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5.xml" ContentType="application/vnd.ms-excel.controlproperti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FISCALIZAÇÃO E ACOMPANHAMENTO DE OBRAS\GUARDA MUNICIPAL\DOCUMENTOS\"/>
    </mc:Choice>
  </mc:AlternateContent>
  <bookViews>
    <workbookView xWindow="0" yWindow="0" windowWidth="25600" windowHeight="10910" tabRatio="852" firstSheet="2" activeTab="3"/>
  </bookViews>
  <sheets>
    <sheet name="Inf. Prel." sheetId="37" state="hidden" r:id="rId1"/>
    <sheet name="Resumo_Pavim" sheetId="25" state="hidden" r:id="rId2"/>
    <sheet name="Cronograma1" sheetId="30" r:id="rId3"/>
    <sheet name="Planilha1" sheetId="27" r:id="rId4"/>
    <sheet name="BDI1" sheetId="41" r:id="rId5"/>
    <sheet name="ENCARGOS SOCIAIS" sheetId="42" r:id="rId6"/>
    <sheet name="Crono auxiliar" sheetId="40" state="hidden" r:id="rId7"/>
    <sheet name="Dados_Intesidade" sheetId="39" state="hidden" r:id="rId8"/>
    <sheet name="DADOS" sheetId="18" state="hidden" r:id="rId9"/>
    <sheet name="Eventograma_e_Quantitativos" sheetId="6" state="hidden" r:id="rId10"/>
    <sheet name="Detalhamento" sheetId="13" state="hidden" r:id="rId11"/>
    <sheet name="Cronograma" sheetId="8" state="hidden" r:id="rId12"/>
    <sheet name="PLE" sheetId="10" state="hidden" r:id="rId13"/>
    <sheet name="Resumo_de_Acompanhamento" sheetId="16" state="hidden" r:id="rId14"/>
    <sheet name="Agrup.Eventos" sheetId="38" state="hidden" r:id="rId15"/>
    <sheet name="CronoPrev" sheetId="19" state="hidden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C" localSheetId="7">[1]Reforma!#REF!</definedName>
    <definedName name="\C" localSheetId="5">[1]Reforma!#REF!</definedName>
    <definedName name="\C">[1]Reforma!#REF!</definedName>
    <definedName name="\D" localSheetId="5">[1]Reforma!#REF!</definedName>
    <definedName name="\D">[1]Reforma!#REF!</definedName>
    <definedName name="\G" localSheetId="5">[1]Reforma!#REF!</definedName>
    <definedName name="\G">[1]Reforma!#REF!</definedName>
    <definedName name="\I" localSheetId="5">[1]Reforma!#REF!</definedName>
    <definedName name="\I">[1]Reforma!#REF!</definedName>
    <definedName name="\l" localSheetId="5">#REF!</definedName>
    <definedName name="\l">#REF!</definedName>
    <definedName name="\M" localSheetId="5">[1]Reforma!#REF!</definedName>
    <definedName name="\M">[1]Reforma!#REF!</definedName>
    <definedName name="\P" localSheetId="5">[1]Reforma!#REF!</definedName>
    <definedName name="\P">[1]Reforma!#REF!</definedName>
    <definedName name="\q" localSheetId="5">#REF!</definedName>
    <definedName name="\q">#REF!</definedName>
    <definedName name="\R" localSheetId="5">[1]Reforma!#REF!</definedName>
    <definedName name="\R">[1]Reforma!#REF!</definedName>
    <definedName name="\s" localSheetId="5">#REF!</definedName>
    <definedName name="\s">#REF!</definedName>
    <definedName name="\t" localSheetId="5">#REF!</definedName>
    <definedName name="\t">#REF!</definedName>
    <definedName name="\Y" localSheetId="5">[1]Reforma!#REF!</definedName>
    <definedName name="\Y">[1]Reforma!#REF!</definedName>
    <definedName name="_" localSheetId="5">[1]Reforma!#REF!</definedName>
    <definedName name="_">[1]Reforma!#REF!</definedName>
    <definedName name="_________sub1" localSheetId="5">#REF!</definedName>
    <definedName name="_________sub1">#REF!</definedName>
    <definedName name="_________sub3" localSheetId="5">#REF!</definedName>
    <definedName name="_________sub3">#REF!</definedName>
    <definedName name="________R" localSheetId="5">#REF!</definedName>
    <definedName name="________R">#REF!</definedName>
    <definedName name="________sub1" localSheetId="5">#REF!</definedName>
    <definedName name="________sub1">#REF!</definedName>
    <definedName name="________sub2" localSheetId="5">#REF!</definedName>
    <definedName name="________sub2">#REF!</definedName>
    <definedName name="________sub3" localSheetId="5">#REF!</definedName>
    <definedName name="________sub3">#REF!</definedName>
    <definedName name="________sub4" localSheetId="5">#REF!</definedName>
    <definedName name="________sub4">#REF!</definedName>
    <definedName name="_______MDO1">[2]INSUMOS!$C$8</definedName>
    <definedName name="_______MDO2">[2]INSUMOS!$C$9</definedName>
    <definedName name="_______R" localSheetId="5">#REF!</definedName>
    <definedName name="_______R">#REF!</definedName>
    <definedName name="_______sub1" localSheetId="5">#REF!</definedName>
    <definedName name="_______sub1">#REF!</definedName>
    <definedName name="_______sub2" localSheetId="5">#REF!</definedName>
    <definedName name="_______sub2">#REF!</definedName>
    <definedName name="_______sub3" localSheetId="5">#REF!</definedName>
    <definedName name="_______sub3">#REF!</definedName>
    <definedName name="_______sub4" localSheetId="5">#REF!</definedName>
    <definedName name="_______sub4">#REF!</definedName>
    <definedName name="______eu2" localSheetId="7" hidden="1">{#N/A,#N/A,FALSE,"MO (2)"}</definedName>
    <definedName name="______eu2" hidden="1">{#N/A,#N/A,FALSE,"MO (2)"}</definedName>
    <definedName name="______MDO1" localSheetId="5">#REF!</definedName>
    <definedName name="______MDO1">#REF!</definedName>
    <definedName name="______MDO2" localSheetId="5">#REF!</definedName>
    <definedName name="______MDO2">#REF!</definedName>
    <definedName name="______R" localSheetId="5">#REF!</definedName>
    <definedName name="______R">#REF!</definedName>
    <definedName name="______sub1" localSheetId="5">#REF!</definedName>
    <definedName name="______sub1">#REF!</definedName>
    <definedName name="______sub2" localSheetId="5">#REF!</definedName>
    <definedName name="______sub2">#REF!</definedName>
    <definedName name="______sub3" localSheetId="5">#REF!</definedName>
    <definedName name="______sub3">#REF!</definedName>
    <definedName name="______sub4" localSheetId="5">#REF!</definedName>
    <definedName name="______sub4">#REF!</definedName>
    <definedName name="_____eu2" localSheetId="7" hidden="1">{#N/A,#N/A,FALSE,"MO (2)"}</definedName>
    <definedName name="_____eu2" hidden="1">{#N/A,#N/A,FALSE,"MO (2)"}</definedName>
    <definedName name="_____MDO1" localSheetId="5">#REF!</definedName>
    <definedName name="_____MDO1">#REF!</definedName>
    <definedName name="_____MDO2" localSheetId="5">#REF!</definedName>
    <definedName name="_____MDO2">#REF!</definedName>
    <definedName name="_____R" localSheetId="5">#REF!</definedName>
    <definedName name="_____R">#REF!</definedName>
    <definedName name="_____sub1" localSheetId="5">#REF!</definedName>
    <definedName name="_____sub1">#REF!</definedName>
    <definedName name="_____sub2" localSheetId="5">#REF!</definedName>
    <definedName name="_____sub2">#REF!</definedName>
    <definedName name="_____sub3" localSheetId="5">#REF!</definedName>
    <definedName name="_____sub3">#REF!</definedName>
    <definedName name="_____sub4" localSheetId="5">#REF!</definedName>
    <definedName name="_____sub4">#REF!</definedName>
    <definedName name="____eu2" localSheetId="7" hidden="1">{#N/A,#N/A,FALSE,"MO (2)"}</definedName>
    <definedName name="____eu2" hidden="1">{#N/A,#N/A,FALSE,"MO (2)"}</definedName>
    <definedName name="____IRM1" localSheetId="7" hidden="1">{#N/A,#N/A,FALSE,"MO (2)"}</definedName>
    <definedName name="____IRM1" hidden="1">{#N/A,#N/A,FALSE,"MO (2)"}</definedName>
    <definedName name="____MDO1" localSheetId="5">#REF!</definedName>
    <definedName name="____MDO1">#REF!</definedName>
    <definedName name="____MDO2" localSheetId="5">#REF!</definedName>
    <definedName name="____MDO2">#REF!</definedName>
    <definedName name="____R" localSheetId="5">#REF!</definedName>
    <definedName name="____R">#REF!</definedName>
    <definedName name="____sub1" localSheetId="5">#REF!</definedName>
    <definedName name="____sub1">#REF!</definedName>
    <definedName name="____sub2" localSheetId="5">#REF!</definedName>
    <definedName name="____sub2">#REF!</definedName>
    <definedName name="____sub3" localSheetId="5">#REF!</definedName>
    <definedName name="____sub3">#REF!</definedName>
    <definedName name="____sub4" localSheetId="5">#REF!</definedName>
    <definedName name="____sub4">#REF!</definedName>
    <definedName name="___ELE3" localSheetId="5">#REF!</definedName>
    <definedName name="___ELE3">#REF!</definedName>
    <definedName name="___eu2" localSheetId="7" hidden="1">{#N/A,#N/A,FALSE,"MO (2)"}</definedName>
    <definedName name="___eu2" hidden="1">{#N/A,#N/A,FALSE,"MO (2)"}</definedName>
    <definedName name="___IRM1" localSheetId="7" hidden="1">{#N/A,#N/A,FALSE,"MO (2)"}</definedName>
    <definedName name="___IRM1" hidden="1">{#N/A,#N/A,FALSE,"MO (2)"}</definedName>
    <definedName name="___MDO1" localSheetId="5">#REF!</definedName>
    <definedName name="___MDO1">#REF!</definedName>
    <definedName name="___MDO2" localSheetId="5">#REF!</definedName>
    <definedName name="___MDO2">#REF!</definedName>
    <definedName name="___R" localSheetId="5">#REF!</definedName>
    <definedName name="___R">#REF!</definedName>
    <definedName name="___sub1" localSheetId="5">#REF!</definedName>
    <definedName name="___sub1">#REF!</definedName>
    <definedName name="___sub2" localSheetId="5">#REF!</definedName>
    <definedName name="___sub2">#REF!</definedName>
    <definedName name="___sub3" localSheetId="5">#REF!</definedName>
    <definedName name="___sub3">#REF!</definedName>
    <definedName name="___sub4" localSheetId="5">#REF!</definedName>
    <definedName name="___sub4">#REF!</definedName>
    <definedName name="___tot1" localSheetId="5">#REF!</definedName>
    <definedName name="___tot1">#REF!</definedName>
    <definedName name="___tot2" localSheetId="5">#REF!</definedName>
    <definedName name="___tot2">#REF!</definedName>
    <definedName name="___tot3" localSheetId="5">#REF!</definedName>
    <definedName name="___tot3">#REF!</definedName>
    <definedName name="___tot4" localSheetId="5">#REF!</definedName>
    <definedName name="___tot4">#REF!</definedName>
    <definedName name="___tot5" localSheetId="5">#REF!</definedName>
    <definedName name="___tot5">#REF!</definedName>
    <definedName name="___tot6" localSheetId="5">#REF!</definedName>
    <definedName name="___tot6">#REF!</definedName>
    <definedName name="___tot7" localSheetId="5">#REF!</definedName>
    <definedName name="___tot7">#REF!</definedName>
    <definedName name="___tot8" localSheetId="5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5">#REF!</definedName>
    <definedName name="__ELE1">#REF!</definedName>
    <definedName name="__ELE2" localSheetId="5">#REF!</definedName>
    <definedName name="__ELE2">#REF!</definedName>
    <definedName name="__ELE3" localSheetId="5">#REF!</definedName>
    <definedName name="__ELE3">#REF!</definedName>
    <definedName name="__eu2" localSheetId="7" hidden="1">{#N/A,#N/A,FALSE,"MO (2)"}</definedName>
    <definedName name="__eu2" hidden="1">{#N/A,#N/A,FALSE,"MO (2)"}</definedName>
    <definedName name="__IRM1" localSheetId="7" hidden="1">{#N/A,#N/A,FALSE,"MO (2)"}</definedName>
    <definedName name="__IRM1" hidden="1">{#N/A,#N/A,FALSE,"MO (2)"}</definedName>
    <definedName name="__MDO1">[4]INSUMOS!$C$8</definedName>
    <definedName name="__MDO2" localSheetId="5">#REF!</definedName>
    <definedName name="__MDO2">#REF!</definedName>
    <definedName name="__R" localSheetId="5">#REF!</definedName>
    <definedName name="__R">#REF!</definedName>
    <definedName name="__sub1" localSheetId="5">#REF!</definedName>
    <definedName name="__sub1">#REF!</definedName>
    <definedName name="__sub2" localSheetId="5">#REF!</definedName>
    <definedName name="__sub2">#REF!</definedName>
    <definedName name="__sub3" localSheetId="5">#REF!</definedName>
    <definedName name="__sub3">#REF!</definedName>
    <definedName name="__sub4" localSheetId="5">#REF!</definedName>
    <definedName name="__sub4">#REF!</definedName>
    <definedName name="__tot1" localSheetId="5">#REF!</definedName>
    <definedName name="__tot1">#REF!</definedName>
    <definedName name="__tot2" localSheetId="5">#REF!</definedName>
    <definedName name="__tot2">#REF!</definedName>
    <definedName name="__tot3" localSheetId="5">#REF!</definedName>
    <definedName name="__tot3">#REF!</definedName>
    <definedName name="__tot4" localSheetId="5">#REF!</definedName>
    <definedName name="__tot4">#REF!</definedName>
    <definedName name="__tot5" localSheetId="5">#REF!</definedName>
    <definedName name="__tot5">#REF!</definedName>
    <definedName name="__tot6" localSheetId="5">#REF!</definedName>
    <definedName name="__tot6">#REF!</definedName>
    <definedName name="__tot7" localSheetId="5">#REF!</definedName>
    <definedName name="__tot7">#REF!</definedName>
    <definedName name="__tot8" localSheetId="5">#REF!</definedName>
    <definedName name="__tot8">#REF!</definedName>
    <definedName name="__xlfn.BAHTTEXT" hidden="1">#NAME?</definedName>
    <definedName name="__xlnm.Print_Titles_2" localSheetId="2">#REF!</definedName>
    <definedName name="__xlnm.Print_Titles_2" localSheetId="5">#REF!</definedName>
    <definedName name="__xlnm.Print_Titles_2">#REF!</definedName>
    <definedName name="_01_09_96" localSheetId="5">#REF!</definedName>
    <definedName name="_01_09_96">#REF!</definedName>
    <definedName name="_A1" localSheetId="5">#REF!</definedName>
    <definedName name="_A1">#REF!</definedName>
    <definedName name="_C" localSheetId="5">[1]Reforma!#REF!</definedName>
    <definedName name="_C">[1]Reforma!#REF!</definedName>
    <definedName name="_C_1" localSheetId="5">[1]Reforma!#REF!</definedName>
    <definedName name="_C_1">[1]Reforma!#REF!</definedName>
    <definedName name="_cab1" localSheetId="5">#REF!</definedName>
    <definedName name="_cab1">#REF!</definedName>
    <definedName name="_COM010201" localSheetId="5">#REF!</definedName>
    <definedName name="_COM010201">#REF!</definedName>
    <definedName name="_COM010202" localSheetId="5">#REF!</definedName>
    <definedName name="_COM010202">#REF!</definedName>
    <definedName name="_COM010205" localSheetId="5">#REF!</definedName>
    <definedName name="_COM010205">#REF!</definedName>
    <definedName name="_COM010206" localSheetId="5">#REF!</definedName>
    <definedName name="_COM010206">#REF!</definedName>
    <definedName name="_COM010210" localSheetId="5">#REF!</definedName>
    <definedName name="_COM010210">#REF!</definedName>
    <definedName name="_COM010301" localSheetId="5">#REF!</definedName>
    <definedName name="_COM010301">#REF!</definedName>
    <definedName name="_COM010401" localSheetId="5">#REF!</definedName>
    <definedName name="_COM010401">#REF!</definedName>
    <definedName name="_COM010402" localSheetId="5">#REF!</definedName>
    <definedName name="_COM010402">#REF!</definedName>
    <definedName name="_COM010407" localSheetId="5">#REF!</definedName>
    <definedName name="_COM010407">#REF!</definedName>
    <definedName name="_COM010413" localSheetId="5">#REF!</definedName>
    <definedName name="_COM010413">#REF!</definedName>
    <definedName name="_COM010501" localSheetId="5">#REF!</definedName>
    <definedName name="_COM010501">#REF!</definedName>
    <definedName name="_COM010503" localSheetId="5">#REF!</definedName>
    <definedName name="_COM010503">#REF!</definedName>
    <definedName name="_COM010505" localSheetId="5">#REF!</definedName>
    <definedName name="_COM010505">#REF!</definedName>
    <definedName name="_COM010509" localSheetId="5">#REF!</definedName>
    <definedName name="_COM010509">#REF!</definedName>
    <definedName name="_COM010512" localSheetId="5">#REF!</definedName>
    <definedName name="_COM010512">#REF!</definedName>
    <definedName name="_COM010518" localSheetId="5">#REF!</definedName>
    <definedName name="_COM010518">#REF!</definedName>
    <definedName name="_COM010519" localSheetId="5">#REF!</definedName>
    <definedName name="_COM010519">#REF!</definedName>
    <definedName name="_COM010521" localSheetId="5">#REF!</definedName>
    <definedName name="_COM010521">#REF!</definedName>
    <definedName name="_COM010523" localSheetId="5">#REF!</definedName>
    <definedName name="_COM010523">#REF!</definedName>
    <definedName name="_COM010532" localSheetId="5">#REF!</definedName>
    <definedName name="_COM010532">#REF!</definedName>
    <definedName name="_COM010533" localSheetId="5">#REF!</definedName>
    <definedName name="_COM010533">#REF!</definedName>
    <definedName name="_COM010536" localSheetId="5">#REF!</definedName>
    <definedName name="_COM010536">#REF!</definedName>
    <definedName name="_COM010701" localSheetId="5">#REF!</definedName>
    <definedName name="_COM010701">#REF!</definedName>
    <definedName name="_COM010703" localSheetId="5">#REF!</definedName>
    <definedName name="_COM010703">#REF!</definedName>
    <definedName name="_COM010705" localSheetId="5">#REF!</definedName>
    <definedName name="_COM010705">#REF!</definedName>
    <definedName name="_COM010708" localSheetId="5">#REF!</definedName>
    <definedName name="_COM010708">#REF!</definedName>
    <definedName name="_COM010710" localSheetId="5">#REF!</definedName>
    <definedName name="_COM010710">#REF!</definedName>
    <definedName name="_COM010712" localSheetId="5">#REF!</definedName>
    <definedName name="_COM010712">#REF!</definedName>
    <definedName name="_COM010717" localSheetId="5">#REF!</definedName>
    <definedName name="_COM010717">#REF!</definedName>
    <definedName name="_COM010718" localSheetId="5">#REF!</definedName>
    <definedName name="_COM010718">#REF!</definedName>
    <definedName name="_COM020201" localSheetId="5">#REF!</definedName>
    <definedName name="_COM020201">#REF!</definedName>
    <definedName name="_COM020205" localSheetId="5">#REF!</definedName>
    <definedName name="_COM020205">#REF!</definedName>
    <definedName name="_COM020211" localSheetId="5">#REF!</definedName>
    <definedName name="_COM020211">#REF!</definedName>
    <definedName name="_COM020217" localSheetId="5">#REF!</definedName>
    <definedName name="_COM020217">#REF!</definedName>
    <definedName name="_COM030102" localSheetId="5">#REF!</definedName>
    <definedName name="_COM030102">#REF!</definedName>
    <definedName name="_COM030201" localSheetId="5">#REF!</definedName>
    <definedName name="_COM030201">#REF!</definedName>
    <definedName name="_COM030303" localSheetId="5">#REF!</definedName>
    <definedName name="_COM030303">#REF!</definedName>
    <definedName name="_COM030317" localSheetId="5">#REF!</definedName>
    <definedName name="_COM030317">#REF!</definedName>
    <definedName name="_COM040101" localSheetId="5">#REF!</definedName>
    <definedName name="_COM040101">#REF!</definedName>
    <definedName name="_COM040202" localSheetId="5">#REF!</definedName>
    <definedName name="_COM040202">#REF!</definedName>
    <definedName name="_COM050103" localSheetId="5">#REF!</definedName>
    <definedName name="_COM050103">#REF!</definedName>
    <definedName name="_COM050207" localSheetId="5">#REF!</definedName>
    <definedName name="_COM050207">#REF!</definedName>
    <definedName name="_COM060101" localSheetId="5">#REF!</definedName>
    <definedName name="_COM060101">#REF!</definedName>
    <definedName name="_COM080101" localSheetId="5">#REF!</definedName>
    <definedName name="_COM080101">#REF!</definedName>
    <definedName name="_COM080310" localSheetId="5">#REF!</definedName>
    <definedName name="_COM080310">#REF!</definedName>
    <definedName name="_COM090101" localSheetId="5">#REF!</definedName>
    <definedName name="_COM090101">#REF!</definedName>
    <definedName name="_COM100302" localSheetId="5">#REF!</definedName>
    <definedName name="_COM100302">#REF!</definedName>
    <definedName name="_COM110101" localSheetId="5">#REF!</definedName>
    <definedName name="_COM110101">#REF!</definedName>
    <definedName name="_COM110104" localSheetId="5">#REF!</definedName>
    <definedName name="_COM110104">#REF!</definedName>
    <definedName name="_COM110107" localSheetId="5">#REF!</definedName>
    <definedName name="_COM110107">#REF!</definedName>
    <definedName name="_COM120101" localSheetId="5">#REF!</definedName>
    <definedName name="_COM120101">#REF!</definedName>
    <definedName name="_COM120105" localSheetId="5">#REF!</definedName>
    <definedName name="_COM120105">#REF!</definedName>
    <definedName name="_COM120106" localSheetId="5">#REF!</definedName>
    <definedName name="_COM120106">#REF!</definedName>
    <definedName name="_COM120107" localSheetId="5">#REF!</definedName>
    <definedName name="_COM120107">#REF!</definedName>
    <definedName name="_COM120110" localSheetId="5">#REF!</definedName>
    <definedName name="_COM120110">#REF!</definedName>
    <definedName name="_COM120150" localSheetId="5">#REF!</definedName>
    <definedName name="_COM120150">#REF!</definedName>
    <definedName name="_COM130101" localSheetId="5">#REF!</definedName>
    <definedName name="_COM130101">#REF!</definedName>
    <definedName name="_COM130103" localSheetId="5">#REF!</definedName>
    <definedName name="_COM130103">#REF!</definedName>
    <definedName name="_COM130304" localSheetId="5">#REF!</definedName>
    <definedName name="_COM130304">#REF!</definedName>
    <definedName name="_COM130401" localSheetId="5">#REF!</definedName>
    <definedName name="_COM130401">#REF!</definedName>
    <definedName name="_COM140102" localSheetId="5">#REF!</definedName>
    <definedName name="_COM140102">#REF!</definedName>
    <definedName name="_COM140109" localSheetId="5">#REF!</definedName>
    <definedName name="_COM140109">#REF!</definedName>
    <definedName name="_COM140113" localSheetId="5">#REF!</definedName>
    <definedName name="_COM140113">#REF!</definedName>
    <definedName name="_COM140122" localSheetId="5">#REF!</definedName>
    <definedName name="_COM140122">#REF!</definedName>
    <definedName name="_COM140126" localSheetId="5">#REF!</definedName>
    <definedName name="_COM140126">#REF!</definedName>
    <definedName name="_COM140129" localSheetId="5">#REF!</definedName>
    <definedName name="_COM140129">#REF!</definedName>
    <definedName name="_COM140135" localSheetId="5">#REF!</definedName>
    <definedName name="_COM140135">#REF!</definedName>
    <definedName name="_COM140143" localSheetId="5">#REF!</definedName>
    <definedName name="_COM140143">#REF!</definedName>
    <definedName name="_COM140145" localSheetId="5">#REF!</definedName>
    <definedName name="_COM140145">#REF!</definedName>
    <definedName name="_COM150130" localSheetId="5">#REF!</definedName>
    <definedName name="_COM150130">#REF!</definedName>
    <definedName name="_COM170101" localSheetId="5">#REF!</definedName>
    <definedName name="_COM170101">#REF!</definedName>
    <definedName name="_COM170102" localSheetId="5">#REF!</definedName>
    <definedName name="_COM170102">#REF!</definedName>
    <definedName name="_COM170103" localSheetId="5">#REF!</definedName>
    <definedName name="_COM170103">#REF!</definedName>
    <definedName name="_cron." localSheetId="5" hidden="1">#REF!</definedName>
    <definedName name="_cron." hidden="1">#REF!</definedName>
    <definedName name="_D" localSheetId="5">[1]Reforma!#REF!</definedName>
    <definedName name="_D">[1]Reforma!#REF!</definedName>
    <definedName name="_D_1" localSheetId="5">[1]Reforma!#REF!</definedName>
    <definedName name="_D_1">[1]Reforma!#REF!</definedName>
    <definedName name="_ELE1" localSheetId="5">#REF!</definedName>
    <definedName name="_ELE1">#REF!</definedName>
    <definedName name="_ELE2" localSheetId="5">#REF!</definedName>
    <definedName name="_ELE2">#REF!</definedName>
    <definedName name="_ELE3" localSheetId="5">#REF!</definedName>
    <definedName name="_ELE3">#REF!</definedName>
    <definedName name="_eu2" localSheetId="7" hidden="1">{#N/A,#N/A,FALSE,"MO (2)"}</definedName>
    <definedName name="_eu2" hidden="1">{#N/A,#N/A,FALSE,"MO (2)"}</definedName>
    <definedName name="_FCCEMED_" localSheetId="5">[1]Reforma!#REF!</definedName>
    <definedName name="_FCCEMED_">[1]Reforma!#REF!</definedName>
    <definedName name="_Fill" localSheetId="5" hidden="1">#REF!</definedName>
    <definedName name="_Fill" hidden="1">#REF!</definedName>
    <definedName name="_xlnm._FilterDatabase" localSheetId="8">DADOS!#REF!</definedName>
    <definedName name="_xlnm._FilterDatabase" localSheetId="10" hidden="1">Detalhamento!$A$16:$J$36</definedName>
    <definedName name="_G" localSheetId="7">[1]Reforma!#REF!</definedName>
    <definedName name="_G" localSheetId="5">[1]Reforma!#REF!</definedName>
    <definedName name="_G">[1]Reforma!#REF!</definedName>
    <definedName name="_G_1" localSheetId="5">[1]Reforma!#REF!</definedName>
    <definedName name="_G_1">[1]Reforma!#REF!</definedName>
    <definedName name="_GLB2" localSheetId="5">#REF!</definedName>
    <definedName name="_GLB2">#REF!</definedName>
    <definedName name="_GOTO_D1_" localSheetId="5">[1]Reforma!#REF!</definedName>
    <definedName name="_GOTO_D1_">[1]Reforma!#REF!</definedName>
    <definedName name="_GOTO_E1_" localSheetId="5">[1]Reforma!#REF!</definedName>
    <definedName name="_GOTO_E1_">[1]Reforma!#REF!</definedName>
    <definedName name="_GOTO_N1_" localSheetId="5">[1]Reforma!#REF!</definedName>
    <definedName name="_GOTO_N1_">[1]Reforma!#REF!</definedName>
    <definedName name="_HOME__" localSheetId="5">[1]Reforma!#REF!</definedName>
    <definedName name="_HOME__">[1]Reforma!#REF!</definedName>
    <definedName name="_I" localSheetId="5">[1]Reforma!#REF!</definedName>
    <definedName name="_I">[1]Reforma!#REF!</definedName>
    <definedName name="_I_1" localSheetId="5">[1]Reforma!#REF!</definedName>
    <definedName name="_I_1">[1]Reforma!#REF!</definedName>
    <definedName name="_i3" localSheetId="5">#REF!</definedName>
    <definedName name="_i3">#REF!</definedName>
    <definedName name="_IRM1" localSheetId="7" hidden="1">{#N/A,#N/A,FALSE,"MO (2)"}</definedName>
    <definedName name="_IRM1" hidden="1">{#N/A,#N/A,FALSE,"MO (2)"}</definedName>
    <definedName name="_Key1" localSheetId="5" hidden="1">#REF!</definedName>
    <definedName name="_Key1" hidden="1">#REF!</definedName>
    <definedName name="_M" localSheetId="5">[1]Reforma!#REF!</definedName>
    <definedName name="_M">[1]Reforma!#REF!</definedName>
    <definedName name="_M_1" localSheetId="5">[1]Reforma!#REF!</definedName>
    <definedName name="_M_1">[1]Reforma!#REF!</definedName>
    <definedName name="_MAO010201" localSheetId="5">#REF!</definedName>
    <definedName name="_MAO010201">#REF!</definedName>
    <definedName name="_MAO010202" localSheetId="5">#REF!</definedName>
    <definedName name="_MAO010202">#REF!</definedName>
    <definedName name="_MAO010205" localSheetId="5">#REF!</definedName>
    <definedName name="_MAO010205">#REF!</definedName>
    <definedName name="_MAO010206" localSheetId="5">#REF!</definedName>
    <definedName name="_MAO010206">#REF!</definedName>
    <definedName name="_MAO010210" localSheetId="5">#REF!</definedName>
    <definedName name="_MAO010210">#REF!</definedName>
    <definedName name="_MAO010401" localSheetId="5">#REF!</definedName>
    <definedName name="_MAO010401">#REF!</definedName>
    <definedName name="_MAO010402" localSheetId="5">#REF!</definedName>
    <definedName name="_MAO010402">#REF!</definedName>
    <definedName name="_MAO010407" localSheetId="5">#REF!</definedName>
    <definedName name="_MAO010407">#REF!</definedName>
    <definedName name="_MAO010413" localSheetId="5">#REF!</definedName>
    <definedName name="_MAO010413">#REF!</definedName>
    <definedName name="_MAO010501" localSheetId="5">#REF!</definedName>
    <definedName name="_MAO010501">#REF!</definedName>
    <definedName name="_MAO010503" localSheetId="5">#REF!</definedName>
    <definedName name="_MAO010503">#REF!</definedName>
    <definedName name="_MAO010505" localSheetId="5">#REF!</definedName>
    <definedName name="_MAO010505">#REF!</definedName>
    <definedName name="_MAO010509" localSheetId="5">#REF!</definedName>
    <definedName name="_MAO010509">#REF!</definedName>
    <definedName name="_MAO010512" localSheetId="5">#REF!</definedName>
    <definedName name="_MAO010512">#REF!</definedName>
    <definedName name="_MAO010518" localSheetId="5">#REF!</definedName>
    <definedName name="_MAO010518">#REF!</definedName>
    <definedName name="_MAO010519" localSheetId="5">#REF!</definedName>
    <definedName name="_MAO010519">#REF!</definedName>
    <definedName name="_MAO010521" localSheetId="5">#REF!</definedName>
    <definedName name="_MAO010521">#REF!</definedName>
    <definedName name="_MAO010523" localSheetId="5">#REF!</definedName>
    <definedName name="_MAO010523">#REF!</definedName>
    <definedName name="_MAO010532" localSheetId="5">#REF!</definedName>
    <definedName name="_MAO010532">#REF!</definedName>
    <definedName name="_MAO010533" localSheetId="5">#REF!</definedName>
    <definedName name="_MAO010533">#REF!</definedName>
    <definedName name="_MAO010536" localSheetId="5">#REF!</definedName>
    <definedName name="_MAO010536">#REF!</definedName>
    <definedName name="_MAO010701" localSheetId="5">#REF!</definedName>
    <definedName name="_MAO010701">#REF!</definedName>
    <definedName name="_MAO010703" localSheetId="5">#REF!</definedName>
    <definedName name="_MAO010703">#REF!</definedName>
    <definedName name="_MAO010705" localSheetId="5">#REF!</definedName>
    <definedName name="_MAO010705">#REF!</definedName>
    <definedName name="_MAO010708" localSheetId="5">#REF!</definedName>
    <definedName name="_MAO010708">#REF!</definedName>
    <definedName name="_MAO010710" localSheetId="5">#REF!</definedName>
    <definedName name="_MAO010710">#REF!</definedName>
    <definedName name="_MAO010712" localSheetId="5">#REF!</definedName>
    <definedName name="_MAO010712">#REF!</definedName>
    <definedName name="_MAO010717" localSheetId="5">#REF!</definedName>
    <definedName name="_MAO010717">#REF!</definedName>
    <definedName name="_MAO020201" localSheetId="5">#REF!</definedName>
    <definedName name="_MAO020201">#REF!</definedName>
    <definedName name="_MAO020205" localSheetId="5">#REF!</definedName>
    <definedName name="_MAO020205">#REF!</definedName>
    <definedName name="_MAO020211" localSheetId="5">#REF!</definedName>
    <definedName name="_MAO020211">#REF!</definedName>
    <definedName name="_MAO020217" localSheetId="5">#REF!</definedName>
    <definedName name="_MAO020217">#REF!</definedName>
    <definedName name="_MAO030102" localSheetId="5">#REF!</definedName>
    <definedName name="_MAO030102">#REF!</definedName>
    <definedName name="_MAO030201" localSheetId="5">#REF!</definedName>
    <definedName name="_MAO030201">#REF!</definedName>
    <definedName name="_MAO030303" localSheetId="5">#REF!</definedName>
    <definedName name="_MAO030303">#REF!</definedName>
    <definedName name="_MAO030317" localSheetId="5">#REF!</definedName>
    <definedName name="_MAO030317">#REF!</definedName>
    <definedName name="_MAO040101" localSheetId="5">#REF!</definedName>
    <definedName name="_MAO040101">#REF!</definedName>
    <definedName name="_MAO040202" localSheetId="5">#REF!</definedName>
    <definedName name="_MAO040202">#REF!</definedName>
    <definedName name="_MAO050103" localSheetId="5">#REF!</definedName>
    <definedName name="_MAO050103">#REF!</definedName>
    <definedName name="_MAO050207" localSheetId="5">#REF!</definedName>
    <definedName name="_MAO050207">#REF!</definedName>
    <definedName name="_MAO060101" localSheetId="5">#REF!</definedName>
    <definedName name="_MAO060101">#REF!</definedName>
    <definedName name="_MAO080310" localSheetId="5">#REF!</definedName>
    <definedName name="_MAO080310">#REF!</definedName>
    <definedName name="_MAO090101" localSheetId="5">#REF!</definedName>
    <definedName name="_MAO090101">#REF!</definedName>
    <definedName name="_MAO110101" localSheetId="5">#REF!</definedName>
    <definedName name="_MAO110101">#REF!</definedName>
    <definedName name="_MAO110104" localSheetId="5">#REF!</definedName>
    <definedName name="_MAO110104">#REF!</definedName>
    <definedName name="_MAO110107" localSheetId="5">#REF!</definedName>
    <definedName name="_MAO110107">#REF!</definedName>
    <definedName name="_MAO120101" localSheetId="5">#REF!</definedName>
    <definedName name="_MAO120101">#REF!</definedName>
    <definedName name="_MAO120105" localSheetId="5">#REF!</definedName>
    <definedName name="_MAO120105">#REF!</definedName>
    <definedName name="_MAO120106" localSheetId="5">#REF!</definedName>
    <definedName name="_MAO120106">#REF!</definedName>
    <definedName name="_MAO120107" localSheetId="5">#REF!</definedName>
    <definedName name="_MAO120107">#REF!</definedName>
    <definedName name="_MAO120110" localSheetId="5">#REF!</definedName>
    <definedName name="_MAO120110">#REF!</definedName>
    <definedName name="_MAO120150" localSheetId="5">#REF!</definedName>
    <definedName name="_MAO120150">#REF!</definedName>
    <definedName name="_MAO130101" localSheetId="5">#REF!</definedName>
    <definedName name="_MAO130101">#REF!</definedName>
    <definedName name="_MAO130103" localSheetId="5">#REF!</definedName>
    <definedName name="_MAO130103">#REF!</definedName>
    <definedName name="_MAO130304" localSheetId="5">#REF!</definedName>
    <definedName name="_MAO130304">#REF!</definedName>
    <definedName name="_MAO130401" localSheetId="5">#REF!</definedName>
    <definedName name="_MAO130401">#REF!</definedName>
    <definedName name="_MAO140102" localSheetId="5">#REF!</definedName>
    <definedName name="_MAO140102">#REF!</definedName>
    <definedName name="_MAO140109" localSheetId="5">#REF!</definedName>
    <definedName name="_MAO140109">#REF!</definedName>
    <definedName name="_MAO140113" localSheetId="5">#REF!</definedName>
    <definedName name="_MAO140113">#REF!</definedName>
    <definedName name="_MAO140122" localSheetId="5">#REF!</definedName>
    <definedName name="_MAO140122">#REF!</definedName>
    <definedName name="_MAO140126" localSheetId="5">#REF!</definedName>
    <definedName name="_MAO140126">#REF!</definedName>
    <definedName name="_MAO140129" localSheetId="5">#REF!</definedName>
    <definedName name="_MAO140129">#REF!</definedName>
    <definedName name="_MAO140135" localSheetId="5">#REF!</definedName>
    <definedName name="_MAO140135">#REF!</definedName>
    <definedName name="_MAO140143" localSheetId="5">#REF!</definedName>
    <definedName name="_MAO140143">#REF!</definedName>
    <definedName name="_MAO140145" localSheetId="5">#REF!</definedName>
    <definedName name="_MAO140145">#REF!</definedName>
    <definedName name="_MAT010301" localSheetId="5">#REF!</definedName>
    <definedName name="_MAT010301">#REF!</definedName>
    <definedName name="_MAT010401" localSheetId="5">#REF!</definedName>
    <definedName name="_MAT010401">#REF!</definedName>
    <definedName name="_MAT010402" localSheetId="5">#REF!</definedName>
    <definedName name="_MAT010402">#REF!</definedName>
    <definedName name="_MAT010407" localSheetId="5">#REF!</definedName>
    <definedName name="_MAT010407">#REF!</definedName>
    <definedName name="_MAT010413" localSheetId="5">#REF!</definedName>
    <definedName name="_MAT010413">#REF!</definedName>
    <definedName name="_MAT010536" localSheetId="5">#REF!</definedName>
    <definedName name="_MAT010536">#REF!</definedName>
    <definedName name="_MAT010703" localSheetId="5">#REF!</definedName>
    <definedName name="_MAT010703">#REF!</definedName>
    <definedName name="_MAT010708" localSheetId="5">#REF!</definedName>
    <definedName name="_MAT010708">#REF!</definedName>
    <definedName name="_MAT010710" localSheetId="5">#REF!</definedName>
    <definedName name="_MAT010710">#REF!</definedName>
    <definedName name="_MAT010718" localSheetId="5">#REF!</definedName>
    <definedName name="_MAT010718">#REF!</definedName>
    <definedName name="_MAT020201" localSheetId="5">#REF!</definedName>
    <definedName name="_MAT020201">#REF!</definedName>
    <definedName name="_MAT020205" localSheetId="5">#REF!</definedName>
    <definedName name="_MAT020205">#REF!</definedName>
    <definedName name="_MAT020211" localSheetId="5">#REF!</definedName>
    <definedName name="_MAT020211">#REF!</definedName>
    <definedName name="_MAT030102" localSheetId="5">#REF!</definedName>
    <definedName name="_MAT030102">#REF!</definedName>
    <definedName name="_MAT030201" localSheetId="5">#REF!</definedName>
    <definedName name="_MAT030201">#REF!</definedName>
    <definedName name="_MAT030303" localSheetId="5">#REF!</definedName>
    <definedName name="_MAT030303">#REF!</definedName>
    <definedName name="_MAT030317" localSheetId="5">#REF!</definedName>
    <definedName name="_MAT030317">#REF!</definedName>
    <definedName name="_MAT040101" localSheetId="5">#REF!</definedName>
    <definedName name="_MAT040101">#REF!</definedName>
    <definedName name="_MAT040202" localSheetId="5">#REF!</definedName>
    <definedName name="_MAT040202">#REF!</definedName>
    <definedName name="_MAT050103" localSheetId="5">#REF!</definedName>
    <definedName name="_MAT050103">#REF!</definedName>
    <definedName name="_MAT050207" localSheetId="5">#REF!</definedName>
    <definedName name="_MAT050207">#REF!</definedName>
    <definedName name="_MAT060101" localSheetId="5">#REF!</definedName>
    <definedName name="_MAT060101">#REF!</definedName>
    <definedName name="_MAT080101" localSheetId="5">#REF!</definedName>
    <definedName name="_MAT080101">#REF!</definedName>
    <definedName name="_MAT080310" localSheetId="5">#REF!</definedName>
    <definedName name="_MAT080310">#REF!</definedName>
    <definedName name="_MAT090101" localSheetId="5">#REF!</definedName>
    <definedName name="_MAT090101">#REF!</definedName>
    <definedName name="_MAT100302" localSheetId="5">#REF!</definedName>
    <definedName name="_MAT100302">#REF!</definedName>
    <definedName name="_MAT110101" localSheetId="5">#REF!</definedName>
    <definedName name="_MAT110101">#REF!</definedName>
    <definedName name="_MAT110104" localSheetId="5">#REF!</definedName>
    <definedName name="_MAT110104">#REF!</definedName>
    <definedName name="_MAT110107" localSheetId="5">#REF!</definedName>
    <definedName name="_MAT110107">#REF!</definedName>
    <definedName name="_MAT120101" localSheetId="5">#REF!</definedName>
    <definedName name="_MAT120101">#REF!</definedName>
    <definedName name="_MAT120105" localSheetId="5">#REF!</definedName>
    <definedName name="_MAT120105">#REF!</definedName>
    <definedName name="_MAT120106" localSheetId="5">#REF!</definedName>
    <definedName name="_MAT120106">#REF!</definedName>
    <definedName name="_MAT120107" localSheetId="5">#REF!</definedName>
    <definedName name="_MAT120107">#REF!</definedName>
    <definedName name="_MAT120110" localSheetId="5">#REF!</definedName>
    <definedName name="_MAT120110">#REF!</definedName>
    <definedName name="_MAT120150" localSheetId="5">#REF!</definedName>
    <definedName name="_MAT120150">#REF!</definedName>
    <definedName name="_MAT130101" localSheetId="5">#REF!</definedName>
    <definedName name="_MAT130101">#REF!</definedName>
    <definedName name="_MAT130103" localSheetId="5">#REF!</definedName>
    <definedName name="_MAT130103">#REF!</definedName>
    <definedName name="_MAT130304" localSheetId="5">#REF!</definedName>
    <definedName name="_MAT130304">#REF!</definedName>
    <definedName name="_MAT130401" localSheetId="5">#REF!</definedName>
    <definedName name="_MAT130401">#REF!</definedName>
    <definedName name="_MAT140102" localSheetId="5">#REF!</definedName>
    <definedName name="_MAT140102">#REF!</definedName>
    <definedName name="_MAT140109" localSheetId="5">#REF!</definedName>
    <definedName name="_MAT140109">#REF!</definedName>
    <definedName name="_MAT140113" localSheetId="5">#REF!</definedName>
    <definedName name="_MAT140113">#REF!</definedName>
    <definedName name="_MAT140122" localSheetId="5">#REF!</definedName>
    <definedName name="_MAT140122">#REF!</definedName>
    <definedName name="_MAT140126" localSheetId="5">#REF!</definedName>
    <definedName name="_MAT140126">#REF!</definedName>
    <definedName name="_MAT140129" localSheetId="5">#REF!</definedName>
    <definedName name="_MAT140129">#REF!</definedName>
    <definedName name="_MAT140135" localSheetId="5">#REF!</definedName>
    <definedName name="_MAT140135">#REF!</definedName>
    <definedName name="_MAT140143" localSheetId="5">#REF!</definedName>
    <definedName name="_MAT140143">#REF!</definedName>
    <definedName name="_MAT140145" localSheetId="5">#REF!</definedName>
    <definedName name="_MAT140145">#REF!</definedName>
    <definedName name="_MAT150130" localSheetId="5">#REF!</definedName>
    <definedName name="_MAT150130">#REF!</definedName>
    <definedName name="_MAT170101" localSheetId="5">#REF!</definedName>
    <definedName name="_MAT170101">#REF!</definedName>
    <definedName name="_MAT170102" localSheetId="5">#REF!</definedName>
    <definedName name="_MAT170102">#REF!</definedName>
    <definedName name="_MAT170103" localSheetId="5">#REF!</definedName>
    <definedName name="_MAT170103">#REF!</definedName>
    <definedName name="_MatMult_A" localSheetId="5" hidden="1">#REF!</definedName>
    <definedName name="_MatMult_A" hidden="1">#REF!</definedName>
    <definedName name="_MatMult_AxB" localSheetId="5" hidden="1">#REF!</definedName>
    <definedName name="_MatMult_AxB" hidden="1">#REF!</definedName>
    <definedName name="_MatMult_B" localSheetId="5" hidden="1">#REF!</definedName>
    <definedName name="_MatMult_B" hidden="1">#REF!</definedName>
    <definedName name="_MDO1">[4]INSUMOS!$C$8</definedName>
    <definedName name="_MDO2">[5]INSUMOS!$C$6</definedName>
    <definedName name="_MNSJS" localSheetId="7">#REF!</definedName>
    <definedName name="_MNSJS" localSheetId="5">#REF!</definedName>
    <definedName name="_MNSJS">#REF!</definedName>
    <definedName name="_Order1" hidden="1">255</definedName>
    <definedName name="_P" localSheetId="7">[1]Reforma!#REF!</definedName>
    <definedName name="_P" localSheetId="5">[1]Reforma!#REF!</definedName>
    <definedName name="_P">[1]Reforma!#REF!</definedName>
    <definedName name="_P_1" localSheetId="5">[1]Reforma!#REF!</definedName>
    <definedName name="_P_1">[1]Reforma!#REF!</definedName>
    <definedName name="_Parse_In" localSheetId="5" hidden="1">#REF!</definedName>
    <definedName name="_Parse_In" hidden="1">#REF!</definedName>
    <definedName name="_Parse_Out" localSheetId="5" hidden="1">#REF!</definedName>
    <definedName name="_Parse_Out" hidden="1">#REF!</definedName>
    <definedName name="_PL1" localSheetId="5">#REF!</definedName>
    <definedName name="_PL1">#REF!</definedName>
    <definedName name="_PPOS015Q_AGPQ_" localSheetId="5">#REF!</definedName>
    <definedName name="_PPOS015Q_AGPQ_">#REF!</definedName>
    <definedName name="_PPOS015Q_AGPQ__6" localSheetId="5">#REF!</definedName>
    <definedName name="_PPOS015Q_AGPQ__6">#REF!</definedName>
    <definedName name="_PRE010201" localSheetId="5">#REF!</definedName>
    <definedName name="_PRE010201">#REF!</definedName>
    <definedName name="_PRE010202" localSheetId="5">#REF!</definedName>
    <definedName name="_PRE010202">#REF!</definedName>
    <definedName name="_PRE010205" localSheetId="5">#REF!</definedName>
    <definedName name="_PRE010205">#REF!</definedName>
    <definedName name="_PRE010206" localSheetId="5">#REF!</definedName>
    <definedName name="_PRE010206">#REF!</definedName>
    <definedName name="_PRE010210" localSheetId="5">#REF!</definedName>
    <definedName name="_PRE010210">#REF!</definedName>
    <definedName name="_PRE010301" localSheetId="5">#REF!</definedName>
    <definedName name="_PRE010301">#REF!</definedName>
    <definedName name="_PRE010401" localSheetId="5">#REF!</definedName>
    <definedName name="_PRE010401">#REF!</definedName>
    <definedName name="_PRE010402" localSheetId="5">#REF!</definedName>
    <definedName name="_PRE010402">#REF!</definedName>
    <definedName name="_PRE010407" localSheetId="5">#REF!</definedName>
    <definedName name="_PRE010407">#REF!</definedName>
    <definedName name="_PRE010413" localSheetId="5">#REF!</definedName>
    <definedName name="_PRE010413">#REF!</definedName>
    <definedName name="_PRE010501" localSheetId="5">#REF!</definedName>
    <definedName name="_PRE010501">#REF!</definedName>
    <definedName name="_PRE010503" localSheetId="5">#REF!</definedName>
    <definedName name="_PRE010503">#REF!</definedName>
    <definedName name="_PRE010505" localSheetId="5">#REF!</definedName>
    <definedName name="_PRE010505">#REF!</definedName>
    <definedName name="_PRE010509" localSheetId="5">#REF!</definedName>
    <definedName name="_PRE010509">#REF!</definedName>
    <definedName name="_PRE010512" localSheetId="5">#REF!</definedName>
    <definedName name="_PRE010512">#REF!</definedName>
    <definedName name="_PRE010518" localSheetId="5">#REF!</definedName>
    <definedName name="_PRE010518">#REF!</definedName>
    <definedName name="_PRE010519" localSheetId="5">#REF!</definedName>
    <definedName name="_PRE010519">#REF!</definedName>
    <definedName name="_PRE010521" localSheetId="5">#REF!</definedName>
    <definedName name="_PRE010521">#REF!</definedName>
    <definedName name="_PRE010523" localSheetId="5">#REF!</definedName>
    <definedName name="_PRE010523">#REF!</definedName>
    <definedName name="_PRE010532" localSheetId="5">#REF!</definedName>
    <definedName name="_PRE010532">#REF!</definedName>
    <definedName name="_PRE010533" localSheetId="5">#REF!</definedName>
    <definedName name="_PRE010533">#REF!</definedName>
    <definedName name="_PRE010536" localSheetId="5">#REF!</definedName>
    <definedName name="_PRE010536">#REF!</definedName>
    <definedName name="_PRE010701" localSheetId="5">#REF!</definedName>
    <definedName name="_PRE010701">#REF!</definedName>
    <definedName name="_PRE010703" localSheetId="5">#REF!</definedName>
    <definedName name="_PRE010703">#REF!</definedName>
    <definedName name="_PRE010705" localSheetId="5">#REF!</definedName>
    <definedName name="_PRE010705">#REF!</definedName>
    <definedName name="_PRE010708" localSheetId="5">#REF!</definedName>
    <definedName name="_PRE010708">#REF!</definedName>
    <definedName name="_PRE010710" localSheetId="5">#REF!</definedName>
    <definedName name="_PRE010710">#REF!</definedName>
    <definedName name="_PRE010712" localSheetId="5">#REF!</definedName>
    <definedName name="_PRE010712">#REF!</definedName>
    <definedName name="_PRE010717" localSheetId="5">#REF!</definedName>
    <definedName name="_PRE010717">#REF!</definedName>
    <definedName name="_PRE010718" localSheetId="5">#REF!</definedName>
    <definedName name="_PRE010718">#REF!</definedName>
    <definedName name="_PRE020201" localSheetId="5">#REF!</definedName>
    <definedName name="_PRE020201">#REF!</definedName>
    <definedName name="_PRE020205" localSheetId="5">#REF!</definedName>
    <definedName name="_PRE020205">#REF!</definedName>
    <definedName name="_PRE020211" localSheetId="5">#REF!</definedName>
    <definedName name="_PRE020211">#REF!</definedName>
    <definedName name="_PRE020217" localSheetId="5">#REF!</definedName>
    <definedName name="_PRE020217">#REF!</definedName>
    <definedName name="_PRE030102" localSheetId="5">#REF!</definedName>
    <definedName name="_PRE030102">#REF!</definedName>
    <definedName name="_PRE030201" localSheetId="5">#REF!</definedName>
    <definedName name="_PRE030201">#REF!</definedName>
    <definedName name="_PRE030303" localSheetId="5">#REF!</definedName>
    <definedName name="_PRE030303">#REF!</definedName>
    <definedName name="_PRE030317" localSheetId="5">#REF!</definedName>
    <definedName name="_PRE030317">#REF!</definedName>
    <definedName name="_PRE040101" localSheetId="5">#REF!</definedName>
    <definedName name="_PRE040101">#REF!</definedName>
    <definedName name="_PRE040202" localSheetId="5">#REF!</definedName>
    <definedName name="_PRE040202">#REF!</definedName>
    <definedName name="_PRE050103" localSheetId="5">#REF!</definedName>
    <definedName name="_PRE050103">#REF!</definedName>
    <definedName name="_PRE050207" localSheetId="5">#REF!</definedName>
    <definedName name="_PRE050207">#REF!</definedName>
    <definedName name="_PRE060101" localSheetId="5">#REF!</definedName>
    <definedName name="_PRE060101">#REF!</definedName>
    <definedName name="_PRE080101" localSheetId="5">#REF!</definedName>
    <definedName name="_PRE080101">#REF!</definedName>
    <definedName name="_PRE080310" localSheetId="5">#REF!</definedName>
    <definedName name="_PRE080310">#REF!</definedName>
    <definedName name="_PRE090101" localSheetId="5">#REF!</definedName>
    <definedName name="_PRE090101">#REF!</definedName>
    <definedName name="_PRE100302" localSheetId="5">#REF!</definedName>
    <definedName name="_PRE100302">#REF!</definedName>
    <definedName name="_PRE110101" localSheetId="5">#REF!</definedName>
    <definedName name="_PRE110101">#REF!</definedName>
    <definedName name="_PRE110104" localSheetId="5">#REF!</definedName>
    <definedName name="_PRE110104">#REF!</definedName>
    <definedName name="_PRE110107" localSheetId="5">#REF!</definedName>
    <definedName name="_PRE110107">#REF!</definedName>
    <definedName name="_PRE120101" localSheetId="5">#REF!</definedName>
    <definedName name="_PRE120101">#REF!</definedName>
    <definedName name="_PRE120105" localSheetId="5">#REF!</definedName>
    <definedName name="_PRE120105">#REF!</definedName>
    <definedName name="_PRE120106" localSheetId="5">#REF!</definedName>
    <definedName name="_PRE120106">#REF!</definedName>
    <definedName name="_PRE120107" localSheetId="5">#REF!</definedName>
    <definedName name="_PRE120107">#REF!</definedName>
    <definedName name="_PRE120110" localSheetId="5">#REF!</definedName>
    <definedName name="_PRE120110">#REF!</definedName>
    <definedName name="_PRE120150" localSheetId="5">#REF!</definedName>
    <definedName name="_PRE120150">#REF!</definedName>
    <definedName name="_PRE130101" localSheetId="5">#REF!</definedName>
    <definedName name="_PRE130101">#REF!</definedName>
    <definedName name="_PRE130103" localSheetId="5">#REF!</definedName>
    <definedName name="_PRE130103">#REF!</definedName>
    <definedName name="_PRE130304" localSheetId="5">#REF!</definedName>
    <definedName name="_PRE130304">#REF!</definedName>
    <definedName name="_PRE130401" localSheetId="5">#REF!</definedName>
    <definedName name="_PRE130401">#REF!</definedName>
    <definedName name="_PRE140102" localSheetId="5">#REF!</definedName>
    <definedName name="_PRE140102">#REF!</definedName>
    <definedName name="_PRE140109" localSheetId="5">#REF!</definedName>
    <definedName name="_PRE140109">#REF!</definedName>
    <definedName name="_PRE140113" localSheetId="5">#REF!</definedName>
    <definedName name="_PRE140113">#REF!</definedName>
    <definedName name="_PRE140122" localSheetId="5">#REF!</definedName>
    <definedName name="_PRE140122">#REF!</definedName>
    <definedName name="_PRE140126" localSheetId="5">#REF!</definedName>
    <definedName name="_PRE140126">#REF!</definedName>
    <definedName name="_PRE140129" localSheetId="5">#REF!</definedName>
    <definedName name="_PRE140129">#REF!</definedName>
    <definedName name="_PRE140135" localSheetId="5">#REF!</definedName>
    <definedName name="_PRE140135">#REF!</definedName>
    <definedName name="_PRE140143" localSheetId="5">#REF!</definedName>
    <definedName name="_PRE140143">#REF!</definedName>
    <definedName name="_PRE140145" localSheetId="5">#REF!</definedName>
    <definedName name="_PRE140145">#REF!</definedName>
    <definedName name="_PRE150130" localSheetId="5">#REF!</definedName>
    <definedName name="_PRE150130">#REF!</definedName>
    <definedName name="_PRE170101" localSheetId="5">#REF!</definedName>
    <definedName name="_PRE170101">#REF!</definedName>
    <definedName name="_PRE170102" localSheetId="5">#REF!</definedName>
    <definedName name="_PRE170102">#REF!</definedName>
    <definedName name="_PRE170103" localSheetId="5">#REF!</definedName>
    <definedName name="_PRE170103">#REF!</definedName>
    <definedName name="_QUA010201" localSheetId="5">#REF!</definedName>
    <definedName name="_QUA010201">#REF!</definedName>
    <definedName name="_QUA010202" localSheetId="5">#REF!</definedName>
    <definedName name="_QUA010202">#REF!</definedName>
    <definedName name="_QUA010205" localSheetId="5">#REF!</definedName>
    <definedName name="_QUA010205">#REF!</definedName>
    <definedName name="_QUA010206" localSheetId="5">#REF!</definedName>
    <definedName name="_QUA010206">#REF!</definedName>
    <definedName name="_QUA010210" localSheetId="5">#REF!</definedName>
    <definedName name="_QUA010210">#REF!</definedName>
    <definedName name="_QUA010301" localSheetId="5">#REF!</definedName>
    <definedName name="_QUA010301">#REF!</definedName>
    <definedName name="_QUA010401" localSheetId="5">#REF!</definedName>
    <definedName name="_QUA010401">#REF!</definedName>
    <definedName name="_QUA010402" localSheetId="5">#REF!</definedName>
    <definedName name="_QUA010402">#REF!</definedName>
    <definedName name="_QUA010407" localSheetId="5">#REF!</definedName>
    <definedName name="_QUA010407">#REF!</definedName>
    <definedName name="_QUA010413" localSheetId="5">#REF!</definedName>
    <definedName name="_QUA010413">#REF!</definedName>
    <definedName name="_QUA010501" localSheetId="5">#REF!</definedName>
    <definedName name="_QUA010501">#REF!</definedName>
    <definedName name="_QUA010503" localSheetId="5">#REF!</definedName>
    <definedName name="_QUA010503">#REF!</definedName>
    <definedName name="_QUA010505" localSheetId="5">#REF!</definedName>
    <definedName name="_QUA010505">#REF!</definedName>
    <definedName name="_QUA010509" localSheetId="5">#REF!</definedName>
    <definedName name="_QUA010509">#REF!</definedName>
    <definedName name="_QUA010512" localSheetId="5">#REF!</definedName>
    <definedName name="_QUA010512">#REF!</definedName>
    <definedName name="_QUA010518" localSheetId="5">#REF!</definedName>
    <definedName name="_QUA010518">#REF!</definedName>
    <definedName name="_QUA010519" localSheetId="5">#REF!</definedName>
    <definedName name="_QUA010519">#REF!</definedName>
    <definedName name="_QUA010521" localSheetId="5">#REF!</definedName>
    <definedName name="_QUA010521">#REF!</definedName>
    <definedName name="_QUA010523" localSheetId="5">#REF!</definedName>
    <definedName name="_QUA010523">#REF!</definedName>
    <definedName name="_QUA010532" localSheetId="5">#REF!</definedName>
    <definedName name="_QUA010532">#REF!</definedName>
    <definedName name="_QUA010533" localSheetId="5">#REF!</definedName>
    <definedName name="_QUA010533">#REF!</definedName>
    <definedName name="_QUA010536" localSheetId="5">#REF!</definedName>
    <definedName name="_QUA010536">#REF!</definedName>
    <definedName name="_QUA010701" localSheetId="5">#REF!</definedName>
    <definedName name="_QUA010701">#REF!</definedName>
    <definedName name="_QUA010703" localSheetId="5">#REF!</definedName>
    <definedName name="_QUA010703">#REF!</definedName>
    <definedName name="_QUA010705" localSheetId="5">#REF!</definedName>
    <definedName name="_QUA010705">#REF!</definedName>
    <definedName name="_QUA010708" localSheetId="5">#REF!</definedName>
    <definedName name="_QUA010708">#REF!</definedName>
    <definedName name="_QUA010710" localSheetId="5">#REF!</definedName>
    <definedName name="_QUA010710">#REF!</definedName>
    <definedName name="_QUA010712" localSheetId="5">#REF!</definedName>
    <definedName name="_QUA010712">#REF!</definedName>
    <definedName name="_QUA010717" localSheetId="5">#REF!</definedName>
    <definedName name="_QUA010717">#REF!</definedName>
    <definedName name="_QUA010718" localSheetId="5">#REF!</definedName>
    <definedName name="_QUA010718">#REF!</definedName>
    <definedName name="_QUA020201" localSheetId="5">#REF!</definedName>
    <definedName name="_QUA020201">#REF!</definedName>
    <definedName name="_QUA020205" localSheetId="5">#REF!</definedName>
    <definedName name="_QUA020205">#REF!</definedName>
    <definedName name="_QUA020211" localSheetId="5">#REF!</definedName>
    <definedName name="_QUA020211">#REF!</definedName>
    <definedName name="_QUA020217" localSheetId="5">#REF!</definedName>
    <definedName name="_QUA020217">#REF!</definedName>
    <definedName name="_QUA030102" localSheetId="5">#REF!</definedName>
    <definedName name="_QUA030102">#REF!</definedName>
    <definedName name="_QUA030201" localSheetId="5">#REF!</definedName>
    <definedName name="_QUA030201">#REF!</definedName>
    <definedName name="_QUA030303" localSheetId="5">#REF!</definedName>
    <definedName name="_QUA030303">#REF!</definedName>
    <definedName name="_QUA030317" localSheetId="5">#REF!</definedName>
    <definedName name="_QUA030317">#REF!</definedName>
    <definedName name="_QUA040101" localSheetId="5">#REF!</definedName>
    <definedName name="_QUA040101">#REF!</definedName>
    <definedName name="_QUA040202" localSheetId="5">#REF!</definedName>
    <definedName name="_QUA040202">#REF!</definedName>
    <definedName name="_QUA050103" localSheetId="5">#REF!</definedName>
    <definedName name="_QUA050103">#REF!</definedName>
    <definedName name="_QUA050207" localSheetId="5">#REF!</definedName>
    <definedName name="_QUA050207">#REF!</definedName>
    <definedName name="_QUA060101" localSheetId="5">#REF!</definedName>
    <definedName name="_QUA060101">#REF!</definedName>
    <definedName name="_QUA080101" localSheetId="5">#REF!</definedName>
    <definedName name="_QUA080101">#REF!</definedName>
    <definedName name="_QUA080310" localSheetId="5">#REF!</definedName>
    <definedName name="_QUA080310">#REF!</definedName>
    <definedName name="_QUA090101" localSheetId="5">#REF!</definedName>
    <definedName name="_QUA090101">#REF!</definedName>
    <definedName name="_QUA100302" localSheetId="5">#REF!</definedName>
    <definedName name="_QUA100302">#REF!</definedName>
    <definedName name="_QUA110101" localSheetId="5">#REF!</definedName>
    <definedName name="_QUA110101">#REF!</definedName>
    <definedName name="_QUA110104" localSheetId="5">#REF!</definedName>
    <definedName name="_QUA110104">#REF!</definedName>
    <definedName name="_QUA110107" localSheetId="5">#REF!</definedName>
    <definedName name="_QUA110107">#REF!</definedName>
    <definedName name="_QUA120101" localSheetId="5">#REF!</definedName>
    <definedName name="_QUA120101">#REF!</definedName>
    <definedName name="_QUA120105" localSheetId="5">#REF!</definedName>
    <definedName name="_QUA120105">#REF!</definedName>
    <definedName name="_QUA120106" localSheetId="5">#REF!</definedName>
    <definedName name="_QUA120106">#REF!</definedName>
    <definedName name="_QUA120107" localSheetId="5">#REF!</definedName>
    <definedName name="_QUA120107">#REF!</definedName>
    <definedName name="_QUA120110" localSheetId="5">#REF!</definedName>
    <definedName name="_QUA120110">#REF!</definedName>
    <definedName name="_QUA120150" localSheetId="5">#REF!</definedName>
    <definedName name="_QUA120150">#REF!</definedName>
    <definedName name="_QUA130101" localSheetId="5">#REF!</definedName>
    <definedName name="_QUA130101">#REF!</definedName>
    <definedName name="_QUA130103" localSheetId="5">#REF!</definedName>
    <definedName name="_QUA130103">#REF!</definedName>
    <definedName name="_QUA130304" localSheetId="5">#REF!</definedName>
    <definedName name="_QUA130304">#REF!</definedName>
    <definedName name="_QUA130401" localSheetId="5">#REF!</definedName>
    <definedName name="_QUA130401">#REF!</definedName>
    <definedName name="_QUA140102" localSheetId="5">#REF!</definedName>
    <definedName name="_QUA140102">#REF!</definedName>
    <definedName name="_QUA140109" localSheetId="5">#REF!</definedName>
    <definedName name="_QUA140109">#REF!</definedName>
    <definedName name="_QUA140113" localSheetId="5">#REF!</definedName>
    <definedName name="_QUA140113">#REF!</definedName>
    <definedName name="_QUA140122" localSheetId="5">#REF!</definedName>
    <definedName name="_QUA140122">#REF!</definedName>
    <definedName name="_QUA140126" localSheetId="5">#REF!</definedName>
    <definedName name="_QUA140126">#REF!</definedName>
    <definedName name="_QUA140129" localSheetId="5">#REF!</definedName>
    <definedName name="_QUA140129">#REF!</definedName>
    <definedName name="_QUA140135" localSheetId="5">#REF!</definedName>
    <definedName name="_QUA140135">#REF!</definedName>
    <definedName name="_QUA140143" localSheetId="5">#REF!</definedName>
    <definedName name="_QUA140143">#REF!</definedName>
    <definedName name="_QUA140145" localSheetId="5">#REF!</definedName>
    <definedName name="_QUA140145">#REF!</definedName>
    <definedName name="_QUA150130" localSheetId="5">#REF!</definedName>
    <definedName name="_QUA150130">#REF!</definedName>
    <definedName name="_QUA170101" localSheetId="5">#REF!</definedName>
    <definedName name="_QUA170101">#REF!</definedName>
    <definedName name="_QUA170102" localSheetId="5">#REF!</definedName>
    <definedName name="_QUA170102">#REF!</definedName>
    <definedName name="_QUA170103" localSheetId="5">#REF!</definedName>
    <definedName name="_QUA170103">#REF!</definedName>
    <definedName name="_R" localSheetId="5">#REF!</definedName>
    <definedName name="_R">#REF!</definedName>
    <definedName name="_R_1" localSheetId="5">[1]Reforma!#REF!</definedName>
    <definedName name="_R_1">[1]Reforma!#REF!</definedName>
    <definedName name="_REA1.N10_" localSheetId="5">[1]Reforma!#REF!</definedName>
    <definedName name="_REA1.N10_">[1]Reforma!#REF!</definedName>
    <definedName name="_REC11100" localSheetId="5">#REF!</definedName>
    <definedName name="_REC11100">#REF!</definedName>
    <definedName name="_REC11110" localSheetId="5">#REF!</definedName>
    <definedName name="_REC11110">#REF!</definedName>
    <definedName name="_REC11115" localSheetId="5">#REF!</definedName>
    <definedName name="_REC11115">#REF!</definedName>
    <definedName name="_REC11125" localSheetId="5">#REF!</definedName>
    <definedName name="_REC11125">#REF!</definedName>
    <definedName name="_REC11130" localSheetId="5">#REF!</definedName>
    <definedName name="_REC11130">#REF!</definedName>
    <definedName name="_REC11135" localSheetId="5">#REF!</definedName>
    <definedName name="_REC11135">#REF!</definedName>
    <definedName name="_REC11145" localSheetId="5">#REF!</definedName>
    <definedName name="_REC11145">#REF!</definedName>
    <definedName name="_REC11150" localSheetId="5">#REF!</definedName>
    <definedName name="_REC11150">#REF!</definedName>
    <definedName name="_REC11165" localSheetId="5">#REF!</definedName>
    <definedName name="_REC11165">#REF!</definedName>
    <definedName name="_REC11170" localSheetId="5">#REF!</definedName>
    <definedName name="_REC11170">#REF!</definedName>
    <definedName name="_REC11180" localSheetId="5">#REF!</definedName>
    <definedName name="_REC11180">#REF!</definedName>
    <definedName name="_REC11185" localSheetId="5">#REF!</definedName>
    <definedName name="_REC11185">#REF!</definedName>
    <definedName name="_REC11220" localSheetId="5">#REF!</definedName>
    <definedName name="_REC11220">#REF!</definedName>
    <definedName name="_REC12105" localSheetId="5">#REF!</definedName>
    <definedName name="_REC12105">#REF!</definedName>
    <definedName name="_REC12555" localSheetId="5">#REF!</definedName>
    <definedName name="_REC12555">#REF!</definedName>
    <definedName name="_REC12570" localSheetId="5">#REF!</definedName>
    <definedName name="_REC12570">#REF!</definedName>
    <definedName name="_REC12575" localSheetId="5">#REF!</definedName>
    <definedName name="_REC12575">#REF!</definedName>
    <definedName name="_REC12580" localSheetId="5">#REF!</definedName>
    <definedName name="_REC12580">#REF!</definedName>
    <definedName name="_REC12600" localSheetId="5">#REF!</definedName>
    <definedName name="_REC12600">#REF!</definedName>
    <definedName name="_REC12610" localSheetId="5">#REF!</definedName>
    <definedName name="_REC12610">#REF!</definedName>
    <definedName name="_REC12630" localSheetId="5">#REF!</definedName>
    <definedName name="_REC12630">#REF!</definedName>
    <definedName name="_REC12631" localSheetId="5">#REF!</definedName>
    <definedName name="_REC12631">#REF!</definedName>
    <definedName name="_REC12640" localSheetId="5">#REF!</definedName>
    <definedName name="_REC12640">#REF!</definedName>
    <definedName name="_REC12645" localSheetId="5">#REF!</definedName>
    <definedName name="_REC12645">#REF!</definedName>
    <definedName name="_REC12665" localSheetId="5">#REF!</definedName>
    <definedName name="_REC12665">#REF!</definedName>
    <definedName name="_REC12690" localSheetId="5">#REF!</definedName>
    <definedName name="_REC12690">#REF!</definedName>
    <definedName name="_REC12700" localSheetId="5">#REF!</definedName>
    <definedName name="_REC12700">#REF!</definedName>
    <definedName name="_REC12710" localSheetId="5">#REF!</definedName>
    <definedName name="_REC12710">#REF!</definedName>
    <definedName name="_REC13111" localSheetId="5">#REF!</definedName>
    <definedName name="_REC13111">#REF!</definedName>
    <definedName name="_REC13112" localSheetId="5">#REF!</definedName>
    <definedName name="_REC13112">#REF!</definedName>
    <definedName name="_REC13121" localSheetId="5">#REF!</definedName>
    <definedName name="_REC13121">#REF!</definedName>
    <definedName name="_REC13720" localSheetId="5">#REF!</definedName>
    <definedName name="_REC13720">#REF!</definedName>
    <definedName name="_REC14100" localSheetId="5">#REF!</definedName>
    <definedName name="_REC14100">#REF!</definedName>
    <definedName name="_REC14161" localSheetId="5">#REF!</definedName>
    <definedName name="_REC14161">#REF!</definedName>
    <definedName name="_REC14195" localSheetId="5">#REF!</definedName>
    <definedName name="_REC14195">#REF!</definedName>
    <definedName name="_REC14205" localSheetId="5">#REF!</definedName>
    <definedName name="_REC14205">#REF!</definedName>
    <definedName name="_REC14260" localSheetId="5">#REF!</definedName>
    <definedName name="_REC14260">#REF!</definedName>
    <definedName name="_REC14500" localSheetId="5">#REF!</definedName>
    <definedName name="_REC14500">#REF!</definedName>
    <definedName name="_REC14515" localSheetId="5">#REF!</definedName>
    <definedName name="_REC14515">#REF!</definedName>
    <definedName name="_REC14555" localSheetId="5">#REF!</definedName>
    <definedName name="_REC14555">#REF!</definedName>
    <definedName name="_REC14565" localSheetId="5">#REF!</definedName>
    <definedName name="_REC14565">#REF!</definedName>
    <definedName name="_REC15135" localSheetId="5">#REF!</definedName>
    <definedName name="_REC15135">#REF!</definedName>
    <definedName name="_REC15140" localSheetId="5">#REF!</definedName>
    <definedName name="_REC15140">#REF!</definedName>
    <definedName name="_REC15195" localSheetId="5">#REF!</definedName>
    <definedName name="_REC15195">#REF!</definedName>
    <definedName name="_REC15225" localSheetId="5">#REF!</definedName>
    <definedName name="_REC15225">#REF!</definedName>
    <definedName name="_REC15230" localSheetId="5">#REF!</definedName>
    <definedName name="_REC15230">#REF!</definedName>
    <definedName name="_REC15515" localSheetId="5">#REF!</definedName>
    <definedName name="_REC15515">#REF!</definedName>
    <definedName name="_REC15560" localSheetId="5">#REF!</definedName>
    <definedName name="_REC15560">#REF!</definedName>
    <definedName name="_REC15565" localSheetId="5">#REF!</definedName>
    <definedName name="_REC15565">#REF!</definedName>
    <definedName name="_REC15570" localSheetId="5">#REF!</definedName>
    <definedName name="_REC15570">#REF!</definedName>
    <definedName name="_REC15575" localSheetId="5">#REF!</definedName>
    <definedName name="_REC15575">#REF!</definedName>
    <definedName name="_REC15583" localSheetId="5">#REF!</definedName>
    <definedName name="_REC15583">#REF!</definedName>
    <definedName name="_REC15590" localSheetId="5">#REF!</definedName>
    <definedName name="_REC15590">#REF!</definedName>
    <definedName name="_REC15591" localSheetId="5">#REF!</definedName>
    <definedName name="_REC15591">#REF!</definedName>
    <definedName name="_REC15610" localSheetId="5">#REF!</definedName>
    <definedName name="_REC15610">#REF!</definedName>
    <definedName name="_REC15625" localSheetId="5">#REF!</definedName>
    <definedName name="_REC15625">#REF!</definedName>
    <definedName name="_REC15635" localSheetId="5">#REF!</definedName>
    <definedName name="_REC15635">#REF!</definedName>
    <definedName name="_REC15655" localSheetId="5">#REF!</definedName>
    <definedName name="_REC15655">#REF!</definedName>
    <definedName name="_REC15665" localSheetId="5">#REF!</definedName>
    <definedName name="_REC15665">#REF!</definedName>
    <definedName name="_REC16515" localSheetId="5">#REF!</definedName>
    <definedName name="_REC16515">#REF!</definedName>
    <definedName name="_REC16535" localSheetId="5">#REF!</definedName>
    <definedName name="_REC16535">#REF!</definedName>
    <definedName name="_REC17140" localSheetId="5">#REF!</definedName>
    <definedName name="_REC17140">#REF!</definedName>
    <definedName name="_REC19500" localSheetId="5">#REF!</definedName>
    <definedName name="_REC19500">#REF!</definedName>
    <definedName name="_REC19501" localSheetId="5">#REF!</definedName>
    <definedName name="_REC19501">#REF!</definedName>
    <definedName name="_REC19502" localSheetId="5">#REF!</definedName>
    <definedName name="_REC19502">#REF!</definedName>
    <definedName name="_REC19503" localSheetId="5">#REF!</definedName>
    <definedName name="_REC19503">#REF!</definedName>
    <definedName name="_REC19504" localSheetId="5">#REF!</definedName>
    <definedName name="_REC19504">#REF!</definedName>
    <definedName name="_REC19505" localSheetId="5">#REF!</definedName>
    <definedName name="_REC19505">#REF!</definedName>
    <definedName name="_REC20100" localSheetId="5">#REF!</definedName>
    <definedName name="_REC20100">#REF!</definedName>
    <definedName name="_REC20105" localSheetId="5">#REF!</definedName>
    <definedName name="_REC20105">#REF!</definedName>
    <definedName name="_REC20110" localSheetId="5">#REF!</definedName>
    <definedName name="_REC20110">#REF!</definedName>
    <definedName name="_REC20115" localSheetId="5">#REF!</definedName>
    <definedName name="_REC20115">#REF!</definedName>
    <definedName name="_REC20130" localSheetId="5">#REF!</definedName>
    <definedName name="_REC20130">#REF!</definedName>
    <definedName name="_REC20135" localSheetId="5">#REF!</definedName>
    <definedName name="_REC20135">#REF!</definedName>
    <definedName name="_REC20140" localSheetId="5">#REF!</definedName>
    <definedName name="_REC20140">#REF!</definedName>
    <definedName name="_REC20145" localSheetId="5">#REF!</definedName>
    <definedName name="_REC20145">#REF!</definedName>
    <definedName name="_REC20150" localSheetId="5">#REF!</definedName>
    <definedName name="_REC20150">#REF!</definedName>
    <definedName name="_REC20155" localSheetId="5">#REF!</definedName>
    <definedName name="_REC20155">#REF!</definedName>
    <definedName name="_REC20175" localSheetId="5">#REF!</definedName>
    <definedName name="_REC20175">#REF!</definedName>
    <definedName name="_REC20185" localSheetId="5">#REF!</definedName>
    <definedName name="_REC20185">#REF!</definedName>
    <definedName name="_REC20190" localSheetId="5">#REF!</definedName>
    <definedName name="_REC20190">#REF!</definedName>
    <definedName name="_REC20195" localSheetId="5">#REF!</definedName>
    <definedName name="_REC20195">#REF!</definedName>
    <definedName name="_REC20210" localSheetId="5">#REF!</definedName>
    <definedName name="_REC20210">#REF!</definedName>
    <definedName name="_Regression_Int">1</definedName>
    <definedName name="_RET1">[6]Regula!$J$36</definedName>
    <definedName name="_sob1" localSheetId="7">#REF!</definedName>
    <definedName name="_sob1" localSheetId="5">#REF!</definedName>
    <definedName name="_sob1">#REF!</definedName>
    <definedName name="_SOB2" localSheetId="5">#REF!</definedName>
    <definedName name="_SOB2">#REF!</definedName>
    <definedName name="_Sort" localSheetId="5" hidden="1">#REF!</definedName>
    <definedName name="_Sort" hidden="1">#REF!</definedName>
    <definedName name="_sub1" localSheetId="5">#REF!</definedName>
    <definedName name="_sub1">#REF!</definedName>
    <definedName name="_sub12" localSheetId="5">#REF!</definedName>
    <definedName name="_sub12">#REF!</definedName>
    <definedName name="_sub2" localSheetId="5">#REF!</definedName>
    <definedName name="_sub2">#REF!</definedName>
    <definedName name="_sub3" localSheetId="5">#REF!</definedName>
    <definedName name="_sub3">#REF!</definedName>
    <definedName name="_sub4" localSheetId="5">#REF!</definedName>
    <definedName name="_sub4">#REF!</definedName>
    <definedName name="_SUB5" localSheetId="5">#REF!</definedName>
    <definedName name="_SUB5">#REF!</definedName>
    <definedName name="_subb2" localSheetId="5">#REF!</definedName>
    <definedName name="_subb2">#REF!</definedName>
    <definedName name="_subb4" localSheetId="5">#REF!</definedName>
    <definedName name="_subb4">#REF!</definedName>
    <definedName name="_subb9" localSheetId="5">#REF!</definedName>
    <definedName name="_subb9">#REF!</definedName>
    <definedName name="_SUU" localSheetId="5">#REF!</definedName>
    <definedName name="_SUU">#REF!</definedName>
    <definedName name="_SUUU" localSheetId="5">#REF!</definedName>
    <definedName name="_SUUU">#REF!</definedName>
    <definedName name="_svi2" localSheetId="5">#REF!</definedName>
    <definedName name="_svi2">#REF!</definedName>
    <definedName name="_tot1" localSheetId="5">#REF!</definedName>
    <definedName name="_tot1">#REF!</definedName>
    <definedName name="_tot2" localSheetId="5">#REF!</definedName>
    <definedName name="_tot2">#REF!</definedName>
    <definedName name="_tot3" localSheetId="5">#REF!</definedName>
    <definedName name="_tot3">#REF!</definedName>
    <definedName name="_tot4" localSheetId="5">#REF!</definedName>
    <definedName name="_tot4">#REF!</definedName>
    <definedName name="_tot5" localSheetId="5">#REF!</definedName>
    <definedName name="_tot5">#REF!</definedName>
    <definedName name="_tot6" localSheetId="5">#REF!</definedName>
    <definedName name="_tot6">#REF!</definedName>
    <definedName name="_tot7" localSheetId="5">#REF!</definedName>
    <definedName name="_tot7">#REF!</definedName>
    <definedName name="_tot8" localSheetId="5">#REF!</definedName>
    <definedName name="_tot8">#REF!</definedName>
    <definedName name="_TT102" localSheetId="5">'[7]Relatório-1ª med.'!#REF!</definedName>
    <definedName name="_TT102">'[7]Relatório-1ª med.'!#REF!</definedName>
    <definedName name="_TT107" localSheetId="5">'[7]Relatório-1ª med.'!#REF!</definedName>
    <definedName name="_TT107">'[7]Relatório-1ª med.'!#REF!</definedName>
    <definedName name="_TT121" localSheetId="5">'[7]Relatório-1ª med.'!#REF!</definedName>
    <definedName name="_TT121">'[7]Relatório-1ª med.'!#REF!</definedName>
    <definedName name="_TT123" localSheetId="5">'[7]Relatório-1ª med.'!#REF!</definedName>
    <definedName name="_TT123">'[7]Relatório-1ª med.'!#REF!</definedName>
    <definedName name="_TT19" localSheetId="5">'[7]Relatório-1ª med.'!#REF!</definedName>
    <definedName name="_TT19">'[7]Relatório-1ª med.'!#REF!</definedName>
    <definedName name="_TT20" localSheetId="5">'[7]Relatório-1ª med.'!#REF!</definedName>
    <definedName name="_TT20">'[7]Relatório-1ª med.'!#REF!</definedName>
    <definedName name="_TT21" localSheetId="5">'[7]Relatório-1ª med.'!#REF!</definedName>
    <definedName name="_TT21">'[7]Relatório-1ª med.'!#REF!</definedName>
    <definedName name="_TT22" localSheetId="5">'[7]Relatório-1ª med.'!#REF!</definedName>
    <definedName name="_TT22">'[7]Relatório-1ª med.'!#REF!</definedName>
    <definedName name="_TT26" localSheetId="5">'[7]Relatório-1ª med.'!#REF!</definedName>
    <definedName name="_TT26">'[7]Relatório-1ª med.'!#REF!</definedName>
    <definedName name="_TT27" localSheetId="5">'[7]Relatório-1ª med.'!#REF!</definedName>
    <definedName name="_TT27">'[7]Relatório-1ª med.'!#REF!</definedName>
    <definedName name="_TT28" localSheetId="5">'[7]Relatório-1ª med.'!#REF!</definedName>
    <definedName name="_TT28">'[7]Relatório-1ª med.'!#REF!</definedName>
    <definedName name="_TT30" localSheetId="5">'[7]Relatório-1ª med.'!#REF!</definedName>
    <definedName name="_TT30">'[7]Relatório-1ª med.'!#REF!</definedName>
    <definedName name="_TT31" localSheetId="5">'[7]Relatório-1ª med.'!#REF!</definedName>
    <definedName name="_TT31">'[7]Relatório-1ª med.'!#REF!</definedName>
    <definedName name="_TT32" localSheetId="5">'[7]Relatório-1ª med.'!#REF!</definedName>
    <definedName name="_TT32">'[7]Relatório-1ª med.'!#REF!</definedName>
    <definedName name="_TT33" localSheetId="5">'[7]Relatório-1ª med.'!#REF!</definedName>
    <definedName name="_TT33">'[7]Relatório-1ª med.'!#REF!</definedName>
    <definedName name="_TT34" localSheetId="5">'[7]Relatório-1ª med.'!#REF!</definedName>
    <definedName name="_TT34">'[7]Relatório-1ª med.'!#REF!</definedName>
    <definedName name="_TT36" localSheetId="5">'[7]Relatório-1ª med.'!#REF!</definedName>
    <definedName name="_TT36">'[7]Relatório-1ª med.'!#REF!</definedName>
    <definedName name="_TT37" localSheetId="5">'[7]Relatório-1ª med.'!#REF!</definedName>
    <definedName name="_TT37">'[7]Relatório-1ª med.'!#REF!</definedName>
    <definedName name="_TT38" localSheetId="5">'[7]Relatório-1ª med.'!#REF!</definedName>
    <definedName name="_TT38">'[7]Relatório-1ª med.'!#REF!</definedName>
    <definedName name="_TT39" localSheetId="5">'[7]Relatório-1ª med.'!#REF!</definedName>
    <definedName name="_TT39">'[7]Relatório-1ª med.'!#REF!</definedName>
    <definedName name="_TT40" localSheetId="5">'[7]Relatório-1ª med.'!#REF!</definedName>
    <definedName name="_TT40">'[7]Relatório-1ª med.'!#REF!</definedName>
    <definedName name="_TT5" localSheetId="5">'[7]Relatório-1ª med.'!#REF!</definedName>
    <definedName name="_TT5">'[7]Relatório-1ª med.'!#REF!</definedName>
    <definedName name="_TT52" localSheetId="5">'[7]Relatório-1ª med.'!#REF!</definedName>
    <definedName name="_TT52">'[7]Relatório-1ª med.'!#REF!</definedName>
    <definedName name="_TT53" localSheetId="5">'[7]Relatório-1ª med.'!#REF!</definedName>
    <definedName name="_TT53">'[7]Relatório-1ª med.'!#REF!</definedName>
    <definedName name="_TT54" localSheetId="5">'[7]Relatório-1ª med.'!#REF!</definedName>
    <definedName name="_TT54">'[7]Relatório-1ª med.'!#REF!</definedName>
    <definedName name="_TT55" localSheetId="5">'[7]Relatório-1ª med.'!#REF!</definedName>
    <definedName name="_TT55">'[7]Relatório-1ª med.'!#REF!</definedName>
    <definedName name="_TT6" localSheetId="5">'[7]Relatório-1ª med.'!#REF!</definedName>
    <definedName name="_TT6">'[7]Relatório-1ª med.'!#REF!</definedName>
    <definedName name="_TT60" localSheetId="5">'[7]Relatório-1ª med.'!#REF!</definedName>
    <definedName name="_TT60">'[7]Relatório-1ª med.'!#REF!</definedName>
    <definedName name="_TT61" localSheetId="5">'[7]Relatório-1ª med.'!#REF!</definedName>
    <definedName name="_TT61">'[7]Relatório-1ª med.'!#REF!</definedName>
    <definedName name="_TT69" localSheetId="5">'[7]Relatório-1ª med.'!#REF!</definedName>
    <definedName name="_TT69">'[7]Relatório-1ª med.'!#REF!</definedName>
    <definedName name="_TT7" localSheetId="5">'[7]Relatório-1ª med.'!#REF!</definedName>
    <definedName name="_TT7">'[7]Relatório-1ª med.'!#REF!</definedName>
    <definedName name="_TT70" localSheetId="5">'[7]Relatório-1ª med.'!#REF!</definedName>
    <definedName name="_TT70">'[7]Relatório-1ª med.'!#REF!</definedName>
    <definedName name="_TT71" localSheetId="5">'[7]Relatório-1ª med.'!#REF!</definedName>
    <definedName name="_TT71">'[7]Relatório-1ª med.'!#REF!</definedName>
    <definedName name="_TT74" localSheetId="5">'[7]Relatório-1ª med.'!#REF!</definedName>
    <definedName name="_TT74">'[7]Relatório-1ª med.'!#REF!</definedName>
    <definedName name="_TT75" localSheetId="5">'[7]Relatório-1ª med.'!#REF!</definedName>
    <definedName name="_TT75">'[7]Relatório-1ª med.'!#REF!</definedName>
    <definedName name="_TT76" localSheetId="5">'[7]Relatório-1ª med.'!#REF!</definedName>
    <definedName name="_TT76">'[7]Relatório-1ª med.'!#REF!</definedName>
    <definedName name="_TT77" localSheetId="5">'[7]Relatório-1ª med.'!#REF!</definedName>
    <definedName name="_TT77">'[7]Relatório-1ª med.'!#REF!</definedName>
    <definedName name="_TT78" localSheetId="5">'[7]Relatório-1ª med.'!#REF!</definedName>
    <definedName name="_TT78">'[7]Relatório-1ª med.'!#REF!</definedName>
    <definedName name="_TT79" localSheetId="5">'[7]Relatório-1ª med.'!#REF!</definedName>
    <definedName name="_TT79">'[7]Relatório-1ª med.'!#REF!</definedName>
    <definedName name="_TT94" localSheetId="5">'[7]Relatório-1ª med.'!#REF!</definedName>
    <definedName name="_TT94">'[7]Relatório-1ª med.'!#REF!</definedName>
    <definedName name="_TT95" localSheetId="5">'[7]Relatório-1ª med.'!#REF!</definedName>
    <definedName name="_TT95">'[7]Relatório-1ª med.'!#REF!</definedName>
    <definedName name="_TT97" localSheetId="5">'[7]Relatório-1ª med.'!#REF!</definedName>
    <definedName name="_TT97">'[7]Relatório-1ª med.'!#REF!</definedName>
    <definedName name="_UNI11100" localSheetId="7">#REF!</definedName>
    <definedName name="_UNI11100" localSheetId="5">#REF!</definedName>
    <definedName name="_UNI11100">#REF!</definedName>
    <definedName name="_UNI11110" localSheetId="5">#REF!</definedName>
    <definedName name="_UNI11110">#REF!</definedName>
    <definedName name="_UNI11115" localSheetId="5">#REF!</definedName>
    <definedName name="_UNI11115">#REF!</definedName>
    <definedName name="_UNI11125" localSheetId="5">#REF!</definedName>
    <definedName name="_UNI11125">#REF!</definedName>
    <definedName name="_UNI11130" localSheetId="5">#REF!</definedName>
    <definedName name="_UNI11130">#REF!</definedName>
    <definedName name="_UNI11135" localSheetId="5">#REF!</definedName>
    <definedName name="_UNI11135">#REF!</definedName>
    <definedName name="_UNI11145" localSheetId="5">#REF!</definedName>
    <definedName name="_UNI11145">#REF!</definedName>
    <definedName name="_UNI11150" localSheetId="5">#REF!</definedName>
    <definedName name="_UNI11150">#REF!</definedName>
    <definedName name="_UNI11165" localSheetId="5">#REF!</definedName>
    <definedName name="_UNI11165">#REF!</definedName>
    <definedName name="_UNI11170" localSheetId="5">#REF!</definedName>
    <definedName name="_UNI11170">#REF!</definedName>
    <definedName name="_UNI11180" localSheetId="5">#REF!</definedName>
    <definedName name="_UNI11180">#REF!</definedName>
    <definedName name="_UNI11185" localSheetId="5">#REF!</definedName>
    <definedName name="_UNI11185">#REF!</definedName>
    <definedName name="_UNI11220" localSheetId="5">#REF!</definedName>
    <definedName name="_UNI11220">#REF!</definedName>
    <definedName name="_UNI12105" localSheetId="5">#REF!</definedName>
    <definedName name="_UNI12105">#REF!</definedName>
    <definedName name="_UNI12555" localSheetId="5">#REF!</definedName>
    <definedName name="_UNI12555">#REF!</definedName>
    <definedName name="_UNI12570" localSheetId="5">#REF!</definedName>
    <definedName name="_UNI12570">#REF!</definedName>
    <definedName name="_UNI12575" localSheetId="5">#REF!</definedName>
    <definedName name="_UNI12575">#REF!</definedName>
    <definedName name="_UNI12580" localSheetId="5">#REF!</definedName>
    <definedName name="_UNI12580">#REF!</definedName>
    <definedName name="_UNI12600" localSheetId="5">#REF!</definedName>
    <definedName name="_UNI12600">#REF!</definedName>
    <definedName name="_UNI12610" localSheetId="5">#REF!</definedName>
    <definedName name="_UNI12610">#REF!</definedName>
    <definedName name="_UNI12630" localSheetId="5">#REF!</definedName>
    <definedName name="_UNI12630">#REF!</definedName>
    <definedName name="_UNI12631" localSheetId="5">#REF!</definedName>
    <definedName name="_UNI12631">#REF!</definedName>
    <definedName name="_UNI12640" localSheetId="5">#REF!</definedName>
    <definedName name="_UNI12640">#REF!</definedName>
    <definedName name="_UNI12645" localSheetId="5">#REF!</definedName>
    <definedName name="_UNI12645">#REF!</definedName>
    <definedName name="_UNI12665" localSheetId="5">#REF!</definedName>
    <definedName name="_UNI12665">#REF!</definedName>
    <definedName name="_UNI12690" localSheetId="5">#REF!</definedName>
    <definedName name="_UNI12690">#REF!</definedName>
    <definedName name="_UNI12700" localSheetId="5">#REF!</definedName>
    <definedName name="_UNI12700">#REF!</definedName>
    <definedName name="_UNI12710" localSheetId="5">#REF!</definedName>
    <definedName name="_UNI12710">#REF!</definedName>
    <definedName name="_UNI13111" localSheetId="5">#REF!</definedName>
    <definedName name="_UNI13111">#REF!</definedName>
    <definedName name="_UNI13112" localSheetId="5">#REF!</definedName>
    <definedName name="_UNI13112">#REF!</definedName>
    <definedName name="_UNI13121" localSheetId="5">#REF!</definedName>
    <definedName name="_UNI13121">#REF!</definedName>
    <definedName name="_UNI13720" localSheetId="5">#REF!</definedName>
    <definedName name="_UNI13720">#REF!</definedName>
    <definedName name="_UNI14100" localSheetId="5">#REF!</definedName>
    <definedName name="_UNI14100">#REF!</definedName>
    <definedName name="_UNI14161" localSheetId="5">#REF!</definedName>
    <definedName name="_UNI14161">#REF!</definedName>
    <definedName name="_UNI14195" localSheetId="5">#REF!</definedName>
    <definedName name="_UNI14195">#REF!</definedName>
    <definedName name="_UNI14205" localSheetId="5">#REF!</definedName>
    <definedName name="_UNI14205">#REF!</definedName>
    <definedName name="_UNI14260" localSheetId="5">#REF!</definedName>
    <definedName name="_UNI14260">#REF!</definedName>
    <definedName name="_UNI14500" localSheetId="5">#REF!</definedName>
    <definedName name="_UNI14500">#REF!</definedName>
    <definedName name="_UNI14515" localSheetId="5">#REF!</definedName>
    <definedName name="_UNI14515">#REF!</definedName>
    <definedName name="_UNI14555" localSheetId="5">#REF!</definedName>
    <definedName name="_UNI14555">#REF!</definedName>
    <definedName name="_UNI14565" localSheetId="5">#REF!</definedName>
    <definedName name="_UNI14565">#REF!</definedName>
    <definedName name="_UNI15135" localSheetId="5">#REF!</definedName>
    <definedName name="_UNI15135">#REF!</definedName>
    <definedName name="_UNI15140" localSheetId="5">#REF!</definedName>
    <definedName name="_UNI15140">#REF!</definedName>
    <definedName name="_UNI15195" localSheetId="5">#REF!</definedName>
    <definedName name="_UNI15195">#REF!</definedName>
    <definedName name="_UNI15225" localSheetId="5">#REF!</definedName>
    <definedName name="_UNI15225">#REF!</definedName>
    <definedName name="_UNI15230" localSheetId="5">#REF!</definedName>
    <definedName name="_UNI15230">#REF!</definedName>
    <definedName name="_UNI15515" localSheetId="5">#REF!</definedName>
    <definedName name="_UNI15515">#REF!</definedName>
    <definedName name="_UNI15560" localSheetId="5">#REF!</definedName>
    <definedName name="_UNI15560">#REF!</definedName>
    <definedName name="_UNI15565" localSheetId="5">#REF!</definedName>
    <definedName name="_UNI15565">#REF!</definedName>
    <definedName name="_UNI15570" localSheetId="5">#REF!</definedName>
    <definedName name="_UNI15570">#REF!</definedName>
    <definedName name="_UNI15575" localSheetId="5">#REF!</definedName>
    <definedName name="_UNI15575">#REF!</definedName>
    <definedName name="_UNI15583" localSheetId="5">#REF!</definedName>
    <definedName name="_UNI15583">#REF!</definedName>
    <definedName name="_UNI15590" localSheetId="5">#REF!</definedName>
    <definedName name="_UNI15590">#REF!</definedName>
    <definedName name="_UNI15591" localSheetId="5">#REF!</definedName>
    <definedName name="_UNI15591">#REF!</definedName>
    <definedName name="_UNI15610" localSheetId="5">#REF!</definedName>
    <definedName name="_UNI15610">#REF!</definedName>
    <definedName name="_UNI15625" localSheetId="5">#REF!</definedName>
    <definedName name="_UNI15625">#REF!</definedName>
    <definedName name="_UNI15635" localSheetId="5">#REF!</definedName>
    <definedName name="_UNI15635">#REF!</definedName>
    <definedName name="_UNI15655" localSheetId="5">#REF!</definedName>
    <definedName name="_UNI15655">#REF!</definedName>
    <definedName name="_UNI15665" localSheetId="5">#REF!</definedName>
    <definedName name="_UNI15665">#REF!</definedName>
    <definedName name="_UNI16515" localSheetId="5">#REF!</definedName>
    <definedName name="_UNI16515">#REF!</definedName>
    <definedName name="_UNI16535" localSheetId="5">#REF!</definedName>
    <definedName name="_UNI16535">#REF!</definedName>
    <definedName name="_UNI17140" localSheetId="5">#REF!</definedName>
    <definedName name="_UNI17140">#REF!</definedName>
    <definedName name="_UNI19500" localSheetId="5">#REF!</definedName>
    <definedName name="_UNI19500">#REF!</definedName>
    <definedName name="_UNI19501" localSheetId="5">#REF!</definedName>
    <definedName name="_UNI19501">#REF!</definedName>
    <definedName name="_UNI19502" localSheetId="5">#REF!</definedName>
    <definedName name="_UNI19502">#REF!</definedName>
    <definedName name="_UNI19503" localSheetId="5">#REF!</definedName>
    <definedName name="_UNI19503">#REF!</definedName>
    <definedName name="_UNI19504" localSheetId="5">#REF!</definedName>
    <definedName name="_UNI19504">#REF!</definedName>
    <definedName name="_UNI19505" localSheetId="5">#REF!</definedName>
    <definedName name="_UNI19505">#REF!</definedName>
    <definedName name="_UNI20100" localSheetId="5">#REF!</definedName>
    <definedName name="_UNI20100">#REF!</definedName>
    <definedName name="_UNI20105" localSheetId="5">#REF!</definedName>
    <definedName name="_UNI20105">#REF!</definedName>
    <definedName name="_UNI20110" localSheetId="5">#REF!</definedName>
    <definedName name="_UNI20110">#REF!</definedName>
    <definedName name="_UNI20115" localSheetId="5">#REF!</definedName>
    <definedName name="_UNI20115">#REF!</definedName>
    <definedName name="_UNI20130" localSheetId="5">#REF!</definedName>
    <definedName name="_UNI20130">#REF!</definedName>
    <definedName name="_UNI20135" localSheetId="5">#REF!</definedName>
    <definedName name="_UNI20135">#REF!</definedName>
    <definedName name="_UNI20140" localSheetId="5">#REF!</definedName>
    <definedName name="_UNI20140">#REF!</definedName>
    <definedName name="_UNI20145" localSheetId="5">#REF!</definedName>
    <definedName name="_UNI20145">#REF!</definedName>
    <definedName name="_UNI20150" localSheetId="5">#REF!</definedName>
    <definedName name="_UNI20150">#REF!</definedName>
    <definedName name="_UNI20155" localSheetId="5">#REF!</definedName>
    <definedName name="_UNI20155">#REF!</definedName>
    <definedName name="_UNI20175" localSheetId="5">#REF!</definedName>
    <definedName name="_UNI20175">#REF!</definedName>
    <definedName name="_UNI20185" localSheetId="5">#REF!</definedName>
    <definedName name="_UNI20185">#REF!</definedName>
    <definedName name="_UNI20190" localSheetId="5">#REF!</definedName>
    <definedName name="_UNI20190">#REF!</definedName>
    <definedName name="_UNI20195" localSheetId="5">#REF!</definedName>
    <definedName name="_UNI20195">#REF!</definedName>
    <definedName name="_UNI20210" localSheetId="5">#REF!</definedName>
    <definedName name="_UNI20210">#REF!</definedName>
    <definedName name="_VAL11100" localSheetId="5">#REF!</definedName>
    <definedName name="_VAL11100">#REF!</definedName>
    <definedName name="_VAL11110" localSheetId="5">#REF!</definedName>
    <definedName name="_VAL11110">#REF!</definedName>
    <definedName name="_VAL11115" localSheetId="5">#REF!</definedName>
    <definedName name="_VAL11115">#REF!</definedName>
    <definedName name="_VAL11125" localSheetId="5">#REF!</definedName>
    <definedName name="_VAL11125">#REF!</definedName>
    <definedName name="_VAL11130" localSheetId="5">#REF!</definedName>
    <definedName name="_VAL11130">#REF!</definedName>
    <definedName name="_VAL11135" localSheetId="5">#REF!</definedName>
    <definedName name="_VAL11135">#REF!</definedName>
    <definedName name="_VAL11145" localSheetId="5">#REF!</definedName>
    <definedName name="_VAL11145">#REF!</definedName>
    <definedName name="_VAL11150" localSheetId="5">#REF!</definedName>
    <definedName name="_VAL11150">#REF!</definedName>
    <definedName name="_VAL11165" localSheetId="5">#REF!</definedName>
    <definedName name="_VAL11165">#REF!</definedName>
    <definedName name="_VAL11170" localSheetId="5">#REF!</definedName>
    <definedName name="_VAL11170">#REF!</definedName>
    <definedName name="_VAL11180" localSheetId="5">#REF!</definedName>
    <definedName name="_VAL11180">#REF!</definedName>
    <definedName name="_VAL11185" localSheetId="5">#REF!</definedName>
    <definedName name="_VAL11185">#REF!</definedName>
    <definedName name="_VAL11220" localSheetId="5">#REF!</definedName>
    <definedName name="_VAL11220">#REF!</definedName>
    <definedName name="_VAL12105" localSheetId="5">#REF!</definedName>
    <definedName name="_VAL12105">#REF!</definedName>
    <definedName name="_VAL12555" localSheetId="5">#REF!</definedName>
    <definedName name="_VAL12555">#REF!</definedName>
    <definedName name="_VAL12570" localSheetId="5">#REF!</definedName>
    <definedName name="_VAL12570">#REF!</definedName>
    <definedName name="_VAL12575" localSheetId="5">#REF!</definedName>
    <definedName name="_VAL12575">#REF!</definedName>
    <definedName name="_VAL12580" localSheetId="5">#REF!</definedName>
    <definedName name="_VAL12580">#REF!</definedName>
    <definedName name="_VAL12600" localSheetId="5">#REF!</definedName>
    <definedName name="_VAL12600">#REF!</definedName>
    <definedName name="_VAL12610" localSheetId="5">#REF!</definedName>
    <definedName name="_VAL12610">#REF!</definedName>
    <definedName name="_VAL12630" localSheetId="5">#REF!</definedName>
    <definedName name="_VAL12630">#REF!</definedName>
    <definedName name="_VAL12631" localSheetId="5">#REF!</definedName>
    <definedName name="_VAL12631">#REF!</definedName>
    <definedName name="_VAL12640" localSheetId="5">#REF!</definedName>
    <definedName name="_VAL12640">#REF!</definedName>
    <definedName name="_VAL12645" localSheetId="5">#REF!</definedName>
    <definedName name="_VAL12645">#REF!</definedName>
    <definedName name="_VAL12665" localSheetId="5">#REF!</definedName>
    <definedName name="_VAL12665">#REF!</definedName>
    <definedName name="_VAL12690" localSheetId="5">#REF!</definedName>
    <definedName name="_VAL12690">#REF!</definedName>
    <definedName name="_VAL12700" localSheetId="5">#REF!</definedName>
    <definedName name="_VAL12700">#REF!</definedName>
    <definedName name="_VAL12710" localSheetId="5">#REF!</definedName>
    <definedName name="_VAL12710">#REF!</definedName>
    <definedName name="_VAL13111" localSheetId="5">#REF!</definedName>
    <definedName name="_VAL13111">#REF!</definedName>
    <definedName name="_VAL13112" localSheetId="5">#REF!</definedName>
    <definedName name="_VAL13112">#REF!</definedName>
    <definedName name="_VAL13121" localSheetId="5">#REF!</definedName>
    <definedName name="_VAL13121">#REF!</definedName>
    <definedName name="_VAL13720" localSheetId="5">#REF!</definedName>
    <definedName name="_VAL13720">#REF!</definedName>
    <definedName name="_VAL14100" localSheetId="5">#REF!</definedName>
    <definedName name="_VAL14100">#REF!</definedName>
    <definedName name="_VAL14161" localSheetId="5">#REF!</definedName>
    <definedName name="_VAL14161">#REF!</definedName>
    <definedName name="_VAL14195" localSheetId="5">#REF!</definedName>
    <definedName name="_VAL14195">#REF!</definedName>
    <definedName name="_VAL14205" localSheetId="5">#REF!</definedName>
    <definedName name="_VAL14205">#REF!</definedName>
    <definedName name="_VAL14260" localSheetId="5">#REF!</definedName>
    <definedName name="_VAL14260">#REF!</definedName>
    <definedName name="_VAL14500" localSheetId="5">#REF!</definedName>
    <definedName name="_VAL14500">#REF!</definedName>
    <definedName name="_VAL14515" localSheetId="5">#REF!</definedName>
    <definedName name="_VAL14515">#REF!</definedName>
    <definedName name="_VAL14555" localSheetId="5">#REF!</definedName>
    <definedName name="_VAL14555">#REF!</definedName>
    <definedName name="_VAL14565" localSheetId="5">#REF!</definedName>
    <definedName name="_VAL14565">#REF!</definedName>
    <definedName name="_VAL15135" localSheetId="5">#REF!</definedName>
    <definedName name="_VAL15135">#REF!</definedName>
    <definedName name="_VAL15140" localSheetId="5">#REF!</definedName>
    <definedName name="_VAL15140">#REF!</definedName>
    <definedName name="_VAL15195" localSheetId="5">#REF!</definedName>
    <definedName name="_VAL15195">#REF!</definedName>
    <definedName name="_VAL15225" localSheetId="5">#REF!</definedName>
    <definedName name="_VAL15225">#REF!</definedName>
    <definedName name="_VAL15230" localSheetId="5">#REF!</definedName>
    <definedName name="_VAL15230">#REF!</definedName>
    <definedName name="_VAL15515" localSheetId="5">#REF!</definedName>
    <definedName name="_VAL15515">#REF!</definedName>
    <definedName name="_VAL15560" localSheetId="5">#REF!</definedName>
    <definedName name="_VAL15560">#REF!</definedName>
    <definedName name="_VAL15565" localSheetId="5">#REF!</definedName>
    <definedName name="_VAL15565">#REF!</definedName>
    <definedName name="_VAL15570" localSheetId="5">#REF!</definedName>
    <definedName name="_VAL15570">#REF!</definedName>
    <definedName name="_VAL15575" localSheetId="5">#REF!</definedName>
    <definedName name="_VAL15575">#REF!</definedName>
    <definedName name="_VAL15583" localSheetId="5">#REF!</definedName>
    <definedName name="_VAL15583">#REF!</definedName>
    <definedName name="_VAL15590" localSheetId="5">#REF!</definedName>
    <definedName name="_VAL15590">#REF!</definedName>
    <definedName name="_VAL15591" localSheetId="5">#REF!</definedName>
    <definedName name="_VAL15591">#REF!</definedName>
    <definedName name="_VAL15610" localSheetId="5">#REF!</definedName>
    <definedName name="_VAL15610">#REF!</definedName>
    <definedName name="_VAL15625" localSheetId="5">#REF!</definedName>
    <definedName name="_VAL15625">#REF!</definedName>
    <definedName name="_VAL15635" localSheetId="5">#REF!</definedName>
    <definedName name="_VAL15635">#REF!</definedName>
    <definedName name="_VAL15655" localSheetId="5">#REF!</definedName>
    <definedName name="_VAL15655">#REF!</definedName>
    <definedName name="_VAL15665" localSheetId="5">#REF!</definedName>
    <definedName name="_VAL15665">#REF!</definedName>
    <definedName name="_VAL16515" localSheetId="5">#REF!</definedName>
    <definedName name="_VAL16515">#REF!</definedName>
    <definedName name="_VAL16535" localSheetId="5">#REF!</definedName>
    <definedName name="_VAL16535">#REF!</definedName>
    <definedName name="_VAL17140" localSheetId="5">#REF!</definedName>
    <definedName name="_VAL17140">#REF!</definedName>
    <definedName name="_VAL19500" localSheetId="5">#REF!</definedName>
    <definedName name="_VAL19500">#REF!</definedName>
    <definedName name="_VAL19501" localSheetId="5">#REF!</definedName>
    <definedName name="_VAL19501">#REF!</definedName>
    <definedName name="_VAL19502" localSheetId="5">#REF!</definedName>
    <definedName name="_VAL19502">#REF!</definedName>
    <definedName name="_VAL19503" localSheetId="5">#REF!</definedName>
    <definedName name="_VAL19503">#REF!</definedName>
    <definedName name="_VAL19504" localSheetId="5">#REF!</definedName>
    <definedName name="_VAL19504">#REF!</definedName>
    <definedName name="_VAL19505" localSheetId="5">#REF!</definedName>
    <definedName name="_VAL19505">#REF!</definedName>
    <definedName name="_VAL20100" localSheetId="5">#REF!</definedName>
    <definedName name="_VAL20100">#REF!</definedName>
    <definedName name="_VAL20105" localSheetId="5">#REF!</definedName>
    <definedName name="_VAL20105">#REF!</definedName>
    <definedName name="_VAL20110" localSheetId="5">#REF!</definedName>
    <definedName name="_VAL20110">#REF!</definedName>
    <definedName name="_VAL20115" localSheetId="5">#REF!</definedName>
    <definedName name="_VAL20115">#REF!</definedName>
    <definedName name="_VAL20130" localSheetId="5">#REF!</definedName>
    <definedName name="_VAL20130">#REF!</definedName>
    <definedName name="_VAL20135" localSheetId="5">#REF!</definedName>
    <definedName name="_VAL20135">#REF!</definedName>
    <definedName name="_VAL20140" localSheetId="5">#REF!</definedName>
    <definedName name="_VAL20140">#REF!</definedName>
    <definedName name="_VAL20145" localSheetId="5">#REF!</definedName>
    <definedName name="_VAL20145">#REF!</definedName>
    <definedName name="_VAL20150" localSheetId="5">#REF!</definedName>
    <definedName name="_VAL20150">#REF!</definedName>
    <definedName name="_VAL20155" localSheetId="5">#REF!</definedName>
    <definedName name="_VAL20155">#REF!</definedName>
    <definedName name="_VAL20175" localSheetId="5">#REF!</definedName>
    <definedName name="_VAL20175">#REF!</definedName>
    <definedName name="_VAL20185" localSheetId="5">#REF!</definedName>
    <definedName name="_VAL20185">#REF!</definedName>
    <definedName name="_VAL20190" localSheetId="5">#REF!</definedName>
    <definedName name="_VAL20190">#REF!</definedName>
    <definedName name="_VAL20195" localSheetId="5">#REF!</definedName>
    <definedName name="_VAL20195">#REF!</definedName>
    <definedName name="_VAL20210" localSheetId="5">#REF!</definedName>
    <definedName name="_VAL20210">#REF!</definedName>
    <definedName name="_WCS13_" localSheetId="5">[1]Reforma!#REF!</definedName>
    <definedName name="_WCS13_">[1]Reforma!#REF!</definedName>
    <definedName name="_WCS43_" localSheetId="5">[1]Reforma!#REF!</definedName>
    <definedName name="_WCS43_">[1]Reforma!#REF!</definedName>
    <definedName name="_WDCN1.S1_" localSheetId="5">[1]Reforma!#REF!</definedName>
    <definedName name="_WDCN1.S1_">[1]Reforma!#REF!</definedName>
    <definedName name="_WGZY_" localSheetId="5">#REF!</definedName>
    <definedName name="_WGZY_">#REF!</definedName>
    <definedName name="_WGZY__6" localSheetId="5">#REF!</definedName>
    <definedName name="_WGZY__6">#REF!</definedName>
    <definedName name="_WICE1_" localSheetId="5">[1]Reforma!#REF!</definedName>
    <definedName name="_WICE1_">[1]Reforma!#REF!</definedName>
    <definedName name="_WIRA1.A8_" localSheetId="5">[1]Reforma!#REF!</definedName>
    <definedName name="_WIRA1.A8_">[1]Reforma!#REF!</definedName>
    <definedName name="_Y" localSheetId="5">[1]Reforma!#REF!</definedName>
    <definedName name="_Y">[1]Reforma!#REF!</definedName>
    <definedName name="_Y_1" localSheetId="5">[1]Reforma!#REF!</definedName>
    <definedName name="_Y_1">[1]Reforma!#REF!</definedName>
    <definedName name="a" localSheetId="5">#REF!</definedName>
    <definedName name="a">#REF!</definedName>
    <definedName name="A_Brita_25" localSheetId="5">#REF!</definedName>
    <definedName name="A_Brita_25">#REF!</definedName>
    <definedName name="A_Chapisco" localSheetId="5">#REF!</definedName>
    <definedName name="A_Chapisco">#REF!</definedName>
    <definedName name="A_Comprimento" localSheetId="5">#REF!</definedName>
    <definedName name="A_Comprimento">#REF!</definedName>
    <definedName name="A_Concreto_A" localSheetId="5">#REF!</definedName>
    <definedName name="A_Concreto_A">#REF!</definedName>
    <definedName name="A_Concreto_M" localSheetId="5">#REF!</definedName>
    <definedName name="A_Concreto_M">#REF!</definedName>
    <definedName name="A_Concreto_S" localSheetId="5">#REF!</definedName>
    <definedName name="A_Concreto_S">#REF!</definedName>
    <definedName name="A_Escavação" localSheetId="5">#REF!</definedName>
    <definedName name="A_Escavação">#REF!</definedName>
    <definedName name="A_Espessura" localSheetId="5">#REF!</definedName>
    <definedName name="A_Espessura">#REF!</definedName>
    <definedName name="A_Largura" localSheetId="5">#REF!</definedName>
    <definedName name="A_Largura">#REF!</definedName>
    <definedName name="A_Massa_única" localSheetId="5">#REF!</definedName>
    <definedName name="A_Massa_única">#REF!</definedName>
    <definedName name="A_Pintura" localSheetId="5">#REF!</definedName>
    <definedName name="A_Pintura">#REF!</definedName>
    <definedName name="A_Profundidade" localSheetId="5">#REF!</definedName>
    <definedName name="A_Profundidade">#REF!</definedName>
    <definedName name="A_reaterro" localSheetId="5">#REF!</definedName>
    <definedName name="A_reaterro">#REF!</definedName>
    <definedName name="a1B16279" localSheetId="5">#REF!</definedName>
    <definedName name="a1B16279">#REF!</definedName>
    <definedName name="AA" localSheetId="2">[8]CUBACAO!#REF!</definedName>
    <definedName name="AA" localSheetId="7">#REF!</definedName>
    <definedName name="AA" localSheetId="5">#REF!</definedName>
    <definedName name="AA">#REF!</definedName>
    <definedName name="AAA" localSheetId="2">[8]CUBACAO!#REF!</definedName>
    <definedName name="AAA" localSheetId="7">#REF!</definedName>
    <definedName name="AAA" localSheetId="5">#REF!</definedName>
    <definedName name="AAA">#REF!</definedName>
    <definedName name="aaaaaa" localSheetId="7">#REF!</definedName>
    <definedName name="aaaaaa" localSheetId="5">#REF!</definedName>
    <definedName name="aaaaaa">#REF!</definedName>
    <definedName name="Ac" localSheetId="2">#REF!</definedName>
    <definedName name="Ac" localSheetId="5">#REF!</definedName>
    <definedName name="Ac">#REF!</definedName>
    <definedName name="activatedados.form2">IF(ISNUMBER(Eventograma_e_Quantitativos!$K1),Eventograma_e_Quantitativos!$K1&amp;"-"&amp;INDEX(Eventos,Eventograma_e_Quantitativos!$K1,2),"")</definedName>
    <definedName name="AD" localSheetId="7">#REF!</definedName>
    <definedName name="AD" localSheetId="5">#REF!</definedName>
    <definedName name="AD">#REF!</definedName>
    <definedName name="ADDDD" localSheetId="5">#REF!</definedName>
    <definedName name="ADDDD">#REF!</definedName>
    <definedName name="adf" localSheetId="5">#REF!</definedName>
    <definedName name="adf">#REF!</definedName>
    <definedName name="AdPeri" localSheetId="5">#REF!</definedName>
    <definedName name="AdPeri">#REF!</definedName>
    <definedName name="ADPL" localSheetId="5">#REF!</definedName>
    <definedName name="ADPL">#REF!</definedName>
    <definedName name="ADS" localSheetId="5">#REF!</definedName>
    <definedName name="ADS">#REF!</definedName>
    <definedName name="AFSDF" localSheetId="5">#REF!</definedName>
    <definedName name="AFSDF">#REF!</definedName>
    <definedName name="AFSF" localSheetId="5">#REF!</definedName>
    <definedName name="AFSF">#REF!</definedName>
    <definedName name="AGSD" localSheetId="5">#REF!</definedName>
    <definedName name="AGSD">#REF!</definedName>
    <definedName name="AGSDG" localSheetId="5">#REF!</definedName>
    <definedName name="AGSDG">#REF!</definedName>
    <definedName name="AKSDGL" localSheetId="5">#REF!</definedName>
    <definedName name="AKSDGL">#REF!</definedName>
    <definedName name="Alex" localSheetId="5">#REF!</definedName>
    <definedName name="Alex">#REF!</definedName>
    <definedName name="ALTA" localSheetId="7">'[9]PRO-08'!#REF!</definedName>
    <definedName name="ALTA" localSheetId="5">'[9]PRO-08'!#REF!</definedName>
    <definedName name="ALTA">'[9]PRO-08'!#REF!</definedName>
    <definedName name="alvenaria_1" localSheetId="7">#REF!</definedName>
    <definedName name="alvenaria_1" localSheetId="5">#REF!</definedName>
    <definedName name="alvenaria_1">#REF!</definedName>
    <definedName name="alvenaria_1_1_2" localSheetId="5">#REF!</definedName>
    <definedName name="alvenaria_1_1_2">#REF!</definedName>
    <definedName name="alvenaria_1_2" localSheetId="5">#REF!</definedName>
    <definedName name="alvenaria_1_2">#REF!</definedName>
    <definedName name="Alvenaria_vedação" localSheetId="5">#REF!</definedName>
    <definedName name="Alvenaria_vedação">#REF!</definedName>
    <definedName name="amarela" localSheetId="5">#REF!</definedName>
    <definedName name="amarela">#REF!</definedName>
    <definedName name="AMORLDMLENFK" localSheetId="7">[10]COMPOSIÇÃO!#REF!</definedName>
    <definedName name="AMORLDMLENFK" localSheetId="5">[10]COMPOSIÇÃO!#REF!</definedName>
    <definedName name="AMORLDMLENFK">[10]COMPOSIÇÃO!#REF!</definedName>
    <definedName name="ANA" localSheetId="7">'[11]Refor Out_ 2001 _ BDI_20_ Ajust'!#REF!</definedName>
    <definedName name="ANA" localSheetId="5">'[11]Refor Out_ 2001 _ BDI_20_ Ajust'!#REF!</definedName>
    <definedName name="ANA">'[11]Refor Out_ 2001 _ BDI_20_ Ajust'!#REF!</definedName>
    <definedName name="ANDRE" localSheetId="7">#REF!</definedName>
    <definedName name="ANDRE" localSheetId="5">#REF!</definedName>
    <definedName name="ANDRE">#REF!</definedName>
    <definedName name="anel" localSheetId="5">#REF!</definedName>
    <definedName name="anel">#REF!</definedName>
    <definedName name="ANTIGA" localSheetId="5">#REF!</definedName>
    <definedName name="ANTIGA">#REF!</definedName>
    <definedName name="area_base">[6]Base!$U$40</definedName>
    <definedName name="_xlnm.Print_Area" localSheetId="6">'Crono auxiliar'!$C$2:$E$91</definedName>
    <definedName name="_xlnm.Print_Area" localSheetId="11">Cronograma!$B$20:$BB$48</definedName>
    <definedName name="_xlnm.Print_Area" localSheetId="2">Cronograma1!$A$1:$O$106</definedName>
    <definedName name="_xlnm.Print_Area" localSheetId="8">DADOS!$A$2:$H$31</definedName>
    <definedName name="_xlnm.Print_Area" localSheetId="7">#REF!</definedName>
    <definedName name="_xlnm.Print_Area" localSheetId="10">Detalhamento!$E$2:$Q$40</definedName>
    <definedName name="_xlnm.Print_Area" localSheetId="5">'ENCARGOS SOCIAIS'!$A$1:$D$43</definedName>
    <definedName name="_xlnm.Print_Area" localSheetId="9">Eventograma_e_Quantitativos!$C$4:$S$42</definedName>
    <definedName name="_xlnm.Print_Area" localSheetId="0">'Inf. Prel.'!$A$1:$D$29</definedName>
    <definedName name="_xlnm.Print_Area" localSheetId="3">Planilha1!$F$2:$M$283</definedName>
    <definedName name="_xlnm.Print_Area" localSheetId="12">PLE!$B$20:$BB$50</definedName>
    <definedName name="_xlnm.Print_Area" localSheetId="13">Resumo_de_Acompanhamento!$B$2:$P$45</definedName>
    <definedName name="_xlnm.Print_Area" localSheetId="1">Resumo_Pavim!$A$3:$M$22</definedName>
    <definedName name="_xlnm.Print_Area">#REF!</definedName>
    <definedName name="Área_impressão_IM" localSheetId="7">#REF!</definedName>
    <definedName name="Área_impressão_IM" localSheetId="5">#REF!</definedName>
    <definedName name="Área_impressão_IM">#REF!</definedName>
    <definedName name="AreaTeste" localSheetId="5">#REF!</definedName>
    <definedName name="AreaTeste">#REF!</definedName>
    <definedName name="AreaTeste2" localSheetId="5">#REF!</definedName>
    <definedName name="AreaTeste2">#REF!</definedName>
    <definedName name="areia" localSheetId="5">#REF!</definedName>
    <definedName name="areia">#REF!</definedName>
    <definedName name="Arial" localSheetId="5">#REF!</definedName>
    <definedName name="Arial">#REF!</definedName>
    <definedName name="artExec">DADOS!$D$26</definedName>
    <definedName name="artFiscal">DADOS!$D$23</definedName>
    <definedName name="ASA" localSheetId="7">#REF!</definedName>
    <definedName name="ASA" localSheetId="5">#REF!</definedName>
    <definedName name="ASA">#REF!</definedName>
    <definedName name="asd" localSheetId="5">#REF!</definedName>
    <definedName name="asd">#REF!</definedName>
    <definedName name="asdf" localSheetId="5">#REF!</definedName>
    <definedName name="asdf">#REF!</definedName>
    <definedName name="asdfas" localSheetId="5">#REF!</definedName>
    <definedName name="asdfas">#REF!</definedName>
    <definedName name="ASDFF" localSheetId="5">#REF!</definedName>
    <definedName name="ASDFF">#REF!</definedName>
    <definedName name="ASFDG" localSheetId="5">#REF!</definedName>
    <definedName name="ASFDG">#REF!</definedName>
    <definedName name="ASFDGD" localSheetId="5">#REF!</definedName>
    <definedName name="ASFDGD">#REF!</definedName>
    <definedName name="ASFVASV" localSheetId="5">#REF!</definedName>
    <definedName name="ASFVASV">#REF!</definedName>
    <definedName name="ASG" localSheetId="5">#REF!</definedName>
    <definedName name="ASG">#REF!</definedName>
    <definedName name="ASGD" localSheetId="5">#REF!</definedName>
    <definedName name="ASGD">#REF!</definedName>
    <definedName name="ASGDF" localSheetId="5">#REF!</definedName>
    <definedName name="ASGDF">#REF!</definedName>
    <definedName name="ASSEN_TUBO_EMISS" localSheetId="5">#REF!</definedName>
    <definedName name="ASSEN_TUBO_EMISS">#REF!</definedName>
    <definedName name="ASSEN_TUBO_EMISS2" localSheetId="5">#REF!</definedName>
    <definedName name="ASSEN_TUBO_EMISS2">#REF!</definedName>
    <definedName name="ASSENT_EMISS3_S" localSheetId="5">#REF!</definedName>
    <definedName name="ASSENT_EMISS3_S">#REF!</definedName>
    <definedName name="ASSENT_TUBO" localSheetId="5">#REF!</definedName>
    <definedName name="ASSENT_TUBO">#REF!</definedName>
    <definedName name="ASVDVFA" localSheetId="5">#REF!</definedName>
    <definedName name="ASVDVFA">#REF!</definedName>
    <definedName name="ATENÇÃO" localSheetId="7" hidden="1">{#N/A,#N/A,FALSE,"MO (2)"}</definedName>
    <definedName name="ATENÇÃO" hidden="1">{#N/A,#N/A,FALSE,"MO (2)"}</definedName>
    <definedName name="Aut_original" localSheetId="5">[12]PROJETO!#REF!</definedName>
    <definedName name="Aut_original">[12]PROJETO!#REF!</definedName>
    <definedName name="Aut_resumo" localSheetId="5">[13]RESUMO_AUT1!#REF!</definedName>
    <definedName name="Aut_resumo">[13]RESUMO_AUT1!#REF!</definedName>
    <definedName name="aux" localSheetId="7">#REF!</definedName>
    <definedName name="aux" localSheetId="5">#REF!</definedName>
    <definedName name="aux">#REF!</definedName>
    <definedName name="AuxHab" localSheetId="5">#REF!</definedName>
    <definedName name="AuxHab">#REF!</definedName>
    <definedName name="auxiliar" localSheetId="5">#REF!</definedName>
    <definedName name="auxiliar">#REF!</definedName>
    <definedName name="aZUEN" localSheetId="5" hidden="1">#REF!</definedName>
    <definedName name="aZUEN" hidden="1">#REF!</definedName>
    <definedName name="azul" localSheetId="5">#REF!</definedName>
    <definedName name="azul">#REF!</definedName>
    <definedName name="AZULSINAL" localSheetId="5">#REF!</definedName>
    <definedName name="AZULSINAL">#REF!</definedName>
    <definedName name="B" localSheetId="7" hidden="1">{#N/A,#N/A,FALSE,"MO (2)"}</definedName>
    <definedName name="B" hidden="1">{#N/A,#N/A,FALSE,"MO (2)"}</definedName>
    <definedName name="BACIA_3" localSheetId="5">#REF!</definedName>
    <definedName name="BACIA_3">#REF!</definedName>
    <definedName name="bacia15" localSheetId="5">#REF!</definedName>
    <definedName name="bacia15">#REF!</definedName>
    <definedName name="bacia16" localSheetId="5">#REF!</definedName>
    <definedName name="bacia16">#REF!</definedName>
    <definedName name="BACIA160" localSheetId="5">#REF!</definedName>
    <definedName name="BACIA160">#REF!</definedName>
    <definedName name="BACIA17" localSheetId="5">#REF!</definedName>
    <definedName name="BACIA17">#REF!</definedName>
    <definedName name="BAIANO" localSheetId="5">#REF!</definedName>
    <definedName name="BAIANO">#REF!</definedName>
    <definedName name="Banco_dados_IM" localSheetId="5">#REF!</definedName>
    <definedName name="Banco_dados_IM">#REF!</definedName>
    <definedName name="Banco_dados_IM2" localSheetId="5">#REF!</definedName>
    <definedName name="Banco_dados_IM2">#REF!</definedName>
    <definedName name="_xlnm.Database" localSheetId="5">#REF!</definedName>
    <definedName name="_xlnm.Database">#REF!</definedName>
    <definedName name="bau" localSheetId="5" hidden="1">#REF!</definedName>
    <definedName name="bau" hidden="1">#REF!</definedName>
    <definedName name="BB" localSheetId="2">[8]CUBACAO!#REF!</definedName>
    <definedName name="BB" localSheetId="7">#REF!</definedName>
    <definedName name="BB" localSheetId="5">#REF!</definedName>
    <definedName name="BB">#REF!</definedName>
    <definedName name="BBB" localSheetId="2">[8]CUBACAO!#REF!</definedName>
    <definedName name="BBB" localSheetId="7">#REF!</definedName>
    <definedName name="BBB" localSheetId="5">#REF!</definedName>
    <definedName name="BBB">#REF!</definedName>
    <definedName name="BBBB" localSheetId="7">Dados_Intesidade!BBBB</definedName>
    <definedName name="BBBB">[0]!BBBB</definedName>
    <definedName name="bdgfsb" localSheetId="7">#REF!</definedName>
    <definedName name="bdgfsb" localSheetId="5">#REF!</definedName>
    <definedName name="bdgfsb">#REF!</definedName>
    <definedName name="BDI" localSheetId="2">#REF!</definedName>
    <definedName name="BDI" localSheetId="5">#REF!</definedName>
    <definedName name="BDI">#REF!</definedName>
    <definedName name="BDI." localSheetId="5">#REF!</definedName>
    <definedName name="BDI.">#REF!</definedName>
    <definedName name="BDIc" localSheetId="2">#REF!</definedName>
    <definedName name="BDIc" localSheetId="5">#REF!</definedName>
    <definedName name="BDIc">#REF!</definedName>
    <definedName name="BDIf" localSheetId="2">#REF!</definedName>
    <definedName name="BDIf" localSheetId="5">#REF!</definedName>
    <definedName name="BDIf">#REF!</definedName>
    <definedName name="BG" localSheetId="5">#REF!</definedName>
    <definedName name="BG">#REF!</definedName>
    <definedName name="BGU" localSheetId="5">#REF!</definedName>
    <definedName name="BGU">#REF!</definedName>
    <definedName name="BL_ANC_EMISS3_S" localSheetId="5">#REF!</definedName>
    <definedName name="BL_ANC_EMISS3_S">#REF!</definedName>
    <definedName name="BL_ANCO_EMISS2" localSheetId="5">#REF!</definedName>
    <definedName name="BL_ANCO_EMISS2">#REF!</definedName>
    <definedName name="BLOCO_ANCOR_EMISS" localSheetId="5">#REF!</definedName>
    <definedName name="BLOCO_ANCOR_EMISS">#REF!</definedName>
    <definedName name="Bomba_putzmeister" localSheetId="5">#REF!</definedName>
    <definedName name="Bomba_putzmeister">#REF!</definedName>
    <definedName name="BRIOPA" localSheetId="5">#REF!</definedName>
    <definedName name="BRIOPA">#REF!</definedName>
    <definedName name="bruno" localSheetId="5">#REF!</definedName>
    <definedName name="bruno">#REF!</definedName>
    <definedName name="bsdbsd" localSheetId="5">#REF!</definedName>
    <definedName name="bsdbsd">#REF!</definedName>
    <definedName name="bsdbsgfdzb" localSheetId="5">#REF!</definedName>
    <definedName name="bsdbsgfdzb">#REF!</definedName>
    <definedName name="bsgfdbsgfdb" localSheetId="5">#REF!</definedName>
    <definedName name="bsgfdbsgfdb">#REF!</definedName>
    <definedName name="buc3eta" localSheetId="5">#REF!</definedName>
    <definedName name="buc3eta">#REF!</definedName>
    <definedName name="BuiltIn_AutoFilter___2" localSheetId="5">#REF!</definedName>
    <definedName name="BuiltIn_AutoFilter___2">#REF!</definedName>
    <definedName name="BuiltIn_Print_Area" localSheetId="5">#REF!</definedName>
    <definedName name="BuiltIn_Print_Area">#REF!</definedName>
    <definedName name="BuiltIn_Print_Area___0" localSheetId="5">#REF!</definedName>
    <definedName name="BuiltIn_Print_Area___0">#REF!</definedName>
    <definedName name="BuiltIn_Print_Area___0___0" localSheetId="5">#REF!</definedName>
    <definedName name="BuiltIn_Print_Area___0___0">#REF!</definedName>
    <definedName name="BuiltIn_Print_Area___0___0___0___0" localSheetId="5">#REF!</definedName>
    <definedName name="BuiltIn_Print_Area___0___0___0___0">#REF!</definedName>
    <definedName name="BuiltIn_Print_Area___0___0___0___0___0" localSheetId="5">#REF!</definedName>
    <definedName name="BuiltIn_Print_Area___0___0___0___0___0">#REF!</definedName>
    <definedName name="BuiltIn_Print_Area___0___0___0___0___0___0" localSheetId="5">#REF!</definedName>
    <definedName name="BuiltIn_Print_Area___0___0___0___0___0___0">#REF!</definedName>
    <definedName name="BuiltIn_Print_Titles" localSheetId="5">#REF!</definedName>
    <definedName name="BuiltIn_Print_Titles">#REF!</definedName>
    <definedName name="BuiltIn_Print_Titles___0" localSheetId="5">#REF!</definedName>
    <definedName name="BuiltIn_Print_Titles___0">#REF!</definedName>
    <definedName name="BuiltIn_Print_Titles___0___0___0" localSheetId="5">#REF!</definedName>
    <definedName name="BuiltIn_Print_Titles___0___0___0">#REF!</definedName>
    <definedName name="BuiltIn_Print_Titles___0___0___0___0" localSheetId="5">#REF!</definedName>
    <definedName name="BuiltIn_Print_Titles___0___0___0___0">#REF!</definedName>
    <definedName name="BuiltIn_Print_Titles___0___0___0___0___0___0" localSheetId="5">#REF!</definedName>
    <definedName name="BuiltIn_Print_Titles___0___0___0___0___0___0">#REF!</definedName>
    <definedName name="BVEOLISA" localSheetId="5">#REF!</definedName>
    <definedName name="BVEOLISA">#REF!</definedName>
    <definedName name="cab_cortes" localSheetId="5">#REF!</definedName>
    <definedName name="cab_cortes">#REF!</definedName>
    <definedName name="cab_dmt" localSheetId="5">#REF!</definedName>
    <definedName name="cab_dmt">#REF!</definedName>
    <definedName name="cab_limpeza" localSheetId="5">#REF!</definedName>
    <definedName name="cab_limpeza">#REF!</definedName>
    <definedName name="cabmeio" localSheetId="5">#REF!</definedName>
    <definedName name="cabmeio">#REF!</definedName>
    <definedName name="CAD_EMISS3_S" localSheetId="5">#REF!</definedName>
    <definedName name="CAD_EMISS3_S">#REF!</definedName>
    <definedName name="CADASTRO" localSheetId="5">#REF!</definedName>
    <definedName name="CADASTRO">#REF!</definedName>
    <definedName name="CADASTRO_EMISS" localSheetId="5">#REF!</definedName>
    <definedName name="CADASTRO_EMISS">#REF!</definedName>
    <definedName name="CADASTRO_EMISS2" localSheetId="5">#REF!</definedName>
    <definedName name="CADASTRO_EMISS2">#REF!</definedName>
    <definedName name="CADASTRO_REDE_COL" localSheetId="5">#REF!</definedName>
    <definedName name="CADASTRO_REDE_COL">#REF!</definedName>
    <definedName name="CAIXAS" localSheetId="5">#REF!</definedName>
    <definedName name="CAIXAS">#REF!</definedName>
    <definedName name="CAIXAS_EMISS3_S" localSheetId="5">#REF!</definedName>
    <definedName name="CAIXAS_EMISS3_S">#REF!</definedName>
    <definedName name="Camada_brita" localSheetId="5">#REF!</definedName>
    <definedName name="Camada_brita">#REF!</definedName>
    <definedName name="Camada_impermeabilizadora" localSheetId="5">#REF!</definedName>
    <definedName name="Camada_impermeabilizadora">#REF!</definedName>
    <definedName name="CAMPANARIO" localSheetId="5">'[14]UTR 2'!#REF!</definedName>
    <definedName name="CAMPANARIO">'[14]UTR 2'!#REF!</definedName>
    <definedName name="CANETA" localSheetId="7">#REF!</definedName>
    <definedName name="CANETA" localSheetId="5">#REF!</definedName>
    <definedName name="CANETA">#REF!</definedName>
    <definedName name="CANTEIRO_DE_OBRAS">[15]CANT_OBRAS!$H$8</definedName>
    <definedName name="CANTEIRO_OBRAS" localSheetId="7">#REF!</definedName>
    <definedName name="CANTEIRO_OBRAS" localSheetId="5">#REF!</definedName>
    <definedName name="CANTEIRO_OBRAS">#REF!</definedName>
    <definedName name="CAPA" localSheetId="7">[1]Reforma!#REF!</definedName>
    <definedName name="CAPA" localSheetId="5">[1]Reforma!#REF!</definedName>
    <definedName name="CAPA">[1]Reforma!#REF!</definedName>
    <definedName name="cargoTomador">DADOS!$C$30</definedName>
    <definedName name="cbn" localSheetId="7">[1]Reforma!#REF!</definedName>
    <definedName name="cbn" localSheetId="5">[1]Reforma!#REF!</definedName>
    <definedName name="cbn">[1]Reforma!#REF!</definedName>
    <definedName name="CBU" localSheetId="5">#REF!</definedName>
    <definedName name="CBU">#REF!</definedName>
    <definedName name="CBUII" localSheetId="5">#REF!</definedName>
    <definedName name="CBUII">#REF!</definedName>
    <definedName name="CBUQB" localSheetId="5">#REF!</definedName>
    <definedName name="CBUQB">#REF!</definedName>
    <definedName name="CBUQc" localSheetId="5">#REF!</definedName>
    <definedName name="CBUQc">#REF!</definedName>
    <definedName name="CC" localSheetId="2">[8]CUBACAO!#REF!</definedName>
    <definedName name="CC" localSheetId="7">#REF!</definedName>
    <definedName name="CC" localSheetId="5">#REF!</definedName>
    <definedName name="CC">#REF!</definedName>
    <definedName name="CCC" localSheetId="2">[8]CUBACAO!#REF!</definedName>
    <definedName name="CCC" localSheetId="7">#REF!</definedName>
    <definedName name="CCC" localSheetId="5">#REF!</definedName>
    <definedName name="CCC">#REF!</definedName>
    <definedName name="CELIA" localSheetId="5">#REF!</definedName>
    <definedName name="CELIA">#REF!</definedName>
    <definedName name="CélulaInicioPlanilha" localSheetId="5">#REF!</definedName>
    <definedName name="CélulaInicioPlanilha">#REF!</definedName>
    <definedName name="CélulaResumo" localSheetId="5">#REF!</definedName>
    <definedName name="CélulaResumo">#REF!</definedName>
    <definedName name="CEU" localSheetId="5" hidden="1">#REF!</definedName>
    <definedName name="CEU" hidden="1">#REF!</definedName>
    <definedName name="Chapisco" localSheetId="5">#REF!</definedName>
    <definedName name="Chapisco">#REF!</definedName>
    <definedName name="cimento" localSheetId="5">#REF!</definedName>
    <definedName name="cimento">#REF!</definedName>
    <definedName name="Cmat" localSheetId="5">#REF!</definedName>
    <definedName name="Cmat">#REF!</definedName>
    <definedName name="Cmo" localSheetId="5">#REF!</definedName>
    <definedName name="Cmo">#REF!</definedName>
    <definedName name="CNVDFNVN" localSheetId="5">#REF!</definedName>
    <definedName name="CNVDFNVN">#REF!</definedName>
    <definedName name="Cobertura" localSheetId="5">#REF!</definedName>
    <definedName name="Cobertura">#REF!</definedName>
    <definedName name="Cobertura_canal" localSheetId="5">#REF!</definedName>
    <definedName name="Cobertura_canal">#REF!</definedName>
    <definedName name="cocacola" localSheetId="5">#REF!</definedName>
    <definedName name="cocacola">#REF!</definedName>
    <definedName name="cocaina" localSheetId="5">#REF!</definedName>
    <definedName name="cocaina">#REF!</definedName>
    <definedName name="Código" localSheetId="5">#REF!</definedName>
    <definedName name="Código">#REF!</definedName>
    <definedName name="Código." localSheetId="5">#REF!</definedName>
    <definedName name="Código.">#REF!</definedName>
    <definedName name="COEF_LINEAR" localSheetId="5">#REF!</definedName>
    <definedName name="COEF_LINEAR">#REF!</definedName>
    <definedName name="Comparativo" localSheetId="5">#REF!</definedName>
    <definedName name="Comparativo">#REF!</definedName>
    <definedName name="cOMPOSIÇaO" localSheetId="5" hidden="1">#REF!</definedName>
    <definedName name="cOMPOSIÇaO" hidden="1">#REF!</definedName>
    <definedName name="composições" localSheetId="5">#REF!</definedName>
    <definedName name="composições">#REF!</definedName>
    <definedName name="CONT_CANTEIRO" localSheetId="5">#REF!</definedName>
    <definedName name="CONT_CANTEIRO">#REF!</definedName>
    <definedName name="cópia" localSheetId="5">#REF!</definedName>
    <definedName name="cópia">#REF!</definedName>
    <definedName name="corte" localSheetId="5">#REF!</definedName>
    <definedName name="corte">#REF!</definedName>
    <definedName name="COTAS" localSheetId="5">#REF!</definedName>
    <definedName name="COTAS">#REF!</definedName>
    <definedName name="creaExec">DADOS!$C$26</definedName>
    <definedName name="creaFiscal">DADOS!$C$23</definedName>
    <definedName name="creaPLE">DADOS!$C$20</definedName>
    <definedName name="_xlnm.Criteria" localSheetId="7">#REF!</definedName>
    <definedName name="_xlnm.Criteria" localSheetId="5">#REF!</definedName>
    <definedName name="_xlnm.Criteria">#REF!</definedName>
    <definedName name="Cron" localSheetId="5" hidden="1">#REF!</definedName>
    <definedName name="Cron" hidden="1">#REF!</definedName>
    <definedName name="cron." localSheetId="5" hidden="1">#REF!</definedName>
    <definedName name="cron." hidden="1">#REF!</definedName>
    <definedName name="crono" localSheetId="5">#REF!</definedName>
    <definedName name="crono">#REF!</definedName>
    <definedName name="Cronograma">Cronograma!$B$37:$BB$42</definedName>
    <definedName name="Cronograma.LinhaPadrão">Cronograma!$19:$19</definedName>
    <definedName name="Cronograma.MesesQuadro">COUNTA(OFFSET(Cronograma,0,0,,1))*4</definedName>
    <definedName name="Cronograma.NumPeríodos">MAX(Cronograma.Períodos)</definedName>
    <definedName name="Cronograma.Padrão">Cronograma!$B$37:$BB$42</definedName>
    <definedName name="Cronograma.Períodos">OFFSET(Cronograma!$E$33,1,0):OFFSET(Cronograma!$BB$37,-1,0)</definedName>
    <definedName name="Cronograma.Períodos.LinhaPadrão">Cronograma!$B$19:$BB$19</definedName>
    <definedName name="CronoPrev">OFFSET(CronoPrev!$B$13,1,0):OFFSET(CronoPrev!$G$26,-1,0)</definedName>
    <definedName name="CronoPrev.LinhaPadrão">CronoPrev!$B$8:$G$8</definedName>
    <definedName name="CT" localSheetId="7">#REF!</definedName>
    <definedName name="CT" localSheetId="5">#REF!</definedName>
    <definedName name="CT">#REF!</definedName>
    <definedName name="CU" localSheetId="5">#REF!</definedName>
    <definedName name="CU">#REF!</definedName>
    <definedName name="CustoReal" localSheetId="5">#REF!</definedName>
    <definedName name="CustoReal">#REF!</definedName>
    <definedName name="cUSTOS" localSheetId="5">#REF!</definedName>
    <definedName name="cUSTOS">#REF!</definedName>
    <definedName name="D" localSheetId="5">#REF!</definedName>
    <definedName name="D">#REF!</definedName>
    <definedName name="dadinho" localSheetId="5">#REF!</definedName>
    <definedName name="dadinho">#REF!</definedName>
    <definedName name="DADOS" localSheetId="5">#REF!</definedName>
    <definedName name="DADOS">#REF!</definedName>
    <definedName name="DADOS.LinhaPadrão">DADOS!$A$1:$C$1</definedName>
    <definedName name="DADOS1" localSheetId="7">#REF!</definedName>
    <definedName name="DADOS1" localSheetId="5">#REF!</definedName>
    <definedName name="DADOS1">#REF!</definedName>
    <definedName name="danil" localSheetId="5">#REF!</definedName>
    <definedName name="danil">#REF!</definedName>
    <definedName name="danilo" localSheetId="5">#REF!</definedName>
    <definedName name="danilo">#REF!</definedName>
    <definedName name="Data" localSheetId="5">#REF!</definedName>
    <definedName name="Data">#REF!</definedName>
    <definedName name="Data_Final" localSheetId="5">#REF!</definedName>
    <definedName name="Data_Final">#REF!</definedName>
    <definedName name="Data_Início" localSheetId="5">#REF!</definedName>
    <definedName name="Data_Início">#REF!</definedName>
    <definedName name="dataInicioObra">DADOS!$H$13</definedName>
    <definedName name="DD" localSheetId="2">[8]CUBACAO!#REF!</definedName>
    <definedName name="DD" localSheetId="7">#REF!</definedName>
    <definedName name="DD" localSheetId="5">#REF!</definedName>
    <definedName name="DD">#REF!</definedName>
    <definedName name="DDD" localSheetId="2">[8]CUBACAO!#REF!</definedName>
    <definedName name="DDD" localSheetId="7">#REF!</definedName>
    <definedName name="DDD" localSheetId="5">#REF!</definedName>
    <definedName name="DDD">#REF!</definedName>
    <definedName name="deactivatedados.form1">IF(Eventograma_e_Quantitativos!B1="","",VALUE(LEFT(Eventograma_e_Quantitativos!B1,(FIND("-",Eventograma_e_Quantitativos!B1,1))-1)))</definedName>
    <definedName name="Deco" localSheetId="7">#REF!</definedName>
    <definedName name="Deco" localSheetId="5">#REF!</definedName>
    <definedName name="Deco">#REF!</definedName>
    <definedName name="densidade_cap" localSheetId="5">#REF!</definedName>
    <definedName name="densidade_cap">#REF!</definedName>
    <definedName name="DES" localSheetId="5">#REF!</definedName>
    <definedName name="DES">#REF!</definedName>
    <definedName name="DESAP" localSheetId="5">#REF!</definedName>
    <definedName name="DESAP">#REF!</definedName>
    <definedName name="DESAPROPRIAÇÃO">'[15]AQU TERRENO-'!$H$9</definedName>
    <definedName name="Detalhamento">OFFSET(Detalhamento!$A$16,1,0):OFFSET(Detalhamento!$A$37,-1,0)</definedName>
    <definedName name="Detalhamento.Filtro">Detalhamento!$A$16:$J$16</definedName>
    <definedName name="Detalhamento.Imprimir">Detalhamento!$E$2:OFFSET(Detalhamento!$K$40,0,MAX(TRUNC(numFrentes/6,0)+IF(MOD(numFrentes,6)&lt;&gt;0,1,0),1)*6)</definedName>
    <definedName name="Detalhamento.LinhaPadrão">Detalhamento!$1:$1</definedName>
    <definedName name="Detalhamento.OpçãoServiços">Detalhamento!$B$12</definedName>
    <definedName name="Detalhamento.OpçõesExibição">Detalhamento!$B$6:$B$7</definedName>
    <definedName name="Detalhamento.OpçõesServiços">Detalhamento!$B$9:$B$11</definedName>
    <definedName name="Df" localSheetId="2">#REF!</definedName>
    <definedName name="Df" localSheetId="5">#REF!</definedName>
    <definedName name="Df">#REF!</definedName>
    <definedName name="dfdf" localSheetId="7" hidden="1">{#N/A,#N/A,FALSE,"MO (2)"}</definedName>
    <definedName name="dfdf" hidden="1">{#N/A,#N/A,FALSE,"MO (2)"}</definedName>
    <definedName name="DFGT" localSheetId="5">[1]Reforma!#REF!</definedName>
    <definedName name="DFGT">[1]Reforma!#REF!</definedName>
    <definedName name="DFT" localSheetId="5">[1]Reforma!#REF!</definedName>
    <definedName name="DFT">[1]Reforma!#REF!</definedName>
    <definedName name="DG">[16]COMPOSIÇÃO!$I$10</definedName>
    <definedName name="DGA" localSheetId="5">'[9]PRO-08'!#REF!</definedName>
    <definedName name="DGA">'[9]PRO-08'!#REF!</definedName>
    <definedName name="Dissídio" localSheetId="7">#REF!</definedName>
    <definedName name="Dissídio" localSheetId="5">#REF!</definedName>
    <definedName name="Dissídio">#REF!</definedName>
    <definedName name="DJ" localSheetId="5">#REF!</definedName>
    <definedName name="DJ">#REF!</definedName>
    <definedName name="DKJBGKSHAK" localSheetId="5">#REF!</definedName>
    <definedName name="DKJBGKSHAK">#REF!</definedName>
    <definedName name="DMT">[17]C.U!$D$1651,[17]C.U!$D$1155</definedName>
    <definedName name="DMT_0_50" localSheetId="5">#REF!</definedName>
    <definedName name="DMT_0_50">#REF!</definedName>
    <definedName name="DMT_1000" localSheetId="5">#REF!</definedName>
    <definedName name="DMT_1000">#REF!</definedName>
    <definedName name="DMT_200" localSheetId="5">#REF!</definedName>
    <definedName name="DMT_200">#REF!</definedName>
    <definedName name="DMT_200_400" localSheetId="5">#REF!</definedName>
    <definedName name="DMT_200_400">#REF!</definedName>
    <definedName name="DMT_400" localSheetId="5">#REF!</definedName>
    <definedName name="DMT_400">#REF!</definedName>
    <definedName name="DMT_400_600" localSheetId="5">#REF!</definedName>
    <definedName name="DMT_400_600">#REF!</definedName>
    <definedName name="DMT_50" localSheetId="5">#REF!</definedName>
    <definedName name="DMT_50">#REF!</definedName>
    <definedName name="DMT_50_200" localSheetId="5">#REF!</definedName>
    <definedName name="DMT_50_200">#REF!</definedName>
    <definedName name="DMT_600" localSheetId="5">#REF!</definedName>
    <definedName name="DMT_600">#REF!</definedName>
    <definedName name="DMT_800" localSheetId="5">#REF!</definedName>
    <definedName name="DMT_800">#REF!</definedName>
    <definedName name="drena" localSheetId="5">#REF!</definedName>
    <definedName name="drena">#REF!</definedName>
    <definedName name="DRGTU" localSheetId="5">#REF!</definedName>
    <definedName name="DRGTU">#REF!</definedName>
    <definedName name="DU" localSheetId="5">#REF!</definedName>
    <definedName name="DU">#REF!</definedName>
    <definedName name="DWD" localSheetId="5">#REF!</definedName>
    <definedName name="DWD">#REF!</definedName>
    <definedName name="dx">'[18]ENTRADA DE DADOS'!$F$5</definedName>
    <definedName name="dxi">'[18]ENTRADA DE DADOS'!$I$5</definedName>
    <definedName name="DY">'[19]ENTRADA DE DADOS'!$F$5</definedName>
    <definedName name="E" localSheetId="2">#REF!</definedName>
    <definedName name="E" localSheetId="5">#REF!</definedName>
    <definedName name="E">#REF!</definedName>
    <definedName name="ECJ" localSheetId="5">#REF!</definedName>
    <definedName name="ECJ">#REF!</definedName>
    <definedName name="EE" localSheetId="2">[8]CUBACAO!#REF!</definedName>
    <definedName name="EE" localSheetId="7">#REF!</definedName>
    <definedName name="EE" localSheetId="5">#REF!</definedName>
    <definedName name="EE">#REF!</definedName>
    <definedName name="EE1_MAT" localSheetId="7">'[20]B - Captação_Elevação 1a Etapa '!#REF!</definedName>
    <definedName name="EE1_MAT" localSheetId="5">'[20]B - Captação_Elevação 1a Etapa '!#REF!</definedName>
    <definedName name="EE1_MAT">'[20]B - Captação_Elevação 1a Etapa '!#REF!</definedName>
    <definedName name="EE1_MATERIAIS">'[15]ESTA ELEVATÓRIA_'!$H$106</definedName>
    <definedName name="EE1_SERV" localSheetId="5">'[20]B - Captação_Elevação 1a Etapa '!#REF!</definedName>
    <definedName name="EE1_SERV">'[20]B - Captação_Elevação 1a Etapa '!#REF!</definedName>
    <definedName name="EE1_SERVIÇOS">'[15]ESTA ELEVATÓRIA_'!$H$9</definedName>
    <definedName name="EE2_MAT" localSheetId="5">'[20]B - Captação_Elevação 1a Etapa '!#REF!</definedName>
    <definedName name="EE2_MAT">'[20]B - Captação_Elevação 1a Etapa '!#REF!</definedName>
    <definedName name="EE2_MATERIAIS">'[15]ESTA ELEVATÓRIA_'!$H$244</definedName>
    <definedName name="EE2_SERV" localSheetId="5">'[20]B - Captação_Elevação 1a Etapa '!#REF!</definedName>
    <definedName name="EE2_SERV">'[20]B - Captação_Elevação 1a Etapa '!#REF!</definedName>
    <definedName name="EE2_SERVIÇOS">'[15]ESTA ELEVATÓRIA_'!$H$143</definedName>
    <definedName name="EE3_MAT" localSheetId="5">'[20]B - Captação_Elevação 1a Etapa '!#REF!</definedName>
    <definedName name="EE3_MAT">'[20]B - Captação_Elevação 1a Etapa '!#REF!</definedName>
    <definedName name="EE3_SERV" localSheetId="5">'[20]B - Captação_Elevação 1a Etapa '!#REF!</definedName>
    <definedName name="EE3_SERV">'[20]B - Captação_Elevação 1a Etapa '!#REF!</definedName>
    <definedName name="EEE" localSheetId="2">[8]CUBACAO!#REF!</definedName>
    <definedName name="EEE" localSheetId="7">#REF!</definedName>
    <definedName name="EEE" localSheetId="5">#REF!</definedName>
    <definedName name="EEE">#REF!</definedName>
    <definedName name="EEEEE" localSheetId="7">[1]Reforma!#REF!</definedName>
    <definedName name="EEEEE" localSheetId="5">[1]Reforma!#REF!</definedName>
    <definedName name="EEEEE">[1]Reforma!#REF!</definedName>
    <definedName name="EEEEEEEEE" localSheetId="5">#REF!</definedName>
    <definedName name="EEEEEEEEE">#REF!</definedName>
    <definedName name="EJ" localSheetId="5">#REF!</definedName>
    <definedName name="EJ">#REF!</definedName>
    <definedName name="Elemento_vazado" localSheetId="5">#REF!</definedName>
    <definedName name="Elemento_vazado">#REF!</definedName>
    <definedName name="eliabe" localSheetId="5">#REF!</definedName>
    <definedName name="eliabe">#REF!</definedName>
    <definedName name="ELLICLAU" localSheetId="5">#REF!</definedName>
    <definedName name="ELLICLAU">#REF!</definedName>
    <definedName name="EM" localSheetId="5">#REF!</definedName>
    <definedName name="EM">#REF!</definedName>
    <definedName name="EMI" localSheetId="5">#REF!</definedName>
    <definedName name="EMI">#REF!</definedName>
    <definedName name="EMISS_1_MAT" localSheetId="5">#REF!</definedName>
    <definedName name="EMISS_1_MAT">#REF!</definedName>
    <definedName name="EMISS_1_SERV" localSheetId="5">#REF!</definedName>
    <definedName name="EMISS_1_SERV">#REF!</definedName>
    <definedName name="EMISS_2_MAT" localSheetId="5">#REF!</definedName>
    <definedName name="EMISS_2_MAT">#REF!</definedName>
    <definedName name="EMISS_2_SERV" localSheetId="5">#REF!</definedName>
    <definedName name="EMISS_2_SERV">#REF!</definedName>
    <definedName name="EMISS_2_SERV2" localSheetId="5">#REF!</definedName>
    <definedName name="EMISS_2_SERV2">#REF!</definedName>
    <definedName name="EMISS_3_MAT" localSheetId="5">#REF!</definedName>
    <definedName name="EMISS_3_MAT">#REF!</definedName>
    <definedName name="EMISS_3_SERV" localSheetId="5">#REF!</definedName>
    <definedName name="EMISS_3_SERV">#REF!</definedName>
    <definedName name="EMISSÁRIO1_MATERIAIS">[15]EMISSÁRIO_!$H$39</definedName>
    <definedName name="EMISSÁRIO1_SERVIÇOS">[15]EMISSÁRIO_!$H$9</definedName>
    <definedName name="EMISSÁRIO2_MATERIAIS">[15]EMISSÁRIO_!$H$80</definedName>
    <definedName name="EMISSÁRIO2_SERVIÇOS">[15]EMISSÁRIO_!$H$50</definedName>
    <definedName name="Empolamento" localSheetId="7">#REF!</definedName>
    <definedName name="Empolamento" localSheetId="5">#REF!</definedName>
    <definedName name="Empolamento">#REF!</definedName>
    <definedName name="eNCARGOS" localSheetId="7">[1]Reforma!#REF!</definedName>
    <definedName name="eNCARGOS" localSheetId="5">[1]Reforma!#REF!</definedName>
    <definedName name="eNCARGOS">[1]Reforma!#REF!</definedName>
    <definedName name="EPVT" localSheetId="5">#REF!</definedName>
    <definedName name="EPVT">#REF!</definedName>
    <definedName name="EQPTO" localSheetId="5">#REF!</definedName>
    <definedName name="EQPTO">#REF!</definedName>
    <definedName name="ER" localSheetId="5">[1]Reforma!#REF!</definedName>
    <definedName name="ER">[1]Reforma!#REF!</definedName>
    <definedName name="err" localSheetId="7">Dados_Intesidade!err</definedName>
    <definedName name="err">[0]!err</definedName>
    <definedName name="ert" localSheetId="7">[1]Reforma!#REF!</definedName>
    <definedName name="ert" localSheetId="5">[1]Reforma!#REF!</definedName>
    <definedName name="ert">[1]Reforma!#REF!</definedName>
    <definedName name="ERTYRE" localSheetId="5">[1]Reforma!#REF!</definedName>
    <definedName name="ERTYRE">[1]Reforma!#REF!</definedName>
    <definedName name="ES" localSheetId="5">[1]Reforma!#REF!</definedName>
    <definedName name="ES">[1]Reforma!#REF!</definedName>
    <definedName name="ESC_EMISS3_S" localSheetId="5">#REF!</definedName>
    <definedName name="ESC_EMISS3_S">#REF!</definedName>
    <definedName name="Escavação" localSheetId="5">#REF!</definedName>
    <definedName name="Escavação">#REF!</definedName>
    <definedName name="ESCORAMENTO" localSheetId="5">#REF!</definedName>
    <definedName name="ESCORAMENTO">#REF!</definedName>
    <definedName name="ESGOT_EMISS3_S" localSheetId="5">#REF!</definedName>
    <definedName name="ESGOT_EMISS3_S">#REF!</definedName>
    <definedName name="ESGOTAMENTO" localSheetId="5">#REF!</definedName>
    <definedName name="ESGOTAMENTO">#REF!</definedName>
    <definedName name="EsmoH" localSheetId="5">#REF!</definedName>
    <definedName name="EsmoH">#REF!</definedName>
    <definedName name="EsmoM" localSheetId="5">#REF!</definedName>
    <definedName name="EsmoM">#REF!</definedName>
    <definedName name="EsmoMP" localSheetId="5">#REF!</definedName>
    <definedName name="EsmoMP">#REF!</definedName>
    <definedName name="Esquadrias" localSheetId="5">#REF!</definedName>
    <definedName name="Esquadrias">#REF!</definedName>
    <definedName name="est" localSheetId="5">#REF!</definedName>
    <definedName name="est">#REF!</definedName>
    <definedName name="estado" localSheetId="5">#REF!</definedName>
    <definedName name="estado">#REF!</definedName>
    <definedName name="estrelacelest" localSheetId="5">'[9]PRO-08'!#REF!</definedName>
    <definedName name="estrelacelest">'[9]PRO-08'!#REF!</definedName>
    <definedName name="Estrutura" localSheetId="5">'[21]Lote 02 FoFo'!#REF!</definedName>
    <definedName name="Estrutura">'[21]Lote 02 FoFo'!#REF!</definedName>
    <definedName name="eu" localSheetId="7" hidden="1">{#N/A,#N/A,FALSE,"MO (2)"}</definedName>
    <definedName name="eu" hidden="1">{#N/A,#N/A,FALSE,"MO (2)"}</definedName>
    <definedName name="Eventograma_e_Quantitativos.Imprimir">Eventograma_e_Quantitativos!$C$4:OFFSET(Eventograma_e_Quantitativos!$M$42,0,MAX(TRUNC(numFrentes/6,0)+IF(MOD(numFrentes,6)&lt;&gt;0,1,0),1)*6)</definedName>
    <definedName name="Eventograma_e_Quantitativos.LinhaPadrão">Eventograma_e_Quantitativos!$1:$1</definedName>
    <definedName name="Eventos">OFFSET(DADOS!$A$33,1,0):OFFSET(DADOS!$C$37,-1,0)</definedName>
    <definedName name="EventosVariaveis">OFFSET(DADOS!$A$34,1,0):OFFSET(DADOS!$C$37,-1,0)</definedName>
    <definedName name="EXA" localSheetId="7">'[9]PRO-08'!#REF!</definedName>
    <definedName name="EXA" localSheetId="5">'[9]PRO-08'!#REF!</definedName>
    <definedName name="EXA">'[9]PRO-08'!#REF!</definedName>
    <definedName name="Excel_BuiltIn__FilterDatabase_11" localSheetId="7">#REF!</definedName>
    <definedName name="Excel_BuiltIn__FilterDatabase_11" localSheetId="5">#REF!</definedName>
    <definedName name="Excel_BuiltIn__FilterDatabase_11">#REF!</definedName>
    <definedName name="Excel_BuiltIn__FilterDatabase_12" localSheetId="5">#REF!</definedName>
    <definedName name="Excel_BuiltIn__FilterDatabase_12">#REF!</definedName>
    <definedName name="Excel_BuiltIn__FilterDatabase_2" localSheetId="5">#REF!</definedName>
    <definedName name="Excel_BuiltIn__FilterDatabase_2">#REF!</definedName>
    <definedName name="Excel_BuiltIn__FilterDatabase_3" localSheetId="5">#REF!</definedName>
    <definedName name="Excel_BuiltIn__FilterDatabase_3">#REF!</definedName>
    <definedName name="Excel_BuiltIn__FilterDatabase_4" localSheetId="5">#REF!</definedName>
    <definedName name="Excel_BuiltIn__FilterDatabase_4">#REF!</definedName>
    <definedName name="Excel_BuiltIn__FilterDatabase_5" localSheetId="5">#REF!</definedName>
    <definedName name="Excel_BuiltIn__FilterDatabase_5">#REF!</definedName>
    <definedName name="Excel_BuiltIn__FilterDatabase_6" localSheetId="5">#REF!</definedName>
    <definedName name="Excel_BuiltIn__FilterDatabase_6">#REF!</definedName>
    <definedName name="Excel_BuiltIn__FilterDatabase_7" localSheetId="5">#REF!</definedName>
    <definedName name="Excel_BuiltIn__FilterDatabase_7">#REF!</definedName>
    <definedName name="Excel_BuiltIn__FilterDatabase_8" localSheetId="5">#REF!</definedName>
    <definedName name="Excel_BuiltIn__FilterDatabase_8">#REF!</definedName>
    <definedName name="Excel_BuiltIn__FilterDatabase_9" localSheetId="5">#REF!</definedName>
    <definedName name="Excel_BuiltIn__FilterDatabase_9">#REF!</definedName>
    <definedName name="Excel_BuiltIn_Database" localSheetId="5">#REF!</definedName>
    <definedName name="Excel_BuiltIn_Database">#REF!</definedName>
    <definedName name="Excel_BuiltIn_Database_1" localSheetId="5">#REF!</definedName>
    <definedName name="Excel_BuiltIn_Database_1">#REF!</definedName>
    <definedName name="Excel_BuiltIn_Database_6" localSheetId="5">#REF!</definedName>
    <definedName name="Excel_BuiltIn_Database_6">#REF!</definedName>
    <definedName name="Excel_BuiltIn_Print_Area_1" localSheetId="5">#REF!</definedName>
    <definedName name="Excel_BuiltIn_Print_Area_1">#REF!</definedName>
    <definedName name="Excel_BuiltIn_Print_Area_3" localSheetId="5">#REF!</definedName>
    <definedName name="Excel_BuiltIn_Print_Area_3">#REF!</definedName>
    <definedName name="Excel_BuiltIn_Print_Area_3_1" localSheetId="5">#REF!</definedName>
    <definedName name="Excel_BuiltIn_Print_Area_3_1">#REF!</definedName>
    <definedName name="Excel_BuiltIn_Print_Area_4" localSheetId="5">#REF!</definedName>
    <definedName name="Excel_BuiltIn_Print_Area_4">#REF!</definedName>
    <definedName name="Excel_BuiltIn_Print_Area_4_1" localSheetId="5">#REF!</definedName>
    <definedName name="Excel_BuiltIn_Print_Area_4_1">#REF!</definedName>
    <definedName name="Excel_BuiltIn_Print_Area_5_1" localSheetId="5">#REF!</definedName>
    <definedName name="Excel_BuiltIn_Print_Area_5_1">#REF!</definedName>
    <definedName name="Excel_BuiltIn_Print_Titles_2" localSheetId="5">#REF!</definedName>
    <definedName name="Excel_BuiltIn_Print_Titles_2">#REF!</definedName>
    <definedName name="Excel_BuiltIn_Print_Titles_2_1" localSheetId="2">#REF!</definedName>
    <definedName name="Excel_BuiltIn_Print_Titles_2_1" localSheetId="5">#REF!</definedName>
    <definedName name="Excel_BuiltIn_Print_Titles_2_1">#REF!</definedName>
    <definedName name="Excel_BuiltIn_Print_Titles_3" localSheetId="5">#REF!</definedName>
    <definedName name="Excel_BuiltIn_Print_Titles_3">#REF!</definedName>
    <definedName name="Excel_BuiltIn_Print_Titles_4" localSheetId="5">#REF!</definedName>
    <definedName name="Excel_BuiltIn_Print_Titles_4">#REF!</definedName>
    <definedName name="Excel_BuiltIn_Print_Titles_6_1" localSheetId="5">#REF!</definedName>
    <definedName name="Excel_BuiltIn_Print_Titles_6_1">#REF!</definedName>
    <definedName name="Excel_BuiltIn_Print_Titles_8" localSheetId="2">'[22]Orçamento Cisterna'!#REF!</definedName>
    <definedName name="Excel_BuiltIn_Print_Titles_8" localSheetId="7">'[22]Orçamento Cisterna'!#REF!</definedName>
    <definedName name="Excel_BuiltIn_Print_Titles_8" localSheetId="5">'[22]Orçamento Cisterna'!#REF!</definedName>
    <definedName name="Excel_BuiltIn_Print_Titles_8">'[22]Orçamento Cisterna'!#REF!</definedName>
    <definedName name="EXTENSAO" localSheetId="7">#REF!</definedName>
    <definedName name="EXTENSAO" localSheetId="5">#REF!</definedName>
    <definedName name="EXTENSAO">#REF!</definedName>
    <definedName name="Extenso" localSheetId="7">Dados_Intesidade!Extenso</definedName>
    <definedName name="Extenso">[0]!Extenso</definedName>
    <definedName name="F_01_120" localSheetId="7">#REF!</definedName>
    <definedName name="F_01_120" localSheetId="5">#REF!</definedName>
    <definedName name="F_01_120">#REF!</definedName>
    <definedName name="F_01_150" localSheetId="5">#REF!</definedName>
    <definedName name="F_01_150">#REF!</definedName>
    <definedName name="F_01_180" localSheetId="5">#REF!</definedName>
    <definedName name="F_01_180">#REF!</definedName>
    <definedName name="F_01_210" localSheetId="5">#REF!</definedName>
    <definedName name="F_01_210">#REF!</definedName>
    <definedName name="F_01_240" localSheetId="5">#REF!</definedName>
    <definedName name="F_01_240">#REF!</definedName>
    <definedName name="F_01_270" localSheetId="5">#REF!</definedName>
    <definedName name="F_01_270">#REF!</definedName>
    <definedName name="F_01_30" localSheetId="5">#REF!</definedName>
    <definedName name="F_01_30">#REF!</definedName>
    <definedName name="F_01_300" localSheetId="5">#REF!</definedName>
    <definedName name="F_01_300">#REF!</definedName>
    <definedName name="F_01_330" localSheetId="5">#REF!</definedName>
    <definedName name="F_01_330">#REF!</definedName>
    <definedName name="F_01_360" localSheetId="5">#REF!</definedName>
    <definedName name="F_01_360">#REF!</definedName>
    <definedName name="F_01_390" localSheetId="5">#REF!</definedName>
    <definedName name="F_01_390">#REF!</definedName>
    <definedName name="F_01_420" localSheetId="5">#REF!</definedName>
    <definedName name="F_01_420">#REF!</definedName>
    <definedName name="F_01_450" localSheetId="5">#REF!</definedName>
    <definedName name="F_01_450">#REF!</definedName>
    <definedName name="F_01_480" localSheetId="5">#REF!</definedName>
    <definedName name="F_01_480">#REF!</definedName>
    <definedName name="F_01_510" localSheetId="5">#REF!</definedName>
    <definedName name="F_01_510">#REF!</definedName>
    <definedName name="F_01_540" localSheetId="5">#REF!</definedName>
    <definedName name="F_01_540">#REF!</definedName>
    <definedName name="F_01_570" localSheetId="5">#REF!</definedName>
    <definedName name="F_01_570">#REF!</definedName>
    <definedName name="F_01_60" localSheetId="5">#REF!</definedName>
    <definedName name="F_01_60">#REF!</definedName>
    <definedName name="F_01_600" localSheetId="5">#REF!</definedName>
    <definedName name="F_01_600">#REF!</definedName>
    <definedName name="F_01_630" localSheetId="5">#REF!</definedName>
    <definedName name="F_01_630">#REF!</definedName>
    <definedName name="F_01_660" localSheetId="5">#REF!</definedName>
    <definedName name="F_01_660">#REF!</definedName>
    <definedName name="F_01_690" localSheetId="5">#REF!</definedName>
    <definedName name="F_01_690">#REF!</definedName>
    <definedName name="F_01_720" localSheetId="5">#REF!</definedName>
    <definedName name="F_01_720">#REF!</definedName>
    <definedName name="F_01_90" localSheetId="5">#REF!</definedName>
    <definedName name="F_01_90">#REF!</definedName>
    <definedName name="F_02_120" localSheetId="5">#REF!</definedName>
    <definedName name="F_02_120">#REF!</definedName>
    <definedName name="F_02_150" localSheetId="5">#REF!</definedName>
    <definedName name="F_02_150">#REF!</definedName>
    <definedName name="F_02_180" localSheetId="5">#REF!</definedName>
    <definedName name="F_02_180">#REF!</definedName>
    <definedName name="F_02_210" localSheetId="5">#REF!</definedName>
    <definedName name="F_02_210">#REF!</definedName>
    <definedName name="F_02_240" localSheetId="5">#REF!</definedName>
    <definedName name="F_02_240">#REF!</definedName>
    <definedName name="F_02_270" localSheetId="5">#REF!</definedName>
    <definedName name="F_02_270">#REF!</definedName>
    <definedName name="F_02_30" localSheetId="5">#REF!</definedName>
    <definedName name="F_02_30">#REF!</definedName>
    <definedName name="F_02_300" localSheetId="5">#REF!</definedName>
    <definedName name="F_02_300">#REF!</definedName>
    <definedName name="F_02_330" localSheetId="5">#REF!</definedName>
    <definedName name="F_02_330">#REF!</definedName>
    <definedName name="F_02_360" localSheetId="5">#REF!</definedName>
    <definedName name="F_02_360">#REF!</definedName>
    <definedName name="F_02_390" localSheetId="5">#REF!</definedName>
    <definedName name="F_02_390">#REF!</definedName>
    <definedName name="F_02_420" localSheetId="5">#REF!</definedName>
    <definedName name="F_02_420">#REF!</definedName>
    <definedName name="F_02_450" localSheetId="5">#REF!</definedName>
    <definedName name="F_02_450">#REF!</definedName>
    <definedName name="F_02_480" localSheetId="5">#REF!</definedName>
    <definedName name="F_02_480">#REF!</definedName>
    <definedName name="F_02_510" localSheetId="5">#REF!</definedName>
    <definedName name="F_02_510">#REF!</definedName>
    <definedName name="F_02_540" localSheetId="5">#REF!</definedName>
    <definedName name="F_02_540">#REF!</definedName>
    <definedName name="F_02_570" localSheetId="5">#REF!</definedName>
    <definedName name="F_02_570">#REF!</definedName>
    <definedName name="F_02_60" localSheetId="5">#REF!</definedName>
    <definedName name="F_02_60">#REF!</definedName>
    <definedName name="F_02_600" localSheetId="5">#REF!</definedName>
    <definedName name="F_02_600">#REF!</definedName>
    <definedName name="F_02_630" localSheetId="5">#REF!</definedName>
    <definedName name="F_02_630">#REF!</definedName>
    <definedName name="F_02_660" localSheetId="5">#REF!</definedName>
    <definedName name="F_02_660">#REF!</definedName>
    <definedName name="F_02_690" localSheetId="5">#REF!</definedName>
    <definedName name="F_02_690">#REF!</definedName>
    <definedName name="F_02_720" localSheetId="5">#REF!</definedName>
    <definedName name="F_02_720">#REF!</definedName>
    <definedName name="F_02_90" localSheetId="5">#REF!</definedName>
    <definedName name="F_02_90">#REF!</definedName>
    <definedName name="F_03_120" localSheetId="5">#REF!</definedName>
    <definedName name="F_03_120">#REF!</definedName>
    <definedName name="F_03_150" localSheetId="5">#REF!</definedName>
    <definedName name="F_03_150">#REF!</definedName>
    <definedName name="F_03_180" localSheetId="5">#REF!</definedName>
    <definedName name="F_03_180">#REF!</definedName>
    <definedName name="F_03_210" localSheetId="5">#REF!</definedName>
    <definedName name="F_03_210">#REF!</definedName>
    <definedName name="F_03_240" localSheetId="5">#REF!</definedName>
    <definedName name="F_03_240">#REF!</definedName>
    <definedName name="F_03_270" localSheetId="5">#REF!</definedName>
    <definedName name="F_03_270">#REF!</definedName>
    <definedName name="F_03_30" localSheetId="5">#REF!</definedName>
    <definedName name="F_03_30">#REF!</definedName>
    <definedName name="F_03_300" localSheetId="5">#REF!</definedName>
    <definedName name="F_03_300">#REF!</definedName>
    <definedName name="F_03_330" localSheetId="5">#REF!</definedName>
    <definedName name="F_03_330">#REF!</definedName>
    <definedName name="F_03_360" localSheetId="5">#REF!</definedName>
    <definedName name="F_03_360">#REF!</definedName>
    <definedName name="F_03_390" localSheetId="5">#REF!</definedName>
    <definedName name="F_03_390">#REF!</definedName>
    <definedName name="F_03_420" localSheetId="5">#REF!</definedName>
    <definedName name="F_03_420">#REF!</definedName>
    <definedName name="F_03_450" localSheetId="5">#REF!</definedName>
    <definedName name="F_03_450">#REF!</definedName>
    <definedName name="F_03_480" localSheetId="5">#REF!</definedName>
    <definedName name="F_03_480">#REF!</definedName>
    <definedName name="F_03_510" localSheetId="5">#REF!</definedName>
    <definedName name="F_03_510">#REF!</definedName>
    <definedName name="F_03_540" localSheetId="5">#REF!</definedName>
    <definedName name="F_03_540">#REF!</definedName>
    <definedName name="F_03_570" localSheetId="5">#REF!</definedName>
    <definedName name="F_03_570">#REF!</definedName>
    <definedName name="F_03_60" localSheetId="5">#REF!</definedName>
    <definedName name="F_03_60">#REF!</definedName>
    <definedName name="F_03_600" localSheetId="5">#REF!</definedName>
    <definedName name="F_03_600">#REF!</definedName>
    <definedName name="F_03_630" localSheetId="5">#REF!</definedName>
    <definedName name="F_03_630">#REF!</definedName>
    <definedName name="F_03_660" localSheetId="5">#REF!</definedName>
    <definedName name="F_03_660">#REF!</definedName>
    <definedName name="F_03_690" localSheetId="5">#REF!</definedName>
    <definedName name="F_03_690">#REF!</definedName>
    <definedName name="F_03_720" localSheetId="5">#REF!</definedName>
    <definedName name="F_03_720">#REF!</definedName>
    <definedName name="F_03_90" localSheetId="5">#REF!</definedName>
    <definedName name="F_03_90">#REF!</definedName>
    <definedName name="F_04_120" localSheetId="5">#REF!</definedName>
    <definedName name="F_04_120">#REF!</definedName>
    <definedName name="F_04_150" localSheetId="5">#REF!</definedName>
    <definedName name="F_04_150">#REF!</definedName>
    <definedName name="F_04_180" localSheetId="5">#REF!</definedName>
    <definedName name="F_04_180">#REF!</definedName>
    <definedName name="F_04_210" localSheetId="5">#REF!</definedName>
    <definedName name="F_04_210">#REF!</definedName>
    <definedName name="F_04_240" localSheetId="5">#REF!</definedName>
    <definedName name="F_04_240">#REF!</definedName>
    <definedName name="F_04_270" localSheetId="5">#REF!</definedName>
    <definedName name="F_04_270">#REF!</definedName>
    <definedName name="F_04_30" localSheetId="5">#REF!</definedName>
    <definedName name="F_04_30">#REF!</definedName>
    <definedName name="F_04_300" localSheetId="5">#REF!</definedName>
    <definedName name="F_04_300">#REF!</definedName>
    <definedName name="F_04_330" localSheetId="5">#REF!</definedName>
    <definedName name="F_04_330">#REF!</definedName>
    <definedName name="F_04_360" localSheetId="5">#REF!</definedName>
    <definedName name="F_04_360">#REF!</definedName>
    <definedName name="F_04_390" localSheetId="5">#REF!</definedName>
    <definedName name="F_04_390">#REF!</definedName>
    <definedName name="F_04_420" localSheetId="5">#REF!</definedName>
    <definedName name="F_04_420">#REF!</definedName>
    <definedName name="F_04_450" localSheetId="5">#REF!</definedName>
    <definedName name="F_04_450">#REF!</definedName>
    <definedName name="F_04_480" localSheetId="5">#REF!</definedName>
    <definedName name="F_04_480">#REF!</definedName>
    <definedName name="F_04_510" localSheetId="5">#REF!</definedName>
    <definedName name="F_04_510">#REF!</definedName>
    <definedName name="F_04_540" localSheetId="5">#REF!</definedName>
    <definedName name="F_04_540">#REF!</definedName>
    <definedName name="F_04_570" localSheetId="5">#REF!</definedName>
    <definedName name="F_04_570">#REF!</definedName>
    <definedName name="F_04_60" localSheetId="5">#REF!</definedName>
    <definedName name="F_04_60">#REF!</definedName>
    <definedName name="F_04_600" localSheetId="5">#REF!</definedName>
    <definedName name="F_04_600">#REF!</definedName>
    <definedName name="F_04_630" localSheetId="5">#REF!</definedName>
    <definedName name="F_04_630">#REF!</definedName>
    <definedName name="F_04_660" localSheetId="5">#REF!</definedName>
    <definedName name="F_04_660">#REF!</definedName>
    <definedName name="F_04_690" localSheetId="5">#REF!</definedName>
    <definedName name="F_04_690">#REF!</definedName>
    <definedName name="F_04_720" localSheetId="5">#REF!</definedName>
    <definedName name="F_04_720">#REF!</definedName>
    <definedName name="F_04_90" localSheetId="5">#REF!</definedName>
    <definedName name="F_04_90">#REF!</definedName>
    <definedName name="F_05_120" localSheetId="5">#REF!</definedName>
    <definedName name="F_05_120">#REF!</definedName>
    <definedName name="F_05_150" localSheetId="5">#REF!</definedName>
    <definedName name="F_05_150">#REF!</definedName>
    <definedName name="F_05_180" localSheetId="5">#REF!</definedName>
    <definedName name="F_05_180">#REF!</definedName>
    <definedName name="F_05_210" localSheetId="5">#REF!</definedName>
    <definedName name="F_05_210">#REF!</definedName>
    <definedName name="F_05_240" localSheetId="5">#REF!</definedName>
    <definedName name="F_05_240">#REF!</definedName>
    <definedName name="F_05_270" localSheetId="5">#REF!</definedName>
    <definedName name="F_05_270">#REF!</definedName>
    <definedName name="F_05_30" localSheetId="5">#REF!</definedName>
    <definedName name="F_05_30">#REF!</definedName>
    <definedName name="F_05_300" localSheetId="5">#REF!</definedName>
    <definedName name="F_05_300">#REF!</definedName>
    <definedName name="F_05_330" localSheetId="5">#REF!</definedName>
    <definedName name="F_05_330">#REF!</definedName>
    <definedName name="F_05_360" localSheetId="5">#REF!</definedName>
    <definedName name="F_05_360">#REF!</definedName>
    <definedName name="F_05_390" localSheetId="5">#REF!</definedName>
    <definedName name="F_05_390">#REF!</definedName>
    <definedName name="F_05_420" localSheetId="5">#REF!</definedName>
    <definedName name="F_05_420">#REF!</definedName>
    <definedName name="F_05_450" localSheetId="5">#REF!</definedName>
    <definedName name="F_05_450">#REF!</definedName>
    <definedName name="F_05_480" localSheetId="5">#REF!</definedName>
    <definedName name="F_05_480">#REF!</definedName>
    <definedName name="F_05_510" localSheetId="5">#REF!</definedName>
    <definedName name="F_05_510">#REF!</definedName>
    <definedName name="F_05_540" localSheetId="5">#REF!</definedName>
    <definedName name="F_05_540">#REF!</definedName>
    <definedName name="F_05_570" localSheetId="5">#REF!</definedName>
    <definedName name="F_05_570">#REF!</definedName>
    <definedName name="F_05_60" localSheetId="5">#REF!</definedName>
    <definedName name="F_05_60">#REF!</definedName>
    <definedName name="F_05_600" localSheetId="5">#REF!</definedName>
    <definedName name="F_05_600">#REF!</definedName>
    <definedName name="F_05_630" localSheetId="5">#REF!</definedName>
    <definedName name="F_05_630">#REF!</definedName>
    <definedName name="F_05_660" localSheetId="5">#REF!</definedName>
    <definedName name="F_05_660">#REF!</definedName>
    <definedName name="F_05_690" localSheetId="5">#REF!</definedName>
    <definedName name="F_05_690">#REF!</definedName>
    <definedName name="F_05_720" localSheetId="5">#REF!</definedName>
    <definedName name="F_05_720">#REF!</definedName>
    <definedName name="F_05_90" localSheetId="5">#REF!</definedName>
    <definedName name="F_05_90">#REF!</definedName>
    <definedName name="F_06_120" localSheetId="5">#REF!</definedName>
    <definedName name="F_06_120">#REF!</definedName>
    <definedName name="F_06_150" localSheetId="5">#REF!</definedName>
    <definedName name="F_06_150">#REF!</definedName>
    <definedName name="F_06_180" localSheetId="5">#REF!</definedName>
    <definedName name="F_06_180">#REF!</definedName>
    <definedName name="F_06_210" localSheetId="5">#REF!</definedName>
    <definedName name="F_06_210">#REF!</definedName>
    <definedName name="F_06_240" localSheetId="5">#REF!</definedName>
    <definedName name="F_06_240">#REF!</definedName>
    <definedName name="F_06_270" localSheetId="5">#REF!</definedName>
    <definedName name="F_06_270">#REF!</definedName>
    <definedName name="F_06_30" localSheetId="5">#REF!</definedName>
    <definedName name="F_06_30">#REF!</definedName>
    <definedName name="F_06_300" localSheetId="5">#REF!</definedName>
    <definedName name="F_06_300">#REF!</definedName>
    <definedName name="F_06_330" localSheetId="5">#REF!</definedName>
    <definedName name="F_06_330">#REF!</definedName>
    <definedName name="F_06_360" localSheetId="5">#REF!</definedName>
    <definedName name="F_06_360">#REF!</definedName>
    <definedName name="F_06_390" localSheetId="5">#REF!</definedName>
    <definedName name="F_06_390">#REF!</definedName>
    <definedName name="F_06_420" localSheetId="5">#REF!</definedName>
    <definedName name="F_06_420">#REF!</definedName>
    <definedName name="F_06_450" localSheetId="5">#REF!</definedName>
    <definedName name="F_06_450">#REF!</definedName>
    <definedName name="F_06_480" localSheetId="5">#REF!</definedName>
    <definedName name="F_06_480">#REF!</definedName>
    <definedName name="F_06_510" localSheetId="5">#REF!</definedName>
    <definedName name="F_06_510">#REF!</definedName>
    <definedName name="F_06_540" localSheetId="5">#REF!</definedName>
    <definedName name="F_06_540">#REF!</definedName>
    <definedName name="F_06_570" localSheetId="5">#REF!</definedName>
    <definedName name="F_06_570">#REF!</definedName>
    <definedName name="F_06_60" localSheetId="5">#REF!</definedName>
    <definedName name="F_06_60">#REF!</definedName>
    <definedName name="F_06_600" localSheetId="5">#REF!</definedName>
    <definedName name="F_06_600">#REF!</definedName>
    <definedName name="F_06_630" localSheetId="5">#REF!</definedName>
    <definedName name="F_06_630">#REF!</definedName>
    <definedName name="F_06_660" localSheetId="5">#REF!</definedName>
    <definedName name="F_06_660">#REF!</definedName>
    <definedName name="F_06_690" localSheetId="5">#REF!</definedName>
    <definedName name="F_06_690">#REF!</definedName>
    <definedName name="F_06_720" localSheetId="5">#REF!</definedName>
    <definedName name="F_06_720">#REF!</definedName>
    <definedName name="F_06_90" localSheetId="5">#REF!</definedName>
    <definedName name="F_06_90">#REF!</definedName>
    <definedName name="F_07_120" localSheetId="5">#REF!</definedName>
    <definedName name="F_07_120">#REF!</definedName>
    <definedName name="F_07_150" localSheetId="5">#REF!</definedName>
    <definedName name="F_07_150">#REF!</definedName>
    <definedName name="F_07_180" localSheetId="5">#REF!</definedName>
    <definedName name="F_07_180">#REF!</definedName>
    <definedName name="F_07_210" localSheetId="5">#REF!</definedName>
    <definedName name="F_07_210">#REF!</definedName>
    <definedName name="F_07_240" localSheetId="5">#REF!</definedName>
    <definedName name="F_07_240">#REF!</definedName>
    <definedName name="F_07_270" localSheetId="5">#REF!</definedName>
    <definedName name="F_07_270">#REF!</definedName>
    <definedName name="F_07_30" localSheetId="5">#REF!</definedName>
    <definedName name="F_07_30">#REF!</definedName>
    <definedName name="F_07_300" localSheetId="5">#REF!</definedName>
    <definedName name="F_07_300">#REF!</definedName>
    <definedName name="F_07_330" localSheetId="5">#REF!</definedName>
    <definedName name="F_07_330">#REF!</definedName>
    <definedName name="F_07_360" localSheetId="5">#REF!</definedName>
    <definedName name="F_07_360">#REF!</definedName>
    <definedName name="F_07_390" localSheetId="5">#REF!</definedName>
    <definedName name="F_07_390">#REF!</definedName>
    <definedName name="F_07_420" localSheetId="5">#REF!</definedName>
    <definedName name="F_07_420">#REF!</definedName>
    <definedName name="F_07_450" localSheetId="5">#REF!</definedName>
    <definedName name="F_07_450">#REF!</definedName>
    <definedName name="F_07_480" localSheetId="5">#REF!</definedName>
    <definedName name="F_07_480">#REF!</definedName>
    <definedName name="F_07_510" localSheetId="5">#REF!</definedName>
    <definedName name="F_07_510">#REF!</definedName>
    <definedName name="F_07_540" localSheetId="5">#REF!</definedName>
    <definedName name="F_07_540">#REF!</definedName>
    <definedName name="F_07_570" localSheetId="5">#REF!</definedName>
    <definedName name="F_07_570">#REF!</definedName>
    <definedName name="F_07_60" localSheetId="5">#REF!</definedName>
    <definedName name="F_07_60">#REF!</definedName>
    <definedName name="F_07_600" localSheetId="5">#REF!</definedName>
    <definedName name="F_07_600">#REF!</definedName>
    <definedName name="F_07_630" localSheetId="5">#REF!</definedName>
    <definedName name="F_07_630">#REF!</definedName>
    <definedName name="F_07_660" localSheetId="5">#REF!</definedName>
    <definedName name="F_07_660">#REF!</definedName>
    <definedName name="F_07_690" localSheetId="5">#REF!</definedName>
    <definedName name="F_07_690">#REF!</definedName>
    <definedName name="F_07_720" localSheetId="5">#REF!</definedName>
    <definedName name="F_07_720">#REF!</definedName>
    <definedName name="F_07_90" localSheetId="5">#REF!</definedName>
    <definedName name="F_07_90">#REF!</definedName>
    <definedName name="F_08_120" localSheetId="5">#REF!</definedName>
    <definedName name="F_08_120">#REF!</definedName>
    <definedName name="F_08_150" localSheetId="5">#REF!</definedName>
    <definedName name="F_08_150">#REF!</definedName>
    <definedName name="F_08_180" localSheetId="5">#REF!</definedName>
    <definedName name="F_08_180">#REF!</definedName>
    <definedName name="F_08_210" localSheetId="5">#REF!</definedName>
    <definedName name="F_08_210">#REF!</definedName>
    <definedName name="F_08_240" localSheetId="5">#REF!</definedName>
    <definedName name="F_08_240">#REF!</definedName>
    <definedName name="F_08_270" localSheetId="5">#REF!</definedName>
    <definedName name="F_08_270">#REF!</definedName>
    <definedName name="F_08_30" localSheetId="5">#REF!</definedName>
    <definedName name="F_08_30">#REF!</definedName>
    <definedName name="F_08_300" localSheetId="5">#REF!</definedName>
    <definedName name="F_08_300">#REF!</definedName>
    <definedName name="F_08_330" localSheetId="5">#REF!</definedName>
    <definedName name="F_08_330">#REF!</definedName>
    <definedName name="F_08_360" localSheetId="5">#REF!</definedName>
    <definedName name="F_08_360">#REF!</definedName>
    <definedName name="F_08_390" localSheetId="5">#REF!</definedName>
    <definedName name="F_08_390">#REF!</definedName>
    <definedName name="F_08_420" localSheetId="5">#REF!</definedName>
    <definedName name="F_08_420">#REF!</definedName>
    <definedName name="F_08_450" localSheetId="5">#REF!</definedName>
    <definedName name="F_08_450">#REF!</definedName>
    <definedName name="F_08_480" localSheetId="5">#REF!</definedName>
    <definedName name="F_08_480">#REF!</definedName>
    <definedName name="F_08_510" localSheetId="5">#REF!</definedName>
    <definedName name="F_08_510">#REF!</definedName>
    <definedName name="F_08_540" localSheetId="5">#REF!</definedName>
    <definedName name="F_08_540">#REF!</definedName>
    <definedName name="F_08_570" localSheetId="5">#REF!</definedName>
    <definedName name="F_08_570">#REF!</definedName>
    <definedName name="F_08_60" localSheetId="5">#REF!</definedName>
    <definedName name="F_08_60">#REF!</definedName>
    <definedName name="F_08_600" localSheetId="5">#REF!</definedName>
    <definedName name="F_08_600">#REF!</definedName>
    <definedName name="F_08_630" localSheetId="5">#REF!</definedName>
    <definedName name="F_08_630">#REF!</definedName>
    <definedName name="F_08_660" localSheetId="5">#REF!</definedName>
    <definedName name="F_08_660">#REF!</definedName>
    <definedName name="F_08_690" localSheetId="5">#REF!</definedName>
    <definedName name="F_08_690">#REF!</definedName>
    <definedName name="F_08_720" localSheetId="5">#REF!</definedName>
    <definedName name="F_08_720">#REF!</definedName>
    <definedName name="F_08_90" localSheetId="5">#REF!</definedName>
    <definedName name="F_08_90">#REF!</definedName>
    <definedName name="F_09_120" localSheetId="5">#REF!</definedName>
    <definedName name="F_09_120">#REF!</definedName>
    <definedName name="F_09_150" localSheetId="5">#REF!</definedName>
    <definedName name="F_09_150">#REF!</definedName>
    <definedName name="F_09_180" localSheetId="5">#REF!</definedName>
    <definedName name="F_09_180">#REF!</definedName>
    <definedName name="F_09_210" localSheetId="5">#REF!</definedName>
    <definedName name="F_09_210">#REF!</definedName>
    <definedName name="F_09_240" localSheetId="5">#REF!</definedName>
    <definedName name="F_09_240">#REF!</definedName>
    <definedName name="F_09_270" localSheetId="5">#REF!</definedName>
    <definedName name="F_09_270">#REF!</definedName>
    <definedName name="F_09_30" localSheetId="5">#REF!</definedName>
    <definedName name="F_09_30">#REF!</definedName>
    <definedName name="F_09_300" localSheetId="5">#REF!</definedName>
    <definedName name="F_09_300">#REF!</definedName>
    <definedName name="F_09_330" localSheetId="5">#REF!</definedName>
    <definedName name="F_09_330">#REF!</definedName>
    <definedName name="F_09_360" localSheetId="5">#REF!</definedName>
    <definedName name="F_09_360">#REF!</definedName>
    <definedName name="F_09_390" localSheetId="5">#REF!</definedName>
    <definedName name="F_09_390">#REF!</definedName>
    <definedName name="F_09_420" localSheetId="5">#REF!</definedName>
    <definedName name="F_09_420">#REF!</definedName>
    <definedName name="F_09_450" localSheetId="5">#REF!</definedName>
    <definedName name="F_09_450">#REF!</definedName>
    <definedName name="F_09_480" localSheetId="5">#REF!</definedName>
    <definedName name="F_09_480">#REF!</definedName>
    <definedName name="F_09_510" localSheetId="5">#REF!</definedName>
    <definedName name="F_09_510">#REF!</definedName>
    <definedName name="F_09_540" localSheetId="5">#REF!</definedName>
    <definedName name="F_09_540">#REF!</definedName>
    <definedName name="F_09_570" localSheetId="5">#REF!</definedName>
    <definedName name="F_09_570">#REF!</definedName>
    <definedName name="F_09_60" localSheetId="5">#REF!</definedName>
    <definedName name="F_09_60">#REF!</definedName>
    <definedName name="F_09_600" localSheetId="5">#REF!</definedName>
    <definedName name="F_09_600">#REF!</definedName>
    <definedName name="F_09_630" localSheetId="5">#REF!</definedName>
    <definedName name="F_09_630">#REF!</definedName>
    <definedName name="F_09_660" localSheetId="5">#REF!</definedName>
    <definedName name="F_09_660">#REF!</definedName>
    <definedName name="F_09_690" localSheetId="5">#REF!</definedName>
    <definedName name="F_09_690">#REF!</definedName>
    <definedName name="F_09_720" localSheetId="5">#REF!</definedName>
    <definedName name="F_09_720">#REF!</definedName>
    <definedName name="F_09_90" localSheetId="5">#REF!</definedName>
    <definedName name="F_09_90">#REF!</definedName>
    <definedName name="F_10_120" localSheetId="5">#REF!</definedName>
    <definedName name="F_10_120">#REF!</definedName>
    <definedName name="F_10_150" localSheetId="5">#REF!</definedName>
    <definedName name="F_10_150">#REF!</definedName>
    <definedName name="F_10_180" localSheetId="5">#REF!</definedName>
    <definedName name="F_10_180">#REF!</definedName>
    <definedName name="F_10_210" localSheetId="5">#REF!</definedName>
    <definedName name="F_10_210">#REF!</definedName>
    <definedName name="F_10_240" localSheetId="5">#REF!</definedName>
    <definedName name="F_10_240">#REF!</definedName>
    <definedName name="F_10_270" localSheetId="5">#REF!</definedName>
    <definedName name="F_10_270">#REF!</definedName>
    <definedName name="F_10_30" localSheetId="5">#REF!</definedName>
    <definedName name="F_10_30">#REF!</definedName>
    <definedName name="F_10_300" localSheetId="5">#REF!</definedName>
    <definedName name="F_10_300">#REF!</definedName>
    <definedName name="F_10_330" localSheetId="5">#REF!</definedName>
    <definedName name="F_10_330">#REF!</definedName>
    <definedName name="F_10_360" localSheetId="5">#REF!</definedName>
    <definedName name="F_10_360">#REF!</definedName>
    <definedName name="F_10_390" localSheetId="5">#REF!</definedName>
    <definedName name="F_10_390">#REF!</definedName>
    <definedName name="F_10_420" localSheetId="5">#REF!</definedName>
    <definedName name="F_10_420">#REF!</definedName>
    <definedName name="F_10_450" localSheetId="5">#REF!</definedName>
    <definedName name="F_10_450">#REF!</definedName>
    <definedName name="F_10_480" localSheetId="5">#REF!</definedName>
    <definedName name="F_10_480">#REF!</definedName>
    <definedName name="F_10_510" localSheetId="5">#REF!</definedName>
    <definedName name="F_10_510">#REF!</definedName>
    <definedName name="F_10_540" localSheetId="5">#REF!</definedName>
    <definedName name="F_10_540">#REF!</definedName>
    <definedName name="F_10_570" localSheetId="5">#REF!</definedName>
    <definedName name="F_10_570">#REF!</definedName>
    <definedName name="F_10_60" localSheetId="5">#REF!</definedName>
    <definedName name="F_10_60">#REF!</definedName>
    <definedName name="F_10_600" localSheetId="5">#REF!</definedName>
    <definedName name="F_10_600">#REF!</definedName>
    <definedName name="F_10_630" localSheetId="5">#REF!</definedName>
    <definedName name="F_10_630">#REF!</definedName>
    <definedName name="F_10_660" localSheetId="5">#REF!</definedName>
    <definedName name="F_10_660">#REF!</definedName>
    <definedName name="F_10_690" localSheetId="5">#REF!</definedName>
    <definedName name="F_10_690">#REF!</definedName>
    <definedName name="F_10_720" localSheetId="5">#REF!</definedName>
    <definedName name="F_10_720">#REF!</definedName>
    <definedName name="F_10_90" localSheetId="5">#REF!</definedName>
    <definedName name="F_10_90">#REF!</definedName>
    <definedName name="F_11_120" localSheetId="5">#REF!</definedName>
    <definedName name="F_11_120">#REF!</definedName>
    <definedName name="F_11_150" localSheetId="5">#REF!</definedName>
    <definedName name="F_11_150">#REF!</definedName>
    <definedName name="F_11_180" localSheetId="5">#REF!</definedName>
    <definedName name="F_11_180">#REF!</definedName>
    <definedName name="F_11_210" localSheetId="5">#REF!</definedName>
    <definedName name="F_11_210">#REF!</definedName>
    <definedName name="F_11_240" localSheetId="5">#REF!</definedName>
    <definedName name="F_11_240">#REF!</definedName>
    <definedName name="F_11_270" localSheetId="5">#REF!</definedName>
    <definedName name="F_11_270">#REF!</definedName>
    <definedName name="F_11_30" localSheetId="5">#REF!</definedName>
    <definedName name="F_11_30">#REF!</definedName>
    <definedName name="F_11_300" localSheetId="5">#REF!</definedName>
    <definedName name="F_11_300">#REF!</definedName>
    <definedName name="F_11_330" localSheetId="5">#REF!</definedName>
    <definedName name="F_11_330">#REF!</definedName>
    <definedName name="F_11_360" localSheetId="5">#REF!</definedName>
    <definedName name="F_11_360">#REF!</definedName>
    <definedName name="F_11_390" localSheetId="5">#REF!</definedName>
    <definedName name="F_11_390">#REF!</definedName>
    <definedName name="F_11_420" localSheetId="5">#REF!</definedName>
    <definedName name="F_11_420">#REF!</definedName>
    <definedName name="F_11_450" localSheetId="5">#REF!</definedName>
    <definedName name="F_11_450">#REF!</definedName>
    <definedName name="F_11_480" localSheetId="5">#REF!</definedName>
    <definedName name="F_11_480">#REF!</definedName>
    <definedName name="F_11_510" localSheetId="5">#REF!</definedName>
    <definedName name="F_11_510">#REF!</definedName>
    <definedName name="F_11_540" localSheetId="5">#REF!</definedName>
    <definedName name="F_11_540">#REF!</definedName>
    <definedName name="F_11_570" localSheetId="5">#REF!</definedName>
    <definedName name="F_11_570">#REF!</definedName>
    <definedName name="F_11_60" localSheetId="5">#REF!</definedName>
    <definedName name="F_11_60">#REF!</definedName>
    <definedName name="F_11_600" localSheetId="5">#REF!</definedName>
    <definedName name="F_11_600">#REF!</definedName>
    <definedName name="F_11_630" localSheetId="5">#REF!</definedName>
    <definedName name="F_11_630">#REF!</definedName>
    <definedName name="F_11_660" localSheetId="5">#REF!</definedName>
    <definedName name="F_11_660">#REF!</definedName>
    <definedName name="F_11_690" localSheetId="5">#REF!</definedName>
    <definedName name="F_11_690">#REF!</definedName>
    <definedName name="F_11_720" localSheetId="5">#REF!</definedName>
    <definedName name="F_11_720">#REF!</definedName>
    <definedName name="F_11_90" localSheetId="5">#REF!</definedName>
    <definedName name="F_11_90">#REF!</definedName>
    <definedName name="F_12_120" localSheetId="5">#REF!</definedName>
    <definedName name="F_12_120">#REF!</definedName>
    <definedName name="F_12_150" localSheetId="5">#REF!</definedName>
    <definedName name="F_12_150">#REF!</definedName>
    <definedName name="F_12_180" localSheetId="5">#REF!</definedName>
    <definedName name="F_12_180">#REF!</definedName>
    <definedName name="F_12_210" localSheetId="5">#REF!</definedName>
    <definedName name="F_12_210">#REF!</definedName>
    <definedName name="F_12_240" localSheetId="5">#REF!</definedName>
    <definedName name="F_12_240">#REF!</definedName>
    <definedName name="F_12_270" localSheetId="5">#REF!</definedName>
    <definedName name="F_12_270">#REF!</definedName>
    <definedName name="F_12_30" localSheetId="5">#REF!</definedName>
    <definedName name="F_12_30">#REF!</definedName>
    <definedName name="F_12_300" localSheetId="5">#REF!</definedName>
    <definedName name="F_12_300">#REF!</definedName>
    <definedName name="F_12_330" localSheetId="5">#REF!</definedName>
    <definedName name="F_12_330">#REF!</definedName>
    <definedName name="F_12_360" localSheetId="5">#REF!</definedName>
    <definedName name="F_12_360">#REF!</definedName>
    <definedName name="F_12_390" localSheetId="5">#REF!</definedName>
    <definedName name="F_12_390">#REF!</definedName>
    <definedName name="F_12_420" localSheetId="5">#REF!</definedName>
    <definedName name="F_12_420">#REF!</definedName>
    <definedName name="F_12_450" localSheetId="5">#REF!</definedName>
    <definedName name="F_12_450">#REF!</definedName>
    <definedName name="F_12_480" localSheetId="5">#REF!</definedName>
    <definedName name="F_12_480">#REF!</definedName>
    <definedName name="F_12_510" localSheetId="5">#REF!</definedName>
    <definedName name="F_12_510">#REF!</definedName>
    <definedName name="F_12_540" localSheetId="5">#REF!</definedName>
    <definedName name="F_12_540">#REF!</definedName>
    <definedName name="F_12_570" localSheetId="5">#REF!</definedName>
    <definedName name="F_12_570">#REF!</definedName>
    <definedName name="F_12_60" localSheetId="5">#REF!</definedName>
    <definedName name="F_12_60">#REF!</definedName>
    <definedName name="F_12_600" localSheetId="5">#REF!</definedName>
    <definedName name="F_12_600">#REF!</definedName>
    <definedName name="F_12_630" localSheetId="5">#REF!</definedName>
    <definedName name="F_12_630">#REF!</definedName>
    <definedName name="F_12_660" localSheetId="5">#REF!</definedName>
    <definedName name="F_12_660">#REF!</definedName>
    <definedName name="F_12_690" localSheetId="5">#REF!</definedName>
    <definedName name="F_12_690">#REF!</definedName>
    <definedName name="F_12_720" localSheetId="5">#REF!</definedName>
    <definedName name="F_12_720">#REF!</definedName>
    <definedName name="F_12_90" localSheetId="5">#REF!</definedName>
    <definedName name="F_12_90">#REF!</definedName>
    <definedName name="F_13_120" localSheetId="5">#REF!</definedName>
    <definedName name="F_13_120">#REF!</definedName>
    <definedName name="F_13_150" localSheetId="5">#REF!</definedName>
    <definedName name="F_13_150">#REF!</definedName>
    <definedName name="F_13_180" localSheetId="5">#REF!</definedName>
    <definedName name="F_13_180">#REF!</definedName>
    <definedName name="F_13_210" localSheetId="5">#REF!</definedName>
    <definedName name="F_13_210">#REF!</definedName>
    <definedName name="F_13_240" localSheetId="5">#REF!</definedName>
    <definedName name="F_13_240">#REF!</definedName>
    <definedName name="F_13_270" localSheetId="5">#REF!</definedName>
    <definedName name="F_13_270">#REF!</definedName>
    <definedName name="F_13_30" localSheetId="5">#REF!</definedName>
    <definedName name="F_13_30">#REF!</definedName>
    <definedName name="F_13_300" localSheetId="5">#REF!</definedName>
    <definedName name="F_13_300">#REF!</definedName>
    <definedName name="F_13_330" localSheetId="5">#REF!</definedName>
    <definedName name="F_13_330">#REF!</definedName>
    <definedName name="F_13_360" localSheetId="5">#REF!</definedName>
    <definedName name="F_13_360">#REF!</definedName>
    <definedName name="F_13_390" localSheetId="5">#REF!</definedName>
    <definedName name="F_13_390">#REF!</definedName>
    <definedName name="F_13_420" localSheetId="5">#REF!</definedName>
    <definedName name="F_13_420">#REF!</definedName>
    <definedName name="F_13_450" localSheetId="5">#REF!</definedName>
    <definedName name="F_13_450">#REF!</definedName>
    <definedName name="F_13_480" localSheetId="5">#REF!</definedName>
    <definedName name="F_13_480">#REF!</definedName>
    <definedName name="F_13_510" localSheetId="5">#REF!</definedName>
    <definedName name="F_13_510">#REF!</definedName>
    <definedName name="F_13_540" localSheetId="5">#REF!</definedName>
    <definedName name="F_13_540">#REF!</definedName>
    <definedName name="F_13_570" localSheetId="5">#REF!</definedName>
    <definedName name="F_13_570">#REF!</definedName>
    <definedName name="F_13_60" localSheetId="5">#REF!</definedName>
    <definedName name="F_13_60">#REF!</definedName>
    <definedName name="F_13_600" localSheetId="5">#REF!</definedName>
    <definedName name="F_13_600">#REF!</definedName>
    <definedName name="F_13_630" localSheetId="5">#REF!</definedName>
    <definedName name="F_13_630">#REF!</definedName>
    <definedName name="F_13_660" localSheetId="5">#REF!</definedName>
    <definedName name="F_13_660">#REF!</definedName>
    <definedName name="F_13_690" localSheetId="5">#REF!</definedName>
    <definedName name="F_13_690">#REF!</definedName>
    <definedName name="F_13_720" localSheetId="5">#REF!</definedName>
    <definedName name="F_13_720">#REF!</definedName>
    <definedName name="F_13_90" localSheetId="5">#REF!</definedName>
    <definedName name="F_13_90">#REF!</definedName>
    <definedName name="F_14_120" localSheetId="5">#REF!</definedName>
    <definedName name="F_14_120">#REF!</definedName>
    <definedName name="F_14_150" localSheetId="5">#REF!</definedName>
    <definedName name="F_14_150">#REF!</definedName>
    <definedName name="F_14_180" localSheetId="5">#REF!</definedName>
    <definedName name="F_14_180">#REF!</definedName>
    <definedName name="F_14_210" localSheetId="5">#REF!</definedName>
    <definedName name="F_14_210">#REF!</definedName>
    <definedName name="F_14_240" localSheetId="5">#REF!</definedName>
    <definedName name="F_14_240">#REF!</definedName>
    <definedName name="F_14_270" localSheetId="5">#REF!</definedName>
    <definedName name="F_14_270">#REF!</definedName>
    <definedName name="F_14_30" localSheetId="5">#REF!</definedName>
    <definedName name="F_14_30">#REF!</definedName>
    <definedName name="F_14_300" localSheetId="5">#REF!</definedName>
    <definedName name="F_14_300">#REF!</definedName>
    <definedName name="F_14_330" localSheetId="5">#REF!</definedName>
    <definedName name="F_14_330">#REF!</definedName>
    <definedName name="F_14_360" localSheetId="5">#REF!</definedName>
    <definedName name="F_14_360">#REF!</definedName>
    <definedName name="F_14_390" localSheetId="5">#REF!</definedName>
    <definedName name="F_14_390">#REF!</definedName>
    <definedName name="F_14_420" localSheetId="5">#REF!</definedName>
    <definedName name="F_14_420">#REF!</definedName>
    <definedName name="F_14_450" localSheetId="5">#REF!</definedName>
    <definedName name="F_14_450">#REF!</definedName>
    <definedName name="F_14_480" localSheetId="5">#REF!</definedName>
    <definedName name="F_14_480">#REF!</definedName>
    <definedName name="F_14_510" localSheetId="5">#REF!</definedName>
    <definedName name="F_14_510">#REF!</definedName>
    <definedName name="F_14_540" localSheetId="5">#REF!</definedName>
    <definedName name="F_14_540">#REF!</definedName>
    <definedName name="F_14_570" localSheetId="5">#REF!</definedName>
    <definedName name="F_14_570">#REF!</definedName>
    <definedName name="F_14_60" localSheetId="5">#REF!</definedName>
    <definedName name="F_14_60">#REF!</definedName>
    <definedName name="F_14_600" localSheetId="5">#REF!</definedName>
    <definedName name="F_14_600">#REF!</definedName>
    <definedName name="F_14_630" localSheetId="5">#REF!</definedName>
    <definedName name="F_14_630">#REF!</definedName>
    <definedName name="F_14_660" localSheetId="5">#REF!</definedName>
    <definedName name="F_14_660">#REF!</definedName>
    <definedName name="F_14_690" localSheetId="5">#REF!</definedName>
    <definedName name="F_14_690">#REF!</definedName>
    <definedName name="F_14_720" localSheetId="5">#REF!</definedName>
    <definedName name="F_14_720">#REF!</definedName>
    <definedName name="F_14_90" localSheetId="5">#REF!</definedName>
    <definedName name="F_14_90">#REF!</definedName>
    <definedName name="F_15_120" localSheetId="5">#REF!</definedName>
    <definedName name="F_15_120">#REF!</definedName>
    <definedName name="F_15_150" localSheetId="5">#REF!</definedName>
    <definedName name="F_15_150">#REF!</definedName>
    <definedName name="F_15_180" localSheetId="5">#REF!</definedName>
    <definedName name="F_15_180">#REF!</definedName>
    <definedName name="F_15_210" localSheetId="5">#REF!</definedName>
    <definedName name="F_15_210">#REF!</definedName>
    <definedName name="F_15_240" localSheetId="5">#REF!</definedName>
    <definedName name="F_15_240">#REF!</definedName>
    <definedName name="F_15_270" localSheetId="5">#REF!</definedName>
    <definedName name="F_15_270">#REF!</definedName>
    <definedName name="F_15_30" localSheetId="5">#REF!</definedName>
    <definedName name="F_15_30">#REF!</definedName>
    <definedName name="F_15_300" localSheetId="5">#REF!</definedName>
    <definedName name="F_15_300">#REF!</definedName>
    <definedName name="F_15_330" localSheetId="5">#REF!</definedName>
    <definedName name="F_15_330">#REF!</definedName>
    <definedName name="F_15_360" localSheetId="5">#REF!</definedName>
    <definedName name="F_15_360">#REF!</definedName>
    <definedName name="F_15_390" localSheetId="5">#REF!</definedName>
    <definedName name="F_15_390">#REF!</definedName>
    <definedName name="F_15_420" localSheetId="5">#REF!</definedName>
    <definedName name="F_15_420">#REF!</definedName>
    <definedName name="F_15_450" localSheetId="5">#REF!</definedName>
    <definedName name="F_15_450">#REF!</definedName>
    <definedName name="F_15_480" localSheetId="5">#REF!</definedName>
    <definedName name="F_15_480">#REF!</definedName>
    <definedName name="F_15_510" localSheetId="5">#REF!</definedName>
    <definedName name="F_15_510">#REF!</definedName>
    <definedName name="F_15_540" localSheetId="5">#REF!</definedName>
    <definedName name="F_15_540">#REF!</definedName>
    <definedName name="F_15_570" localSheetId="5">#REF!</definedName>
    <definedName name="F_15_570">#REF!</definedName>
    <definedName name="F_15_60" localSheetId="5">#REF!</definedName>
    <definedName name="F_15_60">#REF!</definedName>
    <definedName name="F_15_600" localSheetId="5">#REF!</definedName>
    <definedName name="F_15_600">#REF!</definedName>
    <definedName name="F_15_630" localSheetId="5">#REF!</definedName>
    <definedName name="F_15_630">#REF!</definedName>
    <definedName name="F_15_660" localSheetId="5">#REF!</definedName>
    <definedName name="F_15_660">#REF!</definedName>
    <definedName name="F_15_690" localSheetId="5">#REF!</definedName>
    <definedName name="F_15_690">#REF!</definedName>
    <definedName name="F_15_720" localSheetId="5">#REF!</definedName>
    <definedName name="F_15_720">#REF!</definedName>
    <definedName name="F_15_90" localSheetId="5">#REF!</definedName>
    <definedName name="F_15_90">#REF!</definedName>
    <definedName name="FaltaEvento">Eventograma_e_Quantitativos!$B$16</definedName>
    <definedName name="FATOR" localSheetId="7">#REF!</definedName>
    <definedName name="FATOR" localSheetId="5">#REF!</definedName>
    <definedName name="FATOR">#REF!</definedName>
    <definedName name="FatSabadoOut">'[23]TrafContExpan-NoPrint'!$O$5</definedName>
    <definedName name="FatSextaOut">'[23]TrafContExpan-NoPrint'!$O$4</definedName>
    <definedName name="fc1a" localSheetId="5">'[9]PRO-08'!#REF!</definedName>
    <definedName name="fc1a">'[9]PRO-08'!#REF!</definedName>
    <definedName name="FC2A" localSheetId="5">'[9]PRO-08'!#REF!</definedName>
    <definedName name="FC2A">'[9]PRO-08'!#REF!</definedName>
    <definedName name="FC3A" localSheetId="5">'[9]PRO-08'!#REF!</definedName>
    <definedName name="FC3A">'[9]PRO-08'!#REF!</definedName>
    <definedName name="Fd" localSheetId="2">#REF!</definedName>
    <definedName name="Fd" localSheetId="5">#REF!</definedName>
    <definedName name="Fd">#REF!</definedName>
    <definedName name="fdf" localSheetId="7" hidden="1">{#N/A,#N/A,FALSE,"MO (2)"}</definedName>
    <definedName name="fdf" hidden="1">{#N/A,#N/A,FALSE,"MO (2)"}</definedName>
    <definedName name="fdfd" localSheetId="7" hidden="1">{#N/A,#N/A,FALSE,"MO (2)"}</definedName>
    <definedName name="fdfd" hidden="1">{#N/A,#N/A,FALSE,"MO (2)"}</definedName>
    <definedName name="FDGD" localSheetId="5">[1]Reforma!#REF!</definedName>
    <definedName name="FDGD">[1]Reforma!#REF!</definedName>
    <definedName name="fernanda" localSheetId="5">#REF!</definedName>
    <definedName name="fernanda">#REF!</definedName>
    <definedName name="ferro" localSheetId="7" hidden="1">{#N/A,#N/A,FALSE,"MO (2)"}</definedName>
    <definedName name="ferro" hidden="1">{#N/A,#N/A,FALSE,"MO (2)"}</definedName>
    <definedName name="Ferro_CA60" localSheetId="5">#REF!</definedName>
    <definedName name="Ferro_CA60">#REF!</definedName>
    <definedName name="FF" localSheetId="2">[8]CUBACAO!#REF!</definedName>
    <definedName name="FF" localSheetId="7">#REF!</definedName>
    <definedName name="FF" localSheetId="5">#REF!</definedName>
    <definedName name="FF">#REF!</definedName>
    <definedName name="FFF" localSheetId="2">[8]CUBACAO!#REF!</definedName>
    <definedName name="FFF" localSheetId="7">#REF!</definedName>
    <definedName name="FFF" localSheetId="5">#REF!</definedName>
    <definedName name="FFF">#REF!</definedName>
    <definedName name="fgsagvasdf" localSheetId="5">#REF!</definedName>
    <definedName name="fgsagvasdf">#REF!</definedName>
    <definedName name="fgt" localSheetId="5">[1]Reforma!#REF!</definedName>
    <definedName name="fgt">[1]Reforma!#REF!</definedName>
    <definedName name="Filtro" localSheetId="5">#REF!</definedName>
    <definedName name="Filtro">#REF!</definedName>
    <definedName name="FINAL" localSheetId="5">#REF!</definedName>
    <definedName name="FINAL">#REF!</definedName>
    <definedName name="Formula" localSheetId="5">#REF!</definedName>
    <definedName name="Formula">#REF!</definedName>
    <definedName name="Formula_1" localSheetId="5">#REF!</definedName>
    <definedName name="Formula_1">#REF!</definedName>
    <definedName name="Formula_10" localSheetId="5">#REF!</definedName>
    <definedName name="Formula_10">#REF!</definedName>
    <definedName name="Formula_2" localSheetId="5">#REF!</definedName>
    <definedName name="Formula_2">#REF!</definedName>
    <definedName name="Formula_3" localSheetId="5">#REF!</definedName>
    <definedName name="Formula_3">#REF!</definedName>
    <definedName name="Formula_4" localSheetId="5">#REF!</definedName>
    <definedName name="Formula_4">#REF!</definedName>
    <definedName name="Formula_5" localSheetId="5">#REF!</definedName>
    <definedName name="Formula_5">#REF!</definedName>
    <definedName name="Formula_5_1" localSheetId="5">#REF!</definedName>
    <definedName name="Formula_5_1">#REF!</definedName>
    <definedName name="Formula_6" localSheetId="5">#REF!</definedName>
    <definedName name="Formula_6">#REF!</definedName>
    <definedName name="formulas">[24]C!$B$112,[24]C!$B$50,[24]C!$B$174:$B$177,[24]C!$B$236:$B$239,[24]C!$B$298:$B$301,[24]C!$B$360:$B$362,[24]C!$B$422:$B$424,[24]C!$B$484:$B$486,[24]C!$B$546:$B$547,[24]C!$B$608:$B$609,[24]C!$B$671:$B$672,[24]C!$B$733:$B$734,[24]C!$B$795:$B$796,[24]C!$B$857:$B$858,[24]C!$B$980,[24]C!$B$1042,[24]C!$B$1104,[24]C!$B$1166:$B$1168,[24]C!$B$1228:$B$1230,[24]C!$B$1290:$B$1292</definedName>
    <definedName name="FORN_ACESS_EMISS" localSheetId="5">#REF!</definedName>
    <definedName name="FORN_ACESS_EMISS">#REF!</definedName>
    <definedName name="FORN_ACESS_EMISS2_M" localSheetId="5">#REF!</definedName>
    <definedName name="FORN_ACESS_EMISS2_M">#REF!</definedName>
    <definedName name="FORN_ACESS_EMISS3_M" localSheetId="5">#REF!</definedName>
    <definedName name="FORN_ACESS_EMISS3_M">#REF!</definedName>
    <definedName name="FORN_ACESS_REDE_COL" localSheetId="5">#REF!</definedName>
    <definedName name="FORN_ACESS_REDE_COL">#REF!</definedName>
    <definedName name="FORN_ACESSÓRIOS" localSheetId="5">#REF!</definedName>
    <definedName name="FORN_ACESSÓRIOS">#REF!</definedName>
    <definedName name="FORN_CON_EMISS3_M" localSheetId="5">#REF!</definedName>
    <definedName name="FORN_CON_EMISS3_M">#REF!</definedName>
    <definedName name="FORN_CONEX" localSheetId="5">#REF!</definedName>
    <definedName name="FORN_CONEX">#REF!</definedName>
    <definedName name="FORN_CONEX_EMISS" localSheetId="5">#REF!</definedName>
    <definedName name="FORN_CONEX_EMISS">#REF!</definedName>
    <definedName name="FORN_CONEX_PEÇAS" localSheetId="5">#REF!</definedName>
    <definedName name="FORN_CONEX_PEÇAS">#REF!</definedName>
    <definedName name="FORN_PEÇAS_EMISS2_M" localSheetId="5">#REF!</definedName>
    <definedName name="FORN_PEÇAS_EMISS2_M">#REF!</definedName>
    <definedName name="FORN_TUB_EMISS" localSheetId="5">#REF!</definedName>
    <definedName name="FORN_TUB_EMISS">#REF!</definedName>
    <definedName name="FORN_TUB_EMISS2_M" localSheetId="5">#REF!</definedName>
    <definedName name="FORN_TUB_EMISS2_M">#REF!</definedName>
    <definedName name="FORN_TUB_EMISS3_M" localSheetId="5">#REF!</definedName>
    <definedName name="FORN_TUB_EMISS3_M">#REF!</definedName>
    <definedName name="FORN_TUB_REDE_COL" localSheetId="5">#REF!</definedName>
    <definedName name="FORN_TUB_REDE_COL">#REF!</definedName>
    <definedName name="FORN_TUBU" localSheetId="5">#REF!</definedName>
    <definedName name="FORN_TUBU">#REF!</definedName>
    <definedName name="fornecer" localSheetId="5">#REF!</definedName>
    <definedName name="fornecer">#REF!</definedName>
    <definedName name="Fundação" localSheetId="5">#REF!</definedName>
    <definedName name="Fundação">#REF!</definedName>
    <definedName name="G_01" localSheetId="5">#REF!</definedName>
    <definedName name="G_01">#REF!</definedName>
    <definedName name="G_02" localSheetId="5">#REF!</definedName>
    <definedName name="G_02">#REF!</definedName>
    <definedName name="G_03" localSheetId="5">#REF!</definedName>
    <definedName name="G_03">#REF!</definedName>
    <definedName name="G_04" localSheetId="5">#REF!</definedName>
    <definedName name="G_04">#REF!</definedName>
    <definedName name="G_05" localSheetId="5">#REF!</definedName>
    <definedName name="G_05">#REF!</definedName>
    <definedName name="G_06" localSheetId="5">#REF!</definedName>
    <definedName name="G_06">#REF!</definedName>
    <definedName name="G_07" localSheetId="5">#REF!</definedName>
    <definedName name="G_07">#REF!</definedName>
    <definedName name="G_08" localSheetId="5">#REF!</definedName>
    <definedName name="G_08">#REF!</definedName>
    <definedName name="G_09" localSheetId="5">#REF!</definedName>
    <definedName name="G_09">#REF!</definedName>
    <definedName name="G_10" localSheetId="5">#REF!</definedName>
    <definedName name="G_10">#REF!</definedName>
    <definedName name="G_11" localSheetId="5">#REF!</definedName>
    <definedName name="G_11">#REF!</definedName>
    <definedName name="G_12" localSheetId="5">#REF!</definedName>
    <definedName name="G_12">#REF!</definedName>
    <definedName name="G_13" localSheetId="5">#REF!</definedName>
    <definedName name="G_13">#REF!</definedName>
    <definedName name="G_14" localSheetId="5">#REF!</definedName>
    <definedName name="G_14">#REF!</definedName>
    <definedName name="G_15" localSheetId="5">#REF!</definedName>
    <definedName name="G_15">#REF!</definedName>
    <definedName name="G_E_O_T_E_C_H_N_I_Q_U_E" localSheetId="5">#REF!</definedName>
    <definedName name="G_E_O_T_E_C_H_N_I_Q_U_E">#REF!</definedName>
    <definedName name="Gas">'[25]Adm Local '!$K$310</definedName>
    <definedName name="GASG" localSheetId="7">#REF!</definedName>
    <definedName name="GASG" localSheetId="5">#REF!</definedName>
    <definedName name="GASG">#REF!</definedName>
    <definedName name="george" localSheetId="5">#REF!</definedName>
    <definedName name="george">#REF!</definedName>
    <definedName name="GER" localSheetId="5">#REF!</definedName>
    <definedName name="GER">#REF!</definedName>
    <definedName name="geral" localSheetId="5">#REF!</definedName>
    <definedName name="geral">#REF!</definedName>
    <definedName name="GG" localSheetId="2">[8]CUBACAO!#REF!</definedName>
    <definedName name="GG" localSheetId="7">#REF!</definedName>
    <definedName name="GG" localSheetId="5">#REF!</definedName>
    <definedName name="GG">#REF!</definedName>
    <definedName name="GGG" localSheetId="2">[8]CUBACAO!#REF!</definedName>
    <definedName name="GGG" localSheetId="7">#REF!</definedName>
    <definedName name="GGG" localSheetId="5">#REF!</definedName>
    <definedName name="GGG">#REF!</definedName>
    <definedName name="ggggg" localSheetId="5">#REF!</definedName>
    <definedName name="ggggg">#REF!</definedName>
    <definedName name="ghj" localSheetId="5">[1]Reforma!#REF!</definedName>
    <definedName name="ghj">[1]Reforma!#REF!</definedName>
    <definedName name="_xlnm.Recorder" localSheetId="5">#REF!</definedName>
    <definedName name="_xlnm.Recorder">#REF!</definedName>
    <definedName name="grt" localSheetId="5">#REF!</definedName>
    <definedName name="grt">#REF!</definedName>
    <definedName name="GSADF" localSheetId="5">#REF!</definedName>
    <definedName name="GSADF">#REF!</definedName>
    <definedName name="HH" localSheetId="2">[8]CUBACAO!#REF!</definedName>
    <definedName name="HH" localSheetId="7">#REF!</definedName>
    <definedName name="HH" localSheetId="5">#REF!</definedName>
    <definedName name="HH">#REF!</definedName>
    <definedName name="HHH" localSheetId="2">[8]CUBACAO!#REF!</definedName>
    <definedName name="HHH" localSheetId="7">#REF!</definedName>
    <definedName name="HHH" localSheetId="5">#REF!</definedName>
    <definedName name="HHH">#REF!</definedName>
    <definedName name="HHHHHHHHHHHHHHHHHHHHHHHHHHHHHHHHHHHHHHH" localSheetId="5">#REF!</definedName>
    <definedName name="HHHHHHHHHHHHHHHHHHHHHHHHHHHHHHHHHHHHHHH">#REF!</definedName>
    <definedName name="hi" localSheetId="5">#REF!</definedName>
    <definedName name="hi">#REF!</definedName>
    <definedName name="HJJJJJJJJJ" localSheetId="5">#REF!</definedName>
    <definedName name="HJJJJJJJJJ">#REF!</definedName>
    <definedName name="HJU" localSheetId="5">[1]Reforma!#REF!</definedName>
    <definedName name="HJU">[1]Reforma!#REF!</definedName>
    <definedName name="hoje">TODAY()</definedName>
    <definedName name="HTML_CodePage" hidden="1">1252</definedName>
    <definedName name="HTML_Control" localSheetId="7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5">#REF!</definedName>
    <definedName name="i">#REF!</definedName>
    <definedName name="If" localSheetId="5">#REF!</definedName>
    <definedName name="If">#REF!</definedName>
    <definedName name="II" localSheetId="2">[8]CUBACAO!#REF!</definedName>
    <definedName name="II" localSheetId="7">#REF!</definedName>
    <definedName name="II" localSheetId="5">#REF!</definedName>
    <definedName name="II">#REF!</definedName>
    <definedName name="III" localSheetId="2">[8]CUBACAO!#REF!</definedName>
    <definedName name="III" localSheetId="7">#REF!</definedName>
    <definedName name="III" localSheetId="5">#REF!</definedName>
    <definedName name="III">#REF!</definedName>
    <definedName name="Im" localSheetId="2">#REF!</definedName>
    <definedName name="Im" localSheetId="5">#REF!</definedName>
    <definedName name="Im">#REF!</definedName>
    <definedName name="Import.Ação">DADOS!$F$7</definedName>
    <definedName name="Import.CNPJ">DADOS!$D$13</definedName>
    <definedName name="Import.Convênio">DADOS!$B$7</definedName>
    <definedName name="Import.CR">DADOS!$A$7</definedName>
    <definedName name="Import.CTEF">DADOS!$A$13</definedName>
    <definedName name="Import.DataAssinaturaCR">DADOS!$H$7</definedName>
    <definedName name="Import.DataInícioObra">DADOS!$H$13</definedName>
    <definedName name="Import.Descrição">Eventograma_e_Quantitativos!$E$19:$E$35</definedName>
    <definedName name="Import.Empresa">DADOS!$B$13</definedName>
    <definedName name="Import.FrenteDeObra">Eventograma_e_Quantitativos!$N$15:$BK$15</definedName>
    <definedName name="Import.Gestor">DADOS!$D$7</definedName>
    <definedName name="Import.Gigov">DADOS!$C$7</definedName>
    <definedName name="Import.Item">OFFSET(Eventograma_e_Quantitativos!$D$18,1,0):OFFSET(Eventograma_e_Quantitativos!$D$36,-1,0)</definedName>
    <definedName name="Import.Localidade">DADOS!$E$10</definedName>
    <definedName name="Import.Município">DADOS!$D$10</definedName>
    <definedName name="Import.numEventos">OFFSET(Eventograma_e_Quantitativos!$K$18,1,0):OFFSET(Eventograma_e_Quantitativos!$K$36,-1,0)</definedName>
    <definedName name="Import.ObjetoCR">DADOS!$F$10</definedName>
    <definedName name="Import.ObjetoCTEF">DADOS!$E$13</definedName>
    <definedName name="Import.PLE">OFFSET(PLE!$E$33,1,0):OFFSET(PLE!$BB$37,-1,0)</definedName>
    <definedName name="Import.PLQ">OFFSET(Eventograma_e_Quantitativos!$N$18,1,0):OFFSET(Eventograma_e_Quantitativos!$BK$36,-1,0)</definedName>
    <definedName name="Import.PreçoTotal">OFFSET(Eventograma_e_Quantitativos!$I$18,1,0):OFFSET(Eventograma_e_Quantitativos!$I$36,-1,0)</definedName>
    <definedName name="Import.Programa">DADOS!$E$7</definedName>
    <definedName name="Import.Proponente">DADOS!$A$10</definedName>
    <definedName name="Import.Unidade">OFFSET(Eventograma_e_Quantitativos!$F$18,1,0):OFFSET(Eventograma_e_Quantitativos!$F$36,-1,0)</definedName>
    <definedName name="inf">'[26]Orçamento Global'!$D$38</definedName>
    <definedName name="Inst_elétricas" localSheetId="7">#REF!</definedName>
    <definedName name="Inst_elétricas" localSheetId="5">#REF!</definedName>
    <definedName name="Inst_elétricas">#REF!</definedName>
    <definedName name="Inst_hidráulicas" localSheetId="5">#REF!</definedName>
    <definedName name="Inst_hidráulicas">#REF!</definedName>
    <definedName name="INST_PROVISÓRIAS" localSheetId="5">#REF!</definedName>
    <definedName name="INST_PROVISÓRIAS">#REF!</definedName>
    <definedName name="Inst_sanitárias" localSheetId="5">#REF!</definedName>
    <definedName name="Inst_sanitárias">#REF!</definedName>
    <definedName name="insumos" localSheetId="5">#REF!</definedName>
    <definedName name="insumos">#REF!</definedName>
    <definedName name="Io" localSheetId="2">#REF!</definedName>
    <definedName name="Io" localSheetId="5">#REF!</definedName>
    <definedName name="Io">#REF!</definedName>
    <definedName name="ISS" localSheetId="2">#REF!</definedName>
    <definedName name="ISS" localSheetId="5">#REF!</definedName>
    <definedName name="ISS">#REF!</definedName>
    <definedName name="IT" localSheetId="2">#REF!</definedName>
    <definedName name="IT" localSheetId="5">#REF!</definedName>
    <definedName name="IT">#REF!</definedName>
    <definedName name="Item" localSheetId="7">#REF!</definedName>
    <definedName name="Item" localSheetId="5">#REF!</definedName>
    <definedName name="Item" localSheetId="9">Eventograma_e_Quantitativos!$D1</definedName>
    <definedName name="Item">#REF!</definedName>
    <definedName name="item1">[27]Plan1!$J$13</definedName>
    <definedName name="item1.1" localSheetId="2">'[28]COMPOSIÇÃO CUSTO'!#REF!</definedName>
    <definedName name="item1.1" localSheetId="7">'[28]COMPOSIÇÃO CUSTO'!#REF!</definedName>
    <definedName name="item1.1" localSheetId="5">'[28]COMPOSIÇÃO CUSTO'!#REF!</definedName>
    <definedName name="item1.1">'[28]COMPOSIÇÃO CUSTO'!#REF!</definedName>
    <definedName name="item1.2" localSheetId="2">'[28]COMPOSIÇÃO CUSTO'!#REF!</definedName>
    <definedName name="item1.2" localSheetId="5">'[28]COMPOSIÇÃO CUSTO'!#REF!</definedName>
    <definedName name="item1.2">'[28]COMPOSIÇÃO CUSTO'!#REF!</definedName>
    <definedName name="item1.3" localSheetId="2">'[28]COMPOSIÇÃO CUSTO'!#REF!</definedName>
    <definedName name="item1.3" localSheetId="5">'[28]COMPOSIÇÃO CUSTO'!#REF!</definedName>
    <definedName name="item1.3">'[28]COMPOSIÇÃO CUSTO'!#REF!</definedName>
    <definedName name="item1.4" localSheetId="2">'[28]COMPOSIÇÃO CUSTO'!#REF!</definedName>
    <definedName name="item1.4" localSheetId="5">'[28]COMPOSIÇÃO CUSTO'!#REF!</definedName>
    <definedName name="item1.4">'[28]COMPOSIÇÃO CUSTO'!#REF!</definedName>
    <definedName name="item1.5" localSheetId="2">'[28]COMPOSIÇÃO CUSTO'!#REF!</definedName>
    <definedName name="item1.5" localSheetId="5">'[28]COMPOSIÇÃO CUSTO'!#REF!</definedName>
    <definedName name="item1.5">'[28]COMPOSIÇÃO CUSTO'!#REF!</definedName>
    <definedName name="item1.6" localSheetId="2">'[28]COMPOSIÇÃO CUSTO'!#REF!</definedName>
    <definedName name="item1.6" localSheetId="5">'[28]COMPOSIÇÃO CUSTO'!#REF!</definedName>
    <definedName name="item1.6">'[28]COMPOSIÇÃO CUSTO'!#REF!</definedName>
    <definedName name="item1_1">[29]Composição!$E$19</definedName>
    <definedName name="item1_2">[29]Composição!$E$27</definedName>
    <definedName name="item1_3">[29]Composição!$E$35</definedName>
    <definedName name="item1_4">[29]Composição!$E$60</definedName>
    <definedName name="item1_5">[29]Composição!$E$76</definedName>
    <definedName name="item1_6">[29]Composição!$E$98</definedName>
    <definedName name="item10.1" localSheetId="2">'[28]COMPOSIÇÃO CUSTO'!#REF!</definedName>
    <definedName name="item10.1" localSheetId="7">'[28]COMPOSIÇÃO CUSTO'!#REF!</definedName>
    <definedName name="item10.1" localSheetId="5">'[28]COMPOSIÇÃO CUSTO'!#REF!</definedName>
    <definedName name="item10.1">'[28]COMPOSIÇÃO CUSTO'!#REF!</definedName>
    <definedName name="item10.10" localSheetId="2">'[28]COMPOSIÇÃO CUSTO'!#REF!</definedName>
    <definedName name="item10.10" localSheetId="5">'[28]COMPOSIÇÃO CUSTO'!#REF!</definedName>
    <definedName name="item10.10">'[28]COMPOSIÇÃO CUSTO'!#REF!</definedName>
    <definedName name="item10.11" localSheetId="2">'[28]COMPOSIÇÃO CUSTO'!#REF!</definedName>
    <definedName name="item10.11" localSheetId="5">'[28]COMPOSIÇÃO CUSTO'!#REF!</definedName>
    <definedName name="item10.11">'[28]COMPOSIÇÃO CUSTO'!#REF!</definedName>
    <definedName name="item10.12" localSheetId="2">'[28]COMPOSIÇÃO CUSTO'!#REF!</definedName>
    <definedName name="item10.12" localSheetId="5">'[28]COMPOSIÇÃO CUSTO'!#REF!</definedName>
    <definedName name="item10.12">'[28]COMPOSIÇÃO CUSTO'!#REF!</definedName>
    <definedName name="item10.13" localSheetId="2">'[28]COMPOSIÇÃO CUSTO'!#REF!</definedName>
    <definedName name="item10.13" localSheetId="5">'[28]COMPOSIÇÃO CUSTO'!#REF!</definedName>
    <definedName name="item10.13">'[28]COMPOSIÇÃO CUSTO'!#REF!</definedName>
    <definedName name="item10.14" localSheetId="2">'[28]COMPOSIÇÃO CUSTO'!#REF!</definedName>
    <definedName name="item10.14" localSheetId="5">'[28]COMPOSIÇÃO CUSTO'!#REF!</definedName>
    <definedName name="item10.14">'[28]COMPOSIÇÃO CUSTO'!#REF!</definedName>
    <definedName name="item10.15" localSheetId="2">'[28]COMPOSIÇÃO CUSTO'!#REF!</definedName>
    <definedName name="item10.15" localSheetId="5">'[28]COMPOSIÇÃO CUSTO'!#REF!</definedName>
    <definedName name="item10.15">'[28]COMPOSIÇÃO CUSTO'!#REF!</definedName>
    <definedName name="item10.16" localSheetId="2">'[28]COMPOSIÇÃO CUSTO'!#REF!</definedName>
    <definedName name="item10.16" localSheetId="5">'[28]COMPOSIÇÃO CUSTO'!#REF!</definedName>
    <definedName name="item10.16">'[28]COMPOSIÇÃO CUSTO'!#REF!</definedName>
    <definedName name="item10.17" localSheetId="2">'[28]COMPOSIÇÃO CUSTO'!#REF!</definedName>
    <definedName name="item10.17" localSheetId="5">'[28]COMPOSIÇÃO CUSTO'!#REF!</definedName>
    <definedName name="item10.17">'[28]COMPOSIÇÃO CUSTO'!#REF!</definedName>
    <definedName name="item10.18" localSheetId="2">'[28]COMPOSIÇÃO CUSTO'!#REF!</definedName>
    <definedName name="item10.18" localSheetId="5">'[28]COMPOSIÇÃO CUSTO'!#REF!</definedName>
    <definedName name="item10.18">'[28]COMPOSIÇÃO CUSTO'!#REF!</definedName>
    <definedName name="item10.19" localSheetId="2">'[28]COMPOSIÇÃO CUSTO'!#REF!</definedName>
    <definedName name="item10.19" localSheetId="5">'[28]COMPOSIÇÃO CUSTO'!#REF!</definedName>
    <definedName name="item10.19">'[28]COMPOSIÇÃO CUSTO'!#REF!</definedName>
    <definedName name="item10.2" localSheetId="2">'[28]COMPOSIÇÃO CUSTO'!#REF!</definedName>
    <definedName name="item10.2" localSheetId="5">'[28]COMPOSIÇÃO CUSTO'!#REF!</definedName>
    <definedName name="item10.2">'[28]COMPOSIÇÃO CUSTO'!#REF!</definedName>
    <definedName name="item10.3" localSheetId="2">'[28]COMPOSIÇÃO CUSTO'!#REF!</definedName>
    <definedName name="item10.3" localSheetId="5">'[28]COMPOSIÇÃO CUSTO'!#REF!</definedName>
    <definedName name="item10.3">'[28]COMPOSIÇÃO CUSTO'!#REF!</definedName>
    <definedName name="item10.4" localSheetId="2">'[28]COMPOSIÇÃO CUSTO'!#REF!</definedName>
    <definedName name="item10.4" localSheetId="5">'[28]COMPOSIÇÃO CUSTO'!#REF!</definedName>
    <definedName name="item10.4">'[28]COMPOSIÇÃO CUSTO'!#REF!</definedName>
    <definedName name="item10.5" localSheetId="2">'[28]COMPOSIÇÃO CUSTO'!#REF!</definedName>
    <definedName name="item10.5" localSheetId="5">'[28]COMPOSIÇÃO CUSTO'!#REF!</definedName>
    <definedName name="item10.5">'[28]COMPOSIÇÃO CUSTO'!#REF!</definedName>
    <definedName name="item10.6" localSheetId="2">'[28]COMPOSIÇÃO CUSTO'!#REF!</definedName>
    <definedName name="item10.6" localSheetId="5">'[28]COMPOSIÇÃO CUSTO'!#REF!</definedName>
    <definedName name="item10.6">'[28]COMPOSIÇÃO CUSTO'!#REF!</definedName>
    <definedName name="item10.7" localSheetId="2">'[28]COMPOSIÇÃO CUSTO'!#REF!</definedName>
    <definedName name="item10.7" localSheetId="5">'[28]COMPOSIÇÃO CUSTO'!#REF!</definedName>
    <definedName name="item10.7">'[28]COMPOSIÇÃO CUSTO'!#REF!</definedName>
    <definedName name="item10.8" localSheetId="2">'[28]COMPOSIÇÃO CUSTO'!#REF!</definedName>
    <definedName name="item10.8" localSheetId="5">'[28]COMPOSIÇÃO CUSTO'!#REF!</definedName>
    <definedName name="item10.8">'[28]COMPOSIÇÃO CUSTO'!#REF!</definedName>
    <definedName name="item10.9" localSheetId="2">'[28]COMPOSIÇÃO CUSTO'!#REF!</definedName>
    <definedName name="item10.9" localSheetId="5">'[28]COMPOSIÇÃO CUSTO'!#REF!</definedName>
    <definedName name="item10.9">'[28]COMPOSIÇÃO CUSTO'!#REF!</definedName>
    <definedName name="item10_1">[29]Composição!$E$1692</definedName>
    <definedName name="item10_10">[29]Composição!$E$1843</definedName>
    <definedName name="item10_11">[29]Composição!$E$1863</definedName>
    <definedName name="item10_12">[29]Composição!$E$1887</definedName>
    <definedName name="item10_13">[29]Composição!$E$1907</definedName>
    <definedName name="item10_14">[29]Composição!$E$1927</definedName>
    <definedName name="item10_15">[29]Composição!$E$1941</definedName>
    <definedName name="item10_16" localSheetId="5">[29]Composição!#REF!</definedName>
    <definedName name="item10_16">[29]Composição!#REF!</definedName>
    <definedName name="item10_17">[29]Composição!$E$1954</definedName>
    <definedName name="item10_18">[29]Composição!$E$1966</definedName>
    <definedName name="item10_2">[29]Composição!$E$1718</definedName>
    <definedName name="item10_4">[29]Composição!$E$1752</definedName>
    <definedName name="item10_5">[29]Composição!$E$1766</definedName>
    <definedName name="item10_6">[29]Composição!$E$1780</definedName>
    <definedName name="item10_7">[29]Composição!$E$1799</definedName>
    <definedName name="item10_8">[29]Composição!$E$1817</definedName>
    <definedName name="item10_9">[29]Composição!$E$1830</definedName>
    <definedName name="item11.1" localSheetId="2">'[28]COMPOSIÇÃO CUSTO'!#REF!</definedName>
    <definedName name="item11.1" localSheetId="7">'[28]COMPOSIÇÃO CUSTO'!#REF!</definedName>
    <definedName name="item11.1" localSheetId="5">'[28]COMPOSIÇÃO CUSTO'!#REF!</definedName>
    <definedName name="item11.1">'[28]COMPOSIÇÃO CUSTO'!#REF!</definedName>
    <definedName name="item11.10" localSheetId="2">'[28]COMPOSIÇÃO CUSTO'!#REF!</definedName>
    <definedName name="item11.10" localSheetId="5">'[28]COMPOSIÇÃO CUSTO'!#REF!</definedName>
    <definedName name="item11.10">'[28]COMPOSIÇÃO CUSTO'!#REF!</definedName>
    <definedName name="item11.11" localSheetId="2">'[28]COMPOSIÇÃO CUSTO'!#REF!</definedName>
    <definedName name="item11.11" localSheetId="5">'[28]COMPOSIÇÃO CUSTO'!#REF!</definedName>
    <definedName name="item11.11">'[28]COMPOSIÇÃO CUSTO'!#REF!</definedName>
    <definedName name="item11.12" localSheetId="2">'[28]COMPOSIÇÃO CUSTO'!#REF!</definedName>
    <definedName name="item11.12" localSheetId="5">'[28]COMPOSIÇÃO CUSTO'!#REF!</definedName>
    <definedName name="item11.12">'[28]COMPOSIÇÃO CUSTO'!#REF!</definedName>
    <definedName name="item11.13" localSheetId="2">'[28]COMPOSIÇÃO CUSTO'!#REF!</definedName>
    <definedName name="item11.13" localSheetId="5">'[28]COMPOSIÇÃO CUSTO'!#REF!</definedName>
    <definedName name="item11.13">'[28]COMPOSIÇÃO CUSTO'!#REF!</definedName>
    <definedName name="item11.14" localSheetId="2">'[28]COMPOSIÇÃO CUSTO'!#REF!</definedName>
    <definedName name="item11.14" localSheetId="5">'[28]COMPOSIÇÃO CUSTO'!#REF!</definedName>
    <definedName name="item11.14">'[28]COMPOSIÇÃO CUSTO'!#REF!</definedName>
    <definedName name="item11.15" localSheetId="2">'[28]COMPOSIÇÃO CUSTO'!#REF!</definedName>
    <definedName name="item11.15" localSheetId="5">'[28]COMPOSIÇÃO CUSTO'!#REF!</definedName>
    <definedName name="item11.15">'[28]COMPOSIÇÃO CUSTO'!#REF!</definedName>
    <definedName name="item11.16" localSheetId="2">'[28]COMPOSIÇÃO CUSTO'!#REF!</definedName>
    <definedName name="item11.16" localSheetId="5">'[28]COMPOSIÇÃO CUSTO'!#REF!</definedName>
    <definedName name="item11.16">'[28]COMPOSIÇÃO CUSTO'!#REF!</definedName>
    <definedName name="item11.17" localSheetId="2">'[28]COMPOSIÇÃO CUSTO'!#REF!</definedName>
    <definedName name="item11.17" localSheetId="5">'[28]COMPOSIÇÃO CUSTO'!#REF!</definedName>
    <definedName name="item11.17">'[28]COMPOSIÇÃO CUSTO'!#REF!</definedName>
    <definedName name="item11.18" localSheetId="2">'[28]COMPOSIÇÃO CUSTO'!#REF!</definedName>
    <definedName name="item11.18" localSheetId="5">'[28]COMPOSIÇÃO CUSTO'!#REF!</definedName>
    <definedName name="item11.18">'[28]COMPOSIÇÃO CUSTO'!#REF!</definedName>
    <definedName name="item11.19" localSheetId="2">'[28]COMPOSIÇÃO CUSTO'!#REF!</definedName>
    <definedName name="item11.19" localSheetId="5">'[28]COMPOSIÇÃO CUSTO'!#REF!</definedName>
    <definedName name="item11.19">'[28]COMPOSIÇÃO CUSTO'!#REF!</definedName>
    <definedName name="item11.2" localSheetId="2">'[28]COMPOSIÇÃO CUSTO'!#REF!</definedName>
    <definedName name="item11.2" localSheetId="5">'[28]COMPOSIÇÃO CUSTO'!#REF!</definedName>
    <definedName name="item11.2">'[28]COMPOSIÇÃO CUSTO'!#REF!</definedName>
    <definedName name="item11.20" localSheetId="2">'[28]COMPOSIÇÃO CUSTO'!#REF!</definedName>
    <definedName name="item11.20" localSheetId="5">'[28]COMPOSIÇÃO CUSTO'!#REF!</definedName>
    <definedName name="item11.20">'[28]COMPOSIÇÃO CUSTO'!#REF!</definedName>
    <definedName name="item11.21" localSheetId="2">'[28]COMPOSIÇÃO CUSTO'!#REF!</definedName>
    <definedName name="item11.21" localSheetId="5">'[28]COMPOSIÇÃO CUSTO'!#REF!</definedName>
    <definedName name="item11.21">'[28]COMPOSIÇÃO CUSTO'!#REF!</definedName>
    <definedName name="item11.22" localSheetId="2">'[28]COMPOSIÇÃO CUSTO'!#REF!</definedName>
    <definedName name="item11.22" localSheetId="5">'[28]COMPOSIÇÃO CUSTO'!#REF!</definedName>
    <definedName name="item11.22">'[28]COMPOSIÇÃO CUSTO'!#REF!</definedName>
    <definedName name="item11.23" localSheetId="2">'[28]COMPOSIÇÃO CUSTO'!#REF!</definedName>
    <definedName name="item11.23" localSheetId="5">'[28]COMPOSIÇÃO CUSTO'!#REF!</definedName>
    <definedName name="item11.23">'[28]COMPOSIÇÃO CUSTO'!#REF!</definedName>
    <definedName name="item11.24" localSheetId="2">'[28]COMPOSIÇÃO CUSTO'!#REF!</definedName>
    <definedName name="item11.24" localSheetId="5">'[28]COMPOSIÇÃO CUSTO'!#REF!</definedName>
    <definedName name="item11.24">'[28]COMPOSIÇÃO CUSTO'!#REF!</definedName>
    <definedName name="item11.25" localSheetId="2">'[28]COMPOSIÇÃO CUSTO'!#REF!</definedName>
    <definedName name="item11.25" localSheetId="5">'[28]COMPOSIÇÃO CUSTO'!#REF!</definedName>
    <definedName name="item11.25">'[28]COMPOSIÇÃO CUSTO'!#REF!</definedName>
    <definedName name="item11.26" localSheetId="2">'[28]COMPOSIÇÃO CUSTO'!#REF!</definedName>
    <definedName name="item11.26" localSheetId="5">'[28]COMPOSIÇÃO CUSTO'!#REF!</definedName>
    <definedName name="item11.26">'[28]COMPOSIÇÃO CUSTO'!#REF!</definedName>
    <definedName name="item11.27" localSheetId="2">'[28]COMPOSIÇÃO CUSTO'!#REF!</definedName>
    <definedName name="item11.27" localSheetId="5">'[28]COMPOSIÇÃO CUSTO'!#REF!</definedName>
    <definedName name="item11.27">'[28]COMPOSIÇÃO CUSTO'!#REF!</definedName>
    <definedName name="item11.28" localSheetId="2">'[28]COMPOSIÇÃO CUSTO'!#REF!</definedName>
    <definedName name="item11.28" localSheetId="5">'[28]COMPOSIÇÃO CUSTO'!#REF!</definedName>
    <definedName name="item11.28">'[28]COMPOSIÇÃO CUSTO'!#REF!</definedName>
    <definedName name="item11.3" localSheetId="2">'[28]COMPOSIÇÃO CUSTO'!#REF!</definedName>
    <definedName name="item11.3" localSheetId="5">'[28]COMPOSIÇÃO CUSTO'!#REF!</definedName>
    <definedName name="item11.3">'[28]COMPOSIÇÃO CUSTO'!#REF!</definedName>
    <definedName name="item11.4" localSheetId="2">'[28]COMPOSIÇÃO CUSTO'!#REF!</definedName>
    <definedName name="item11.4" localSheetId="5">'[28]COMPOSIÇÃO CUSTO'!#REF!</definedName>
    <definedName name="item11.4">'[28]COMPOSIÇÃO CUSTO'!#REF!</definedName>
    <definedName name="item11.5" localSheetId="2">'[28]COMPOSIÇÃO CUSTO'!#REF!</definedName>
    <definedName name="item11.5" localSheetId="5">'[28]COMPOSIÇÃO CUSTO'!#REF!</definedName>
    <definedName name="item11.5">'[28]COMPOSIÇÃO CUSTO'!#REF!</definedName>
    <definedName name="item11.6" localSheetId="2">'[28]COMPOSIÇÃO CUSTO'!#REF!</definedName>
    <definedName name="item11.6" localSheetId="5">'[28]COMPOSIÇÃO CUSTO'!#REF!</definedName>
    <definedName name="item11.6">'[28]COMPOSIÇÃO CUSTO'!#REF!</definedName>
    <definedName name="item11.7" localSheetId="2">'[28]COMPOSIÇÃO CUSTO'!#REF!</definedName>
    <definedName name="item11.7" localSheetId="5">'[28]COMPOSIÇÃO CUSTO'!#REF!</definedName>
    <definedName name="item11.7">'[28]COMPOSIÇÃO CUSTO'!#REF!</definedName>
    <definedName name="item11.8" localSheetId="2">'[28]COMPOSIÇÃO CUSTO'!#REF!</definedName>
    <definedName name="item11.8" localSheetId="5">'[28]COMPOSIÇÃO CUSTO'!#REF!</definedName>
    <definedName name="item11.8">'[28]COMPOSIÇÃO CUSTO'!#REF!</definedName>
    <definedName name="item11.9" localSheetId="2">'[28]COMPOSIÇÃO CUSTO'!#REF!</definedName>
    <definedName name="item11.9" localSheetId="5">'[28]COMPOSIÇÃO CUSTO'!#REF!</definedName>
    <definedName name="item11.9">'[28]COMPOSIÇÃO CUSTO'!#REF!</definedName>
    <definedName name="item11_1">[29]Composição!$E$2078</definedName>
    <definedName name="item11_10">[29]Composição!$E$2391</definedName>
    <definedName name="item11_11">[29]Composição!$E$2424</definedName>
    <definedName name="item11_12">[29]Composição!$E$2435</definedName>
    <definedName name="item11_13">[29]Composição!$E$2447</definedName>
    <definedName name="item11_14">[29]Composição!$E$2458</definedName>
    <definedName name="item11_15">[29]Composição!$E$2507</definedName>
    <definedName name="item11_16">[29]Composição!$E$2518</definedName>
    <definedName name="item11_17">[29]Composição!$E$2529</definedName>
    <definedName name="item11_18">[29]Composição!$E$2547</definedName>
    <definedName name="item11_19">[29]Composição!$E$2558</definedName>
    <definedName name="item11_2">[29]Composição!$E$2095</definedName>
    <definedName name="item11_20">[29]Composição!$E$2569</definedName>
    <definedName name="item11_21">[29]Composição!$E$2583</definedName>
    <definedName name="item11_22">[29]Composição!$E$2626</definedName>
    <definedName name="item11_23">[29]Composição!$E$2642</definedName>
    <definedName name="item11_24">[29]Composição!$E$2655</definedName>
    <definedName name="item11_25">[29]Composição!$E$2686</definedName>
    <definedName name="item11_26">[29]Composição!$E$2699</definedName>
    <definedName name="item11_27">[29]Composição!$E$2711</definedName>
    <definedName name="item11_28">[29]Composição!$E$2725</definedName>
    <definedName name="item11_3">[29]Composição!$E$2112</definedName>
    <definedName name="item11_4">[29]Composição!$E$2146</definedName>
    <definedName name="item11_7">[29]Composição!$E$2330</definedName>
    <definedName name="item11_8">[29]Composição!$E$2351</definedName>
    <definedName name="item11_9">[29]Composição!$E$2375</definedName>
    <definedName name="item12.0" localSheetId="7">#REF!</definedName>
    <definedName name="item12.0" localSheetId="5">#REF!</definedName>
    <definedName name="item12.0">#REF!</definedName>
    <definedName name="item12.1" localSheetId="2">'[28]COMPOSIÇÃO CUSTO'!#REF!</definedName>
    <definedName name="item12.1" localSheetId="7">'[28]COMPOSIÇÃO CUSTO'!#REF!</definedName>
    <definedName name="item12.1" localSheetId="5">'[28]COMPOSIÇÃO CUSTO'!#REF!</definedName>
    <definedName name="item12.1">'[28]COMPOSIÇÃO CUSTO'!#REF!</definedName>
    <definedName name="item12.10" localSheetId="2">'[28]COMPOSIÇÃO CUSTO'!#REF!</definedName>
    <definedName name="item12.10" localSheetId="5">'[28]COMPOSIÇÃO CUSTO'!#REF!</definedName>
    <definedName name="item12.10">'[28]COMPOSIÇÃO CUSTO'!#REF!</definedName>
    <definedName name="item12.11" localSheetId="2">'[28]COMPOSIÇÃO CUSTO'!#REF!</definedName>
    <definedName name="item12.11" localSheetId="5">'[28]COMPOSIÇÃO CUSTO'!#REF!</definedName>
    <definedName name="item12.11">'[28]COMPOSIÇÃO CUSTO'!#REF!</definedName>
    <definedName name="item12.12" localSheetId="2">'[28]COMPOSIÇÃO CUSTO'!#REF!</definedName>
    <definedName name="item12.12" localSheetId="5">'[28]COMPOSIÇÃO CUSTO'!#REF!</definedName>
    <definedName name="item12.12">'[28]COMPOSIÇÃO CUSTO'!#REF!</definedName>
    <definedName name="item12.13" localSheetId="2">'[28]COMPOSIÇÃO CUSTO'!#REF!</definedName>
    <definedName name="item12.13" localSheetId="5">'[28]COMPOSIÇÃO CUSTO'!#REF!</definedName>
    <definedName name="item12.13">'[28]COMPOSIÇÃO CUSTO'!#REF!</definedName>
    <definedName name="item12.14" localSheetId="2">'[28]COMPOSIÇÃO CUSTO'!#REF!</definedName>
    <definedName name="item12.14" localSheetId="5">'[28]COMPOSIÇÃO CUSTO'!#REF!</definedName>
    <definedName name="item12.14">'[28]COMPOSIÇÃO CUSTO'!#REF!</definedName>
    <definedName name="item12.15" localSheetId="2">'[28]COMPOSIÇÃO CUSTO'!#REF!</definedName>
    <definedName name="item12.15" localSheetId="5">'[28]COMPOSIÇÃO CUSTO'!#REF!</definedName>
    <definedName name="item12.15">'[28]COMPOSIÇÃO CUSTO'!#REF!</definedName>
    <definedName name="item12.16" localSheetId="2">'[28]COMPOSIÇÃO CUSTO'!#REF!</definedName>
    <definedName name="item12.16" localSheetId="5">'[28]COMPOSIÇÃO CUSTO'!#REF!</definedName>
    <definedName name="item12.16">'[28]COMPOSIÇÃO CUSTO'!#REF!</definedName>
    <definedName name="item12.17" localSheetId="2">'[28]COMPOSIÇÃO CUSTO'!#REF!</definedName>
    <definedName name="item12.17" localSheetId="5">'[28]COMPOSIÇÃO CUSTO'!#REF!</definedName>
    <definedName name="item12.17">'[28]COMPOSIÇÃO CUSTO'!#REF!</definedName>
    <definedName name="item12.18" localSheetId="2">'[28]COMPOSIÇÃO CUSTO'!#REF!</definedName>
    <definedName name="item12.18" localSheetId="5">'[28]COMPOSIÇÃO CUSTO'!#REF!</definedName>
    <definedName name="item12.18">'[28]COMPOSIÇÃO CUSTO'!#REF!</definedName>
    <definedName name="item12.19" localSheetId="2">'[28]COMPOSIÇÃO CUSTO'!#REF!</definedName>
    <definedName name="item12.19" localSheetId="5">'[28]COMPOSIÇÃO CUSTO'!#REF!</definedName>
    <definedName name="item12.19">'[28]COMPOSIÇÃO CUSTO'!#REF!</definedName>
    <definedName name="item12.2" localSheetId="2">'[28]COMPOSIÇÃO CUSTO'!#REF!</definedName>
    <definedName name="item12.2" localSheetId="5">'[28]COMPOSIÇÃO CUSTO'!#REF!</definedName>
    <definedName name="item12.2">'[28]COMPOSIÇÃO CUSTO'!#REF!</definedName>
    <definedName name="item12.20" localSheetId="2">'[28]COMPOSIÇÃO CUSTO'!#REF!</definedName>
    <definedName name="item12.20" localSheetId="5">'[28]COMPOSIÇÃO CUSTO'!#REF!</definedName>
    <definedName name="item12.20">'[28]COMPOSIÇÃO CUSTO'!#REF!</definedName>
    <definedName name="item12.21" localSheetId="2">'[28]COMPOSIÇÃO CUSTO'!#REF!</definedName>
    <definedName name="item12.21" localSheetId="5">'[28]COMPOSIÇÃO CUSTO'!#REF!</definedName>
    <definedName name="item12.21">'[28]COMPOSIÇÃO CUSTO'!#REF!</definedName>
    <definedName name="item12.22" localSheetId="2">'[28]COMPOSIÇÃO CUSTO'!#REF!</definedName>
    <definedName name="item12.22" localSheetId="5">'[28]COMPOSIÇÃO CUSTO'!#REF!</definedName>
    <definedName name="item12.22">'[28]COMPOSIÇÃO CUSTO'!#REF!</definedName>
    <definedName name="item12.23" localSheetId="2">'[28]COMPOSIÇÃO CUSTO'!#REF!</definedName>
    <definedName name="item12.23" localSheetId="5">'[28]COMPOSIÇÃO CUSTO'!#REF!</definedName>
    <definedName name="item12.23">'[28]COMPOSIÇÃO CUSTO'!#REF!</definedName>
    <definedName name="item12.24" localSheetId="2">'[28]COMPOSIÇÃO CUSTO'!#REF!</definedName>
    <definedName name="item12.24" localSheetId="5">'[28]COMPOSIÇÃO CUSTO'!#REF!</definedName>
    <definedName name="item12.24">'[28]COMPOSIÇÃO CUSTO'!#REF!</definedName>
    <definedName name="item12.25" localSheetId="2">'[28]COMPOSIÇÃO CUSTO'!#REF!</definedName>
    <definedName name="item12.25" localSheetId="5">'[28]COMPOSIÇÃO CUSTO'!#REF!</definedName>
    <definedName name="item12.25">'[28]COMPOSIÇÃO CUSTO'!#REF!</definedName>
    <definedName name="item12.26" localSheetId="2">'[28]COMPOSIÇÃO CUSTO'!#REF!</definedName>
    <definedName name="item12.26" localSheetId="5">'[28]COMPOSIÇÃO CUSTO'!#REF!</definedName>
    <definedName name="item12.26">'[28]COMPOSIÇÃO CUSTO'!#REF!</definedName>
    <definedName name="item12.27" localSheetId="2">'[28]COMPOSIÇÃO CUSTO'!#REF!</definedName>
    <definedName name="item12.27" localSheetId="5">'[28]COMPOSIÇÃO CUSTO'!#REF!</definedName>
    <definedName name="item12.27">'[28]COMPOSIÇÃO CUSTO'!#REF!</definedName>
    <definedName name="item12.3" localSheetId="2">'[28]COMPOSIÇÃO CUSTO'!#REF!</definedName>
    <definedName name="item12.3" localSheetId="5">'[28]COMPOSIÇÃO CUSTO'!#REF!</definedName>
    <definedName name="item12.3">'[28]COMPOSIÇÃO CUSTO'!#REF!</definedName>
    <definedName name="item12.4" localSheetId="2">'[28]COMPOSIÇÃO CUSTO'!#REF!</definedName>
    <definedName name="item12.4" localSheetId="5">'[28]COMPOSIÇÃO CUSTO'!#REF!</definedName>
    <definedName name="item12.4">'[28]COMPOSIÇÃO CUSTO'!#REF!</definedName>
    <definedName name="item12.5" localSheetId="2">'[28]COMPOSIÇÃO CUSTO'!#REF!</definedName>
    <definedName name="item12.5" localSheetId="5">'[28]COMPOSIÇÃO CUSTO'!#REF!</definedName>
    <definedName name="item12.5">'[28]COMPOSIÇÃO CUSTO'!#REF!</definedName>
    <definedName name="item12.6" localSheetId="2">'[28]COMPOSIÇÃO CUSTO'!#REF!</definedName>
    <definedName name="item12.6" localSheetId="5">'[28]COMPOSIÇÃO CUSTO'!#REF!</definedName>
    <definedName name="item12.6">'[28]COMPOSIÇÃO CUSTO'!#REF!</definedName>
    <definedName name="item12.7" localSheetId="2">'[28]COMPOSIÇÃO CUSTO'!#REF!</definedName>
    <definedName name="item12.7" localSheetId="5">'[28]COMPOSIÇÃO CUSTO'!#REF!</definedName>
    <definedName name="item12.7">'[28]COMPOSIÇÃO CUSTO'!#REF!</definedName>
    <definedName name="item12.8" localSheetId="2">'[28]COMPOSIÇÃO CUSTO'!#REF!</definedName>
    <definedName name="item12.8" localSheetId="5">'[28]COMPOSIÇÃO CUSTO'!#REF!</definedName>
    <definedName name="item12.8">'[28]COMPOSIÇÃO CUSTO'!#REF!</definedName>
    <definedName name="item12.9" localSheetId="2">'[28]COMPOSIÇÃO CUSTO'!#REF!</definedName>
    <definedName name="item12.9" localSheetId="5">'[28]COMPOSIÇÃO CUSTO'!#REF!</definedName>
    <definedName name="item12.9">'[28]COMPOSIÇÃO CUSTO'!#REF!</definedName>
    <definedName name="item12_1">[29]Composição!$E$2747</definedName>
    <definedName name="item12_10">[29]Composição!$E$2931</definedName>
    <definedName name="item12_11">[29]Composição!$E$2945</definedName>
    <definedName name="item12_12">[29]Composição!$E$2957</definedName>
    <definedName name="item12_13">[29]Composição!$E$2978</definedName>
    <definedName name="item12_14">[29]Composição!$E$2992</definedName>
    <definedName name="item12_15">[29]Composição!$E$3005</definedName>
    <definedName name="item12_16">[29]Composição!$E$3018</definedName>
    <definedName name="item12_17">[29]Composição!$E$3043</definedName>
    <definedName name="item12_18">[29]Composição!$E$3061</definedName>
    <definedName name="item12_19">[29]Composição!$E$3079</definedName>
    <definedName name="item12_2">[29]Composição!$E$2766</definedName>
    <definedName name="item12_20">[29]Composição!$E$3106</definedName>
    <definedName name="item12_21">[29]Composição!$E$3124</definedName>
    <definedName name="item12_22">[29]Composição!$E$3135</definedName>
    <definedName name="item12_23">[29]Composição!$E$3146</definedName>
    <definedName name="item12_24">[29]Composição!$E$3162</definedName>
    <definedName name="item12_25">[29]Composição!$E$3172</definedName>
    <definedName name="item12_26">[29]Composição!$E$3192</definedName>
    <definedName name="item12_27">[29]Composição!$E$3205</definedName>
    <definedName name="item12_3">[29]Composição!$E$2792</definedName>
    <definedName name="item12_4">[29]Composição!$E$2813</definedName>
    <definedName name="item12_5">[29]Composição!$E$2831</definedName>
    <definedName name="item12_6">[29]Composição!$E$2857</definedName>
    <definedName name="item12_7">[29]Composição!$E$2876</definedName>
    <definedName name="item12_8">[29]Composição!$E$2894</definedName>
    <definedName name="item12_9">[29]Composição!$E$2915</definedName>
    <definedName name="item13.1" localSheetId="2">'[28]COMPOSIÇÃO CUSTO'!#REF!</definedName>
    <definedName name="item13.1" localSheetId="7">'[28]COMPOSIÇÃO CUSTO'!#REF!</definedName>
    <definedName name="item13.1" localSheetId="5">'[28]COMPOSIÇÃO CUSTO'!#REF!</definedName>
    <definedName name="item13.1">'[28]COMPOSIÇÃO CUSTO'!#REF!</definedName>
    <definedName name="item13.10" localSheetId="2">'[28]COMPOSIÇÃO CUSTO'!#REF!</definedName>
    <definedName name="item13.10" localSheetId="5">'[28]COMPOSIÇÃO CUSTO'!#REF!</definedName>
    <definedName name="item13.10">'[28]COMPOSIÇÃO CUSTO'!#REF!</definedName>
    <definedName name="item13.11" localSheetId="2">'[28]COMPOSIÇÃO CUSTO'!#REF!</definedName>
    <definedName name="item13.11" localSheetId="5">'[28]COMPOSIÇÃO CUSTO'!#REF!</definedName>
    <definedName name="item13.11">'[28]COMPOSIÇÃO CUSTO'!#REF!</definedName>
    <definedName name="item13.12" localSheetId="2">'[28]COMPOSIÇÃO CUSTO'!#REF!</definedName>
    <definedName name="item13.12" localSheetId="5">'[28]COMPOSIÇÃO CUSTO'!#REF!</definedName>
    <definedName name="item13.12">'[28]COMPOSIÇÃO CUSTO'!#REF!</definedName>
    <definedName name="item13.13" localSheetId="2">'[28]COMPOSIÇÃO CUSTO'!#REF!</definedName>
    <definedName name="item13.13" localSheetId="5">'[28]COMPOSIÇÃO CUSTO'!#REF!</definedName>
    <definedName name="item13.13">'[28]COMPOSIÇÃO CUSTO'!#REF!</definedName>
    <definedName name="item13.2" localSheetId="2">'[28]COMPOSIÇÃO CUSTO'!#REF!</definedName>
    <definedName name="item13.2" localSheetId="5">'[28]COMPOSIÇÃO CUSTO'!#REF!</definedName>
    <definedName name="item13.2">'[28]COMPOSIÇÃO CUSTO'!#REF!</definedName>
    <definedName name="item13.3" localSheetId="2">'[28]COMPOSIÇÃO CUSTO'!#REF!</definedName>
    <definedName name="item13.3" localSheetId="5">'[28]COMPOSIÇÃO CUSTO'!#REF!</definedName>
    <definedName name="item13.3">'[28]COMPOSIÇÃO CUSTO'!#REF!</definedName>
    <definedName name="item13.4" localSheetId="2">'[28]COMPOSIÇÃO CUSTO'!#REF!</definedName>
    <definedName name="item13.4" localSheetId="5">'[28]COMPOSIÇÃO CUSTO'!#REF!</definedName>
    <definedName name="item13.4">'[28]COMPOSIÇÃO CUSTO'!#REF!</definedName>
    <definedName name="item13.5" localSheetId="2">'[28]COMPOSIÇÃO CUSTO'!#REF!</definedName>
    <definedName name="item13.5" localSheetId="5">'[28]COMPOSIÇÃO CUSTO'!#REF!</definedName>
    <definedName name="item13.5">'[28]COMPOSIÇÃO CUSTO'!#REF!</definedName>
    <definedName name="item13.6" localSheetId="2">'[28]COMPOSIÇÃO CUSTO'!#REF!</definedName>
    <definedName name="item13.6" localSheetId="5">'[28]COMPOSIÇÃO CUSTO'!#REF!</definedName>
    <definedName name="item13.6">'[28]COMPOSIÇÃO CUSTO'!#REF!</definedName>
    <definedName name="item13.7" localSheetId="2">'[28]COMPOSIÇÃO CUSTO'!#REF!</definedName>
    <definedName name="item13.7" localSheetId="5">'[28]COMPOSIÇÃO CUSTO'!#REF!</definedName>
    <definedName name="item13.7">'[28]COMPOSIÇÃO CUSTO'!#REF!</definedName>
    <definedName name="item13.8" localSheetId="2">'[28]COMPOSIÇÃO CUSTO'!#REF!</definedName>
    <definedName name="item13.8" localSheetId="5">'[28]COMPOSIÇÃO CUSTO'!#REF!</definedName>
    <definedName name="item13.8">'[28]COMPOSIÇÃO CUSTO'!#REF!</definedName>
    <definedName name="item13.9" localSheetId="2">'[28]COMPOSIÇÃO CUSTO'!#REF!</definedName>
    <definedName name="item13.9" localSheetId="5">'[28]COMPOSIÇÃO CUSTO'!#REF!</definedName>
    <definedName name="item13.9">'[28]COMPOSIÇÃO CUSTO'!#REF!</definedName>
    <definedName name="item13_1">[29]Composição!$E$3248</definedName>
    <definedName name="item13_10">[29]Composição!$E$3361</definedName>
    <definedName name="item13_11">[29]Composição!$E$3374</definedName>
    <definedName name="item13_12">[29]Composição!$E$3385</definedName>
    <definedName name="item13_13">[29]Composição!$E$3399</definedName>
    <definedName name="item13_2">[29]Composição!$E$3260</definedName>
    <definedName name="item13_3">[29]Composição!$E$3272</definedName>
    <definedName name="item13_4">[29]Composição!$E$3284</definedName>
    <definedName name="item13_5">[29]Composição!$E$3298</definedName>
    <definedName name="item13_6">[29]Composição!$E$3311</definedName>
    <definedName name="item13_7">[29]Composição!$E$3324</definedName>
    <definedName name="item13_8">[29]Composição!$E$3336</definedName>
    <definedName name="item13_9">[29]Composição!$E$3350</definedName>
    <definedName name="item14.1" localSheetId="2">'[28]COMPOSIÇÃO CUSTO'!#REF!</definedName>
    <definedName name="item14.1" localSheetId="7">'[28]COMPOSIÇÃO CUSTO'!#REF!</definedName>
    <definedName name="item14.1" localSheetId="5">'[28]COMPOSIÇÃO CUSTO'!#REF!</definedName>
    <definedName name="item14.1">'[28]COMPOSIÇÃO CUSTO'!#REF!</definedName>
    <definedName name="item14.2" localSheetId="2">'[28]COMPOSIÇÃO CUSTO'!#REF!</definedName>
    <definedName name="item14.2" localSheetId="5">'[28]COMPOSIÇÃO CUSTO'!#REF!</definedName>
    <definedName name="item14.2">'[28]COMPOSIÇÃO CUSTO'!#REF!</definedName>
    <definedName name="item14.3" localSheetId="2">'[28]COMPOSIÇÃO CUSTO'!#REF!</definedName>
    <definedName name="item14.3" localSheetId="5">'[28]COMPOSIÇÃO CUSTO'!#REF!</definedName>
    <definedName name="item14.3">'[28]COMPOSIÇÃO CUSTO'!#REF!</definedName>
    <definedName name="item14.4" localSheetId="2">'[28]COMPOSIÇÃO CUSTO'!#REF!</definedName>
    <definedName name="item14.4" localSheetId="5">'[28]COMPOSIÇÃO CUSTO'!#REF!</definedName>
    <definedName name="item14.4">'[28]COMPOSIÇÃO CUSTO'!#REF!</definedName>
    <definedName name="item14.5" localSheetId="2">'[28]COMPOSIÇÃO CUSTO'!#REF!</definedName>
    <definedName name="item14.5" localSheetId="5">'[28]COMPOSIÇÃO CUSTO'!#REF!</definedName>
    <definedName name="item14.5">'[28]COMPOSIÇÃO CUSTO'!#REF!</definedName>
    <definedName name="item14.6" localSheetId="2">'[28]COMPOSIÇÃO CUSTO'!#REF!</definedName>
    <definedName name="item14.6" localSheetId="5">'[28]COMPOSIÇÃO CUSTO'!#REF!</definedName>
    <definedName name="item14.6">'[28]COMPOSIÇÃO CUSTO'!#REF!</definedName>
    <definedName name="item14_1">[29]Composição!$E$3426</definedName>
    <definedName name="item14_2">[29]Composição!$E$3437</definedName>
    <definedName name="item14_3">[29]Composição!$E$3449</definedName>
    <definedName name="item14_4">[29]Composição!$E$3460</definedName>
    <definedName name="item14_5">[29]Composição!$E$3470</definedName>
    <definedName name="item14_6">[29]Composição!$E$3480</definedName>
    <definedName name="item15.1" localSheetId="2">'[28]COMPOSIÇÃO CUSTO'!#REF!</definedName>
    <definedName name="item15.1" localSheetId="7">'[28]COMPOSIÇÃO CUSTO'!#REF!</definedName>
    <definedName name="item15.1" localSheetId="5">'[28]COMPOSIÇÃO CUSTO'!#REF!</definedName>
    <definedName name="item15.1">'[28]COMPOSIÇÃO CUSTO'!#REF!</definedName>
    <definedName name="item15.10" localSheetId="2">'[28]COMPOSIÇÃO CUSTO'!#REF!</definedName>
    <definedName name="item15.10" localSheetId="5">'[28]COMPOSIÇÃO CUSTO'!#REF!</definedName>
    <definedName name="item15.10">'[28]COMPOSIÇÃO CUSTO'!#REF!</definedName>
    <definedName name="item15.11" localSheetId="2">'[28]COMPOSIÇÃO CUSTO'!#REF!</definedName>
    <definedName name="item15.11" localSheetId="5">'[28]COMPOSIÇÃO CUSTO'!#REF!</definedName>
    <definedName name="item15.11">'[28]COMPOSIÇÃO CUSTO'!#REF!</definedName>
    <definedName name="item15.12" localSheetId="2">'[28]COMPOSIÇÃO CUSTO'!#REF!</definedName>
    <definedName name="item15.12" localSheetId="5">'[28]COMPOSIÇÃO CUSTO'!#REF!</definedName>
    <definedName name="item15.12">'[28]COMPOSIÇÃO CUSTO'!#REF!</definedName>
    <definedName name="item15.13" localSheetId="2">'[28]COMPOSIÇÃO CUSTO'!#REF!</definedName>
    <definedName name="item15.13" localSheetId="5">'[28]COMPOSIÇÃO CUSTO'!#REF!</definedName>
    <definedName name="item15.13">'[28]COMPOSIÇÃO CUSTO'!#REF!</definedName>
    <definedName name="item15.2" localSheetId="2">'[28]COMPOSIÇÃO CUSTO'!#REF!</definedName>
    <definedName name="item15.2" localSheetId="5">'[28]COMPOSIÇÃO CUSTO'!#REF!</definedName>
    <definedName name="item15.2">'[28]COMPOSIÇÃO CUSTO'!#REF!</definedName>
    <definedName name="item15.3" localSheetId="2">'[28]COMPOSIÇÃO CUSTO'!#REF!</definedName>
    <definedName name="item15.3" localSheetId="5">'[28]COMPOSIÇÃO CUSTO'!#REF!</definedName>
    <definedName name="item15.3">'[28]COMPOSIÇÃO CUSTO'!#REF!</definedName>
    <definedName name="item15.4" localSheetId="2">'[28]COMPOSIÇÃO CUSTO'!#REF!</definedName>
    <definedName name="item15.4" localSheetId="5">'[28]COMPOSIÇÃO CUSTO'!#REF!</definedName>
    <definedName name="item15.4">'[28]COMPOSIÇÃO CUSTO'!#REF!</definedName>
    <definedName name="item15.5" localSheetId="2">'[28]COMPOSIÇÃO CUSTO'!#REF!</definedName>
    <definedName name="item15.5" localSheetId="5">'[28]COMPOSIÇÃO CUSTO'!#REF!</definedName>
    <definedName name="item15.5">'[28]COMPOSIÇÃO CUSTO'!#REF!</definedName>
    <definedName name="item15.6" localSheetId="2">'[28]COMPOSIÇÃO CUSTO'!#REF!</definedName>
    <definedName name="item15.6" localSheetId="5">'[28]COMPOSIÇÃO CUSTO'!#REF!</definedName>
    <definedName name="item15.6">'[28]COMPOSIÇÃO CUSTO'!#REF!</definedName>
    <definedName name="item15.7" localSheetId="2">'[28]COMPOSIÇÃO CUSTO'!#REF!</definedName>
    <definedName name="item15.7" localSheetId="5">'[28]COMPOSIÇÃO CUSTO'!#REF!</definedName>
    <definedName name="item15.7">'[28]COMPOSIÇÃO CUSTO'!#REF!</definedName>
    <definedName name="item15.8" localSheetId="2">'[28]COMPOSIÇÃO CUSTO'!#REF!</definedName>
    <definedName name="item15.8" localSheetId="5">'[28]COMPOSIÇÃO CUSTO'!#REF!</definedName>
    <definedName name="item15.8">'[28]COMPOSIÇÃO CUSTO'!#REF!</definedName>
    <definedName name="item15.9" localSheetId="2">'[28]COMPOSIÇÃO CUSTO'!#REF!</definedName>
    <definedName name="item15.9" localSheetId="5">'[28]COMPOSIÇÃO CUSTO'!#REF!</definedName>
    <definedName name="item15.9">'[28]COMPOSIÇÃO CUSTO'!#REF!</definedName>
    <definedName name="item15_1">[29]Composição!$E$3493</definedName>
    <definedName name="item15_10">[29]Composição!$E$3640</definedName>
    <definedName name="item15_11">[29]Composição!$E$3653</definedName>
    <definedName name="item15_12" localSheetId="5">[30]COMPOSIÇÃO!#REF!</definedName>
    <definedName name="item15_12">[30]COMPOSIÇÃO!#REF!</definedName>
    <definedName name="item15_13" localSheetId="5">[30]COMPOSIÇÃO!#REF!</definedName>
    <definedName name="item15_13">[30]COMPOSIÇÃO!#REF!</definedName>
    <definedName name="item15_2">[29]Composição!$E$3500</definedName>
    <definedName name="item15_3">[29]Composição!$E$3516</definedName>
    <definedName name="item15_4">[29]Composição!$E$3532</definedName>
    <definedName name="item15_5">[29]Composição!$E$3548</definedName>
    <definedName name="item15_6">[29]Composição!$E$3563</definedName>
    <definedName name="item15_7">[29]Composição!$E$3586</definedName>
    <definedName name="item15_8">[29]Composição!$E$3611</definedName>
    <definedName name="item15_9">[29]Composição!$E$3624</definedName>
    <definedName name="item2.1" localSheetId="2">'[28]COMPOSIÇÃO CUSTO'!#REF!</definedName>
    <definedName name="item2.1" localSheetId="7">'[28]COMPOSIÇÃO CUSTO'!#REF!</definedName>
    <definedName name="item2.1" localSheetId="5">'[28]COMPOSIÇÃO CUSTO'!#REF!</definedName>
    <definedName name="item2.1">'[28]COMPOSIÇÃO CUSTO'!#REF!</definedName>
    <definedName name="item2.10" localSheetId="2">'[28]COMPOSIÇÃO CUSTO'!#REF!</definedName>
    <definedName name="item2.10" localSheetId="5">'[28]COMPOSIÇÃO CUSTO'!#REF!</definedName>
    <definedName name="item2.10">'[28]COMPOSIÇÃO CUSTO'!#REF!</definedName>
    <definedName name="item2.11" localSheetId="2">'[28]COMPOSIÇÃO CUSTO'!#REF!</definedName>
    <definedName name="item2.11" localSheetId="5">'[28]COMPOSIÇÃO CUSTO'!#REF!</definedName>
    <definedName name="item2.11">'[28]COMPOSIÇÃO CUSTO'!#REF!</definedName>
    <definedName name="item2.12" localSheetId="2">'[28]COMPOSIÇÃO CUSTO'!#REF!</definedName>
    <definedName name="item2.12" localSheetId="5">'[28]COMPOSIÇÃO CUSTO'!#REF!</definedName>
    <definedName name="item2.12">'[28]COMPOSIÇÃO CUSTO'!#REF!</definedName>
    <definedName name="item2.13" localSheetId="2">'[28]COMPOSIÇÃO CUSTO'!#REF!</definedName>
    <definedName name="item2.13" localSheetId="5">'[28]COMPOSIÇÃO CUSTO'!#REF!</definedName>
    <definedName name="item2.13">'[28]COMPOSIÇÃO CUSTO'!#REF!</definedName>
    <definedName name="item2.14" localSheetId="2">'[28]COMPOSIÇÃO CUSTO'!#REF!</definedName>
    <definedName name="item2.14" localSheetId="5">'[28]COMPOSIÇÃO CUSTO'!#REF!</definedName>
    <definedName name="item2.14">'[28]COMPOSIÇÃO CUSTO'!#REF!</definedName>
    <definedName name="item2.15" localSheetId="2">'[28]COMPOSIÇÃO CUSTO'!#REF!</definedName>
    <definedName name="item2.15" localSheetId="5">'[28]COMPOSIÇÃO CUSTO'!#REF!</definedName>
    <definedName name="item2.15">'[28]COMPOSIÇÃO CUSTO'!#REF!</definedName>
    <definedName name="item2.16" localSheetId="2">'[28]COMPOSIÇÃO CUSTO'!#REF!</definedName>
    <definedName name="item2.16" localSheetId="5">'[28]COMPOSIÇÃO CUSTO'!#REF!</definedName>
    <definedName name="item2.16">'[28]COMPOSIÇÃO CUSTO'!#REF!</definedName>
    <definedName name="item2.17" localSheetId="2">'[28]COMPOSIÇÃO CUSTO'!#REF!</definedName>
    <definedName name="item2.17" localSheetId="5">'[28]COMPOSIÇÃO CUSTO'!#REF!</definedName>
    <definedName name="item2.17">'[28]COMPOSIÇÃO CUSTO'!#REF!</definedName>
    <definedName name="item2.18" localSheetId="2">'[28]COMPOSIÇÃO CUSTO'!#REF!</definedName>
    <definedName name="item2.18" localSheetId="5">'[28]COMPOSIÇÃO CUSTO'!#REF!</definedName>
    <definedName name="item2.18">'[28]COMPOSIÇÃO CUSTO'!#REF!</definedName>
    <definedName name="item2.19" localSheetId="2">'[28]COMPOSIÇÃO CUSTO'!#REF!</definedName>
    <definedName name="item2.19" localSheetId="5">'[28]COMPOSIÇÃO CUSTO'!#REF!</definedName>
    <definedName name="item2.19">'[28]COMPOSIÇÃO CUSTO'!#REF!</definedName>
    <definedName name="item2.2" localSheetId="2">'[28]COMPOSIÇÃO CUSTO'!#REF!</definedName>
    <definedName name="item2.2" localSheetId="5">'[28]COMPOSIÇÃO CUSTO'!#REF!</definedName>
    <definedName name="item2.2">'[28]COMPOSIÇÃO CUSTO'!#REF!</definedName>
    <definedName name="item2.20" localSheetId="2">'[28]COMPOSIÇÃO CUSTO'!#REF!</definedName>
    <definedName name="item2.20" localSheetId="5">'[28]COMPOSIÇÃO CUSTO'!#REF!</definedName>
    <definedName name="item2.20">'[28]COMPOSIÇÃO CUSTO'!#REF!</definedName>
    <definedName name="item2.21" localSheetId="2">'[28]COMPOSIÇÃO CUSTO'!#REF!</definedName>
    <definedName name="item2.21" localSheetId="5">'[28]COMPOSIÇÃO CUSTO'!#REF!</definedName>
    <definedName name="item2.21">'[28]COMPOSIÇÃO CUSTO'!#REF!</definedName>
    <definedName name="item2.22" localSheetId="2">'[28]COMPOSIÇÃO CUSTO'!#REF!</definedName>
    <definedName name="item2.22" localSheetId="5">'[28]COMPOSIÇÃO CUSTO'!#REF!</definedName>
    <definedName name="item2.22">'[28]COMPOSIÇÃO CUSTO'!#REF!</definedName>
    <definedName name="item2.23" localSheetId="2">'[28]COMPOSIÇÃO CUSTO'!#REF!</definedName>
    <definedName name="item2.23" localSheetId="5">'[28]COMPOSIÇÃO CUSTO'!#REF!</definedName>
    <definedName name="item2.23">'[28]COMPOSIÇÃO CUSTO'!#REF!</definedName>
    <definedName name="item2.24" localSheetId="2">'[28]COMPOSIÇÃO CUSTO'!#REF!</definedName>
    <definedName name="item2.24" localSheetId="5">'[28]COMPOSIÇÃO CUSTO'!#REF!</definedName>
    <definedName name="item2.24">'[28]COMPOSIÇÃO CUSTO'!#REF!</definedName>
    <definedName name="item2.25" localSheetId="2">'[28]COMPOSIÇÃO CUSTO'!#REF!</definedName>
    <definedName name="item2.25" localSheetId="5">'[28]COMPOSIÇÃO CUSTO'!#REF!</definedName>
    <definedName name="item2.25">'[28]COMPOSIÇÃO CUSTO'!#REF!</definedName>
    <definedName name="item2.26" localSheetId="2">'[28]COMPOSIÇÃO CUSTO'!#REF!</definedName>
    <definedName name="item2.26" localSheetId="5">'[28]COMPOSIÇÃO CUSTO'!#REF!</definedName>
    <definedName name="item2.26">'[28]COMPOSIÇÃO CUSTO'!#REF!</definedName>
    <definedName name="item2.27" localSheetId="2">'[28]COMPOSIÇÃO CUSTO'!#REF!</definedName>
    <definedName name="item2.27" localSheetId="5">'[28]COMPOSIÇÃO CUSTO'!#REF!</definedName>
    <definedName name="item2.27">'[28]COMPOSIÇÃO CUSTO'!#REF!</definedName>
    <definedName name="item2.3" localSheetId="2">'[28]COMPOSIÇÃO CUSTO'!#REF!</definedName>
    <definedName name="item2.3" localSheetId="5">'[28]COMPOSIÇÃO CUSTO'!#REF!</definedName>
    <definedName name="item2.3">'[28]COMPOSIÇÃO CUSTO'!#REF!</definedName>
    <definedName name="item2.4" localSheetId="2">'[28]COMPOSIÇÃO CUSTO'!#REF!</definedName>
    <definedName name="item2.4" localSheetId="5">'[28]COMPOSIÇÃO CUSTO'!#REF!</definedName>
    <definedName name="item2.4">'[28]COMPOSIÇÃO CUSTO'!#REF!</definedName>
    <definedName name="item2.5" localSheetId="2">'[28]COMPOSIÇÃO CUSTO'!#REF!</definedName>
    <definedName name="item2.5" localSheetId="5">'[28]COMPOSIÇÃO CUSTO'!#REF!</definedName>
    <definedName name="item2.5">'[28]COMPOSIÇÃO CUSTO'!#REF!</definedName>
    <definedName name="item2.6" localSheetId="2">'[28]COMPOSIÇÃO CUSTO'!#REF!</definedName>
    <definedName name="item2.6" localSheetId="5">'[28]COMPOSIÇÃO CUSTO'!#REF!</definedName>
    <definedName name="item2.6">'[28]COMPOSIÇÃO CUSTO'!#REF!</definedName>
    <definedName name="item2.7" localSheetId="2">'[28]COMPOSIÇÃO CUSTO'!#REF!</definedName>
    <definedName name="item2.7" localSheetId="5">'[28]COMPOSIÇÃO CUSTO'!#REF!</definedName>
    <definedName name="item2.7">'[28]COMPOSIÇÃO CUSTO'!#REF!</definedName>
    <definedName name="item2.8" localSheetId="2">'[28]COMPOSIÇÃO CUSTO'!#REF!</definedName>
    <definedName name="item2.8" localSheetId="5">'[28]COMPOSIÇÃO CUSTO'!#REF!</definedName>
    <definedName name="item2.8">'[28]COMPOSIÇÃO CUSTO'!#REF!</definedName>
    <definedName name="item2.9" localSheetId="2">'[28]COMPOSIÇÃO CUSTO'!#REF!</definedName>
    <definedName name="item2.9" localSheetId="5">'[28]COMPOSIÇÃO CUSTO'!#REF!</definedName>
    <definedName name="item2.9">'[28]COMPOSIÇÃO CUSTO'!#REF!</definedName>
    <definedName name="item2_1">[29]Composição!$E$108</definedName>
    <definedName name="item2_10">[29]Composição!$E$188</definedName>
    <definedName name="item2_11">[29]Composição!$E$197</definedName>
    <definedName name="item2_12">[29]Composição!$E$206</definedName>
    <definedName name="item2_13">[29]Composição!$E$230</definedName>
    <definedName name="item2_14">[29]Composição!$E$239</definedName>
    <definedName name="item2_15">[29]Composição!$E$248</definedName>
    <definedName name="item2_16">[29]Composição!$E$260</definedName>
    <definedName name="item2_17">[29]Composição!$E$269</definedName>
    <definedName name="item2_18">[29]Composição!$E$278</definedName>
    <definedName name="item2_19">[29]Composição!$E$287</definedName>
    <definedName name="item2_2">[29]Composição!$E$117</definedName>
    <definedName name="item2_21">[29]Composição!$E$305</definedName>
    <definedName name="item2_22">[29]Composição!$E$312</definedName>
    <definedName name="item2_23">[29]Composição!$E$323</definedName>
    <definedName name="item2_24">[29]Composição!$E$332</definedName>
    <definedName name="item2_25">[29]Composição!$E$341</definedName>
    <definedName name="item2_26">[29]Composição!$E$350</definedName>
    <definedName name="item2_27">[29]Composição!$E$360</definedName>
    <definedName name="item2_3">[29]Composição!$E$126</definedName>
    <definedName name="item2_4">[29]Composição!$E$135</definedName>
    <definedName name="item2_5">[29]Composição!$E$144</definedName>
    <definedName name="item2_6">[29]Composição!$E$153</definedName>
    <definedName name="item2_7">[29]Composição!$E$162</definedName>
    <definedName name="item2_8">[29]Composição!$E$171</definedName>
    <definedName name="item2_9">[29]Composição!$E$180</definedName>
    <definedName name="item3">[27]Plan1!$J$30</definedName>
    <definedName name="item3.1" localSheetId="2">'[28]COMPOSIÇÃO CUSTO'!#REF!</definedName>
    <definedName name="item3.1" localSheetId="7">'[28]COMPOSIÇÃO CUSTO'!#REF!</definedName>
    <definedName name="item3.1" localSheetId="5">'[28]COMPOSIÇÃO CUSTO'!#REF!</definedName>
    <definedName name="item3.1">'[28]COMPOSIÇÃO CUSTO'!#REF!</definedName>
    <definedName name="item3.2" localSheetId="2">'[28]COMPOSIÇÃO CUSTO'!#REF!</definedName>
    <definedName name="item3.2" localSheetId="5">'[28]COMPOSIÇÃO CUSTO'!#REF!</definedName>
    <definedName name="item3.2">'[28]COMPOSIÇÃO CUSTO'!#REF!</definedName>
    <definedName name="item3.3" localSheetId="2">'[28]COMPOSIÇÃO CUSTO'!#REF!</definedName>
    <definedName name="item3.3" localSheetId="5">'[28]COMPOSIÇÃO CUSTO'!#REF!</definedName>
    <definedName name="item3.3">'[28]COMPOSIÇÃO CUSTO'!#REF!</definedName>
    <definedName name="item3_1">[29]Composição!$E$433</definedName>
    <definedName name="item3_2">[29]Composição!$E$442</definedName>
    <definedName name="item3_3">[29]Composição!$E$452</definedName>
    <definedName name="item4">[27]Plan1!$J$39</definedName>
    <definedName name="item4.1" localSheetId="2">'[28]COMPOSIÇÃO CUSTO'!#REF!</definedName>
    <definedName name="item4.1" localSheetId="7">'[28]COMPOSIÇÃO CUSTO'!#REF!</definedName>
    <definedName name="item4.1" localSheetId="5">'[28]COMPOSIÇÃO CUSTO'!#REF!</definedName>
    <definedName name="item4.1">'[28]COMPOSIÇÃO CUSTO'!#REF!</definedName>
    <definedName name="item4.2" localSheetId="2">'[28]COMPOSIÇÃO CUSTO'!#REF!</definedName>
    <definedName name="item4.2" localSheetId="5">'[28]COMPOSIÇÃO CUSTO'!#REF!</definedName>
    <definedName name="item4.2">'[28]COMPOSIÇÃO CUSTO'!#REF!</definedName>
    <definedName name="item4.3" localSheetId="2">'[28]COMPOSIÇÃO CUSTO'!#REF!</definedName>
    <definedName name="item4.3" localSheetId="5">'[28]COMPOSIÇÃO CUSTO'!#REF!</definedName>
    <definedName name="item4.3">'[28]COMPOSIÇÃO CUSTO'!#REF!</definedName>
    <definedName name="item4.4" localSheetId="2">'[28]COMPOSIÇÃO CUSTO'!#REF!</definedName>
    <definedName name="item4.4" localSheetId="5">'[28]COMPOSIÇÃO CUSTO'!#REF!</definedName>
    <definedName name="item4.4">'[28]COMPOSIÇÃO CUSTO'!#REF!</definedName>
    <definedName name="item4.5" localSheetId="2">'[28]COMPOSIÇÃO CUSTO'!#REF!</definedName>
    <definedName name="item4.5" localSheetId="5">'[28]COMPOSIÇÃO CUSTO'!#REF!</definedName>
    <definedName name="item4.5">'[28]COMPOSIÇÃO CUSTO'!#REF!</definedName>
    <definedName name="item4.6" localSheetId="2">'[28]COMPOSIÇÃO CUSTO'!#REF!</definedName>
    <definedName name="item4.6" localSheetId="5">'[28]COMPOSIÇÃO CUSTO'!#REF!</definedName>
    <definedName name="item4.6">'[28]COMPOSIÇÃO CUSTO'!#REF!</definedName>
    <definedName name="item4.7" localSheetId="2">'[28]COMPOSIÇÃO CUSTO'!#REF!</definedName>
    <definedName name="item4.7" localSheetId="5">'[28]COMPOSIÇÃO CUSTO'!#REF!</definedName>
    <definedName name="item4.7">'[28]COMPOSIÇÃO CUSTO'!#REF!</definedName>
    <definedName name="item4_1">[29]Composição!$E$477</definedName>
    <definedName name="item4_2">[29]Composição!$E$502</definedName>
    <definedName name="item4_3">[29]Composição!$E$516</definedName>
    <definedName name="item4_4">[29]Composição!$E$532</definedName>
    <definedName name="item4_5">[29]Composição!$E$564</definedName>
    <definedName name="item4_6">[29]Composição!$E$608</definedName>
    <definedName name="item4_7">[29]Composição!$E$633</definedName>
    <definedName name="item5.1" localSheetId="2">'[28]COMPOSIÇÃO CUSTO'!#REF!</definedName>
    <definedName name="item5.1" localSheetId="7">'[28]COMPOSIÇÃO CUSTO'!#REF!</definedName>
    <definedName name="item5.1" localSheetId="5">'[28]COMPOSIÇÃO CUSTO'!#REF!</definedName>
    <definedName name="item5.1">'[28]COMPOSIÇÃO CUSTO'!#REF!</definedName>
    <definedName name="item5.2" localSheetId="2">'[28]COMPOSIÇÃO CUSTO'!#REF!</definedName>
    <definedName name="item5.2" localSheetId="5">'[28]COMPOSIÇÃO CUSTO'!#REF!</definedName>
    <definedName name="item5.2">'[28]COMPOSIÇÃO CUSTO'!#REF!</definedName>
    <definedName name="item5.3" localSheetId="2">'[28]COMPOSIÇÃO CUSTO'!#REF!</definedName>
    <definedName name="item5.3" localSheetId="5">'[28]COMPOSIÇÃO CUSTO'!#REF!</definedName>
    <definedName name="item5.3">'[28]COMPOSIÇÃO CUSTO'!#REF!</definedName>
    <definedName name="item5.4" localSheetId="2">'[28]COMPOSIÇÃO CUSTO'!#REF!</definedName>
    <definedName name="item5.4" localSheetId="5">'[28]COMPOSIÇÃO CUSTO'!#REF!</definedName>
    <definedName name="item5.4">'[28]COMPOSIÇÃO CUSTO'!#REF!</definedName>
    <definedName name="item5.5" localSheetId="2">'[28]COMPOSIÇÃO CUSTO'!#REF!</definedName>
    <definedName name="item5.5" localSheetId="5">'[28]COMPOSIÇÃO CUSTO'!#REF!</definedName>
    <definedName name="item5.5">'[28]COMPOSIÇÃO CUSTO'!#REF!</definedName>
    <definedName name="item5.6" localSheetId="2">'[28]COMPOSIÇÃO CUSTO'!#REF!</definedName>
    <definedName name="item5.6" localSheetId="5">'[28]COMPOSIÇÃO CUSTO'!#REF!</definedName>
    <definedName name="item5.6">'[28]COMPOSIÇÃO CUSTO'!#REF!</definedName>
    <definedName name="item5.7" localSheetId="2">'[28]COMPOSIÇÃO CUSTO'!#REF!</definedName>
    <definedName name="item5.7" localSheetId="5">'[28]COMPOSIÇÃO CUSTO'!#REF!</definedName>
    <definedName name="item5.7">'[28]COMPOSIÇÃO CUSTO'!#REF!</definedName>
    <definedName name="item5_1">[29]Composição!$E$659</definedName>
    <definedName name="item5_2">[29]Composição!$E$679</definedName>
    <definedName name="item5_3">[29]Composição!$E$707</definedName>
    <definedName name="item5_4">[29]Composição!$E$733</definedName>
    <definedName name="item5_5">[29]Composição!$E$750</definedName>
    <definedName name="item5_6">[29]Composição!$E$769</definedName>
    <definedName name="item5_7">[29]Composição!$E$788</definedName>
    <definedName name="item6.1" localSheetId="2">'[28]COMPOSIÇÃO CUSTO'!#REF!</definedName>
    <definedName name="item6.1" localSheetId="7">'[28]COMPOSIÇÃO CUSTO'!#REF!</definedName>
    <definedName name="item6.1" localSheetId="5">'[28]COMPOSIÇÃO CUSTO'!#REF!</definedName>
    <definedName name="item6.1">'[28]COMPOSIÇÃO CUSTO'!#REF!</definedName>
    <definedName name="item6.2" localSheetId="2">'[28]COMPOSIÇÃO CUSTO'!#REF!</definedName>
    <definedName name="item6.2" localSheetId="5">'[28]COMPOSIÇÃO CUSTO'!#REF!</definedName>
    <definedName name="item6.2">'[28]COMPOSIÇÃO CUSTO'!#REF!</definedName>
    <definedName name="item6.3" localSheetId="2">'[28]COMPOSIÇÃO CUSTO'!#REF!</definedName>
    <definedName name="item6.3" localSheetId="5">'[28]COMPOSIÇÃO CUSTO'!#REF!</definedName>
    <definedName name="item6.3">'[28]COMPOSIÇÃO CUSTO'!#REF!</definedName>
    <definedName name="item6.4" localSheetId="2">'[28]COMPOSIÇÃO CUSTO'!#REF!</definedName>
    <definedName name="item6.4" localSheetId="5">'[28]COMPOSIÇÃO CUSTO'!#REF!</definedName>
    <definedName name="item6.4">'[28]COMPOSIÇÃO CUSTO'!#REF!</definedName>
    <definedName name="item6.5" localSheetId="2">'[28]COMPOSIÇÃO CUSTO'!#REF!</definedName>
    <definedName name="item6.5" localSheetId="5">'[28]COMPOSIÇÃO CUSTO'!#REF!</definedName>
    <definedName name="item6.5">'[28]COMPOSIÇÃO CUSTO'!#REF!</definedName>
    <definedName name="item6_1">[29]Composição!$E$969</definedName>
    <definedName name="item6_2">[29]Composição!$E$983</definedName>
    <definedName name="item6_3">[29]Composição!$E$996</definedName>
    <definedName name="item6_4">[29]Composição!$E$1011</definedName>
    <definedName name="item6_5">[29]Composição!$E$1024</definedName>
    <definedName name="item7.1" localSheetId="2">'[28]COMPOSIÇÃO CUSTO'!#REF!</definedName>
    <definedName name="item7.1" localSheetId="7">'[28]COMPOSIÇÃO CUSTO'!#REF!</definedName>
    <definedName name="item7.1" localSheetId="5">'[28]COMPOSIÇÃO CUSTO'!#REF!</definedName>
    <definedName name="item7.1">'[28]COMPOSIÇÃO CUSTO'!#REF!</definedName>
    <definedName name="item7.10" localSheetId="2">'[28]COMPOSIÇÃO CUSTO'!#REF!</definedName>
    <definedName name="item7.10" localSheetId="5">'[28]COMPOSIÇÃO CUSTO'!#REF!</definedName>
    <definedName name="item7.10">'[28]COMPOSIÇÃO CUSTO'!#REF!</definedName>
    <definedName name="item7.11" localSheetId="2">'[28]COMPOSIÇÃO CUSTO'!#REF!</definedName>
    <definedName name="item7.11" localSheetId="5">'[28]COMPOSIÇÃO CUSTO'!#REF!</definedName>
    <definedName name="item7.11">'[28]COMPOSIÇÃO CUSTO'!#REF!</definedName>
    <definedName name="item7.12" localSheetId="2">'[28]COMPOSIÇÃO CUSTO'!#REF!</definedName>
    <definedName name="item7.12" localSheetId="5">'[28]COMPOSIÇÃO CUSTO'!#REF!</definedName>
    <definedName name="item7.12">'[28]COMPOSIÇÃO CUSTO'!#REF!</definedName>
    <definedName name="item7.13" localSheetId="2">'[28]COMPOSIÇÃO CUSTO'!#REF!</definedName>
    <definedName name="item7.13" localSheetId="5">'[28]COMPOSIÇÃO CUSTO'!#REF!</definedName>
    <definedName name="item7.13">'[28]COMPOSIÇÃO CUSTO'!#REF!</definedName>
    <definedName name="item7.14" localSheetId="2">'[28]COMPOSIÇÃO CUSTO'!#REF!</definedName>
    <definedName name="item7.14" localSheetId="5">'[28]COMPOSIÇÃO CUSTO'!#REF!</definedName>
    <definedName name="item7.14">'[28]COMPOSIÇÃO CUSTO'!#REF!</definedName>
    <definedName name="item7.15" localSheetId="2">'[28]COMPOSIÇÃO CUSTO'!#REF!</definedName>
    <definedName name="item7.15" localSheetId="5">'[28]COMPOSIÇÃO CUSTO'!#REF!</definedName>
    <definedName name="item7.15">'[28]COMPOSIÇÃO CUSTO'!#REF!</definedName>
    <definedName name="item7.16" localSheetId="2">'[28]COMPOSIÇÃO CUSTO'!#REF!</definedName>
    <definedName name="item7.16" localSheetId="5">'[28]COMPOSIÇÃO CUSTO'!#REF!</definedName>
    <definedName name="item7.16">'[28]COMPOSIÇÃO CUSTO'!#REF!</definedName>
    <definedName name="item7.17" localSheetId="2">'[28]COMPOSIÇÃO CUSTO'!#REF!</definedName>
    <definedName name="item7.17" localSheetId="5">'[28]COMPOSIÇÃO CUSTO'!#REF!</definedName>
    <definedName name="item7.17">'[28]COMPOSIÇÃO CUSTO'!#REF!</definedName>
    <definedName name="item7.18" localSheetId="2">'[28]COMPOSIÇÃO CUSTO'!#REF!</definedName>
    <definedName name="item7.18" localSheetId="5">'[28]COMPOSIÇÃO CUSTO'!#REF!</definedName>
    <definedName name="item7.18">'[28]COMPOSIÇÃO CUSTO'!#REF!</definedName>
    <definedName name="item7.19" localSheetId="2">'[28]COMPOSIÇÃO CUSTO'!#REF!</definedName>
    <definedName name="item7.19" localSheetId="5">'[28]COMPOSIÇÃO CUSTO'!#REF!</definedName>
    <definedName name="item7.19">'[28]COMPOSIÇÃO CUSTO'!#REF!</definedName>
    <definedName name="item7.2" localSheetId="2">'[28]COMPOSIÇÃO CUSTO'!#REF!</definedName>
    <definedName name="item7.2" localSheetId="5">'[28]COMPOSIÇÃO CUSTO'!#REF!</definedName>
    <definedName name="item7.2">'[28]COMPOSIÇÃO CUSTO'!#REF!</definedName>
    <definedName name="item7.3" localSheetId="2">'[28]COMPOSIÇÃO CUSTO'!#REF!</definedName>
    <definedName name="item7.3" localSheetId="5">'[28]COMPOSIÇÃO CUSTO'!#REF!</definedName>
    <definedName name="item7.3">'[28]COMPOSIÇÃO CUSTO'!#REF!</definedName>
    <definedName name="item7.4" localSheetId="2">'[28]COMPOSIÇÃO CUSTO'!#REF!</definedName>
    <definedName name="item7.4" localSheetId="5">'[28]COMPOSIÇÃO CUSTO'!#REF!</definedName>
    <definedName name="item7.4">'[28]COMPOSIÇÃO CUSTO'!#REF!</definedName>
    <definedName name="item7.5" localSheetId="2">'[28]COMPOSIÇÃO CUSTO'!#REF!</definedName>
    <definedName name="item7.5" localSheetId="5">'[28]COMPOSIÇÃO CUSTO'!#REF!</definedName>
    <definedName name="item7.5">'[28]COMPOSIÇÃO CUSTO'!#REF!</definedName>
    <definedName name="item7.6" localSheetId="2">'[28]COMPOSIÇÃO CUSTO'!#REF!</definedName>
    <definedName name="item7.6" localSheetId="5">'[28]COMPOSIÇÃO CUSTO'!#REF!</definedName>
    <definedName name="item7.6">'[28]COMPOSIÇÃO CUSTO'!#REF!</definedName>
    <definedName name="item7.7" localSheetId="2">'[28]COMPOSIÇÃO CUSTO'!#REF!</definedName>
    <definedName name="item7.7" localSheetId="5">'[28]COMPOSIÇÃO CUSTO'!#REF!</definedName>
    <definedName name="item7.7">'[28]COMPOSIÇÃO CUSTO'!#REF!</definedName>
    <definedName name="item7.8" localSheetId="2">'[28]COMPOSIÇÃO CUSTO'!#REF!</definedName>
    <definedName name="item7.8" localSheetId="5">'[28]COMPOSIÇÃO CUSTO'!#REF!</definedName>
    <definedName name="item7.8">'[28]COMPOSIÇÃO CUSTO'!#REF!</definedName>
    <definedName name="item7.9" localSheetId="2">'[28]COMPOSIÇÃO CUSTO'!#REF!</definedName>
    <definedName name="item7.9" localSheetId="5">'[28]COMPOSIÇÃO CUSTO'!#REF!</definedName>
    <definedName name="item7.9">'[28]COMPOSIÇÃO CUSTO'!#REF!</definedName>
    <definedName name="item7_1">[29]Composição!$E$1050</definedName>
    <definedName name="item7_10">[29]Composição!$E$1174</definedName>
    <definedName name="item7_11">[29]Composição!$E$1185</definedName>
    <definedName name="item7_12">[29]Composição!$E$1199</definedName>
    <definedName name="item7_13">[29]Composição!$E$1212</definedName>
    <definedName name="item7_14">[29]Composição!$E$1223</definedName>
    <definedName name="item7_15">[29]Composição!$E$1234</definedName>
    <definedName name="item7_16">[29]Composição!$E$1245</definedName>
    <definedName name="item7_17">[29]Composição!$E$1281</definedName>
    <definedName name="item7_18">[29]Composição!$E$1295</definedName>
    <definedName name="item7_19">[29]Composição!$E$1309</definedName>
    <definedName name="item7_2">[29]Composição!$E$1061</definedName>
    <definedName name="item7_3">[29]Composição!$E$1074</definedName>
    <definedName name="item7_4">[29]Composição!$E$1088</definedName>
    <definedName name="item7_5">[29]Composição!$E$1102</definedName>
    <definedName name="item7_6">[29]Composição!$E$1119</definedName>
    <definedName name="item7_7">[29]Composição!$E$1134</definedName>
    <definedName name="item7_8">[29]Composição!$E$1152</definedName>
    <definedName name="item7_9">[29]Composição!$E$1163</definedName>
    <definedName name="item8.1" localSheetId="2">'[28]COMPOSIÇÃO CUSTO'!#REF!</definedName>
    <definedName name="item8.1" localSheetId="7">'[28]COMPOSIÇÃO CUSTO'!#REF!</definedName>
    <definedName name="item8.1" localSheetId="5">'[28]COMPOSIÇÃO CUSTO'!#REF!</definedName>
    <definedName name="item8.1">'[28]COMPOSIÇÃO CUSTO'!#REF!</definedName>
    <definedName name="item8.2" localSheetId="2">'[28]COMPOSIÇÃO CUSTO'!#REF!</definedName>
    <definedName name="item8.2" localSheetId="5">'[28]COMPOSIÇÃO CUSTO'!#REF!</definedName>
    <definedName name="item8.2">'[28]COMPOSIÇÃO CUSTO'!#REF!</definedName>
    <definedName name="item8.3" localSheetId="2">'[28]COMPOSIÇÃO CUSTO'!#REF!</definedName>
    <definedName name="item8.3" localSheetId="5">'[28]COMPOSIÇÃO CUSTO'!#REF!</definedName>
    <definedName name="item8.3">'[28]COMPOSIÇÃO CUSTO'!#REF!</definedName>
    <definedName name="item8.4" localSheetId="2">'[28]COMPOSIÇÃO CUSTO'!#REF!</definedName>
    <definedName name="item8.4" localSheetId="5">'[28]COMPOSIÇÃO CUSTO'!#REF!</definedName>
    <definedName name="item8.4">'[28]COMPOSIÇÃO CUSTO'!#REF!</definedName>
    <definedName name="item8.5" localSheetId="2">'[28]COMPOSIÇÃO CUSTO'!#REF!</definedName>
    <definedName name="item8.5" localSheetId="5">'[28]COMPOSIÇÃO CUSTO'!#REF!</definedName>
    <definedName name="item8.5">'[28]COMPOSIÇÃO CUSTO'!#REF!</definedName>
    <definedName name="item8.6" localSheetId="2">'[28]COMPOSIÇÃO CUSTO'!#REF!</definedName>
    <definedName name="item8.6" localSheetId="5">'[28]COMPOSIÇÃO CUSTO'!#REF!</definedName>
    <definedName name="item8.6">'[28]COMPOSIÇÃO CUSTO'!#REF!</definedName>
    <definedName name="item8_1">[29]Composição!$E$1323</definedName>
    <definedName name="item8_2">[29]Composição!$E$1339</definedName>
    <definedName name="item8_3">[29]Composição!$E$1352</definedName>
    <definedName name="item8_4">[29]Composição!$E$1365</definedName>
    <definedName name="item8_5">[29]Composição!$E$1378</definedName>
    <definedName name="item8_6">[29]Composição!$E$1391</definedName>
    <definedName name="item9.1" localSheetId="2">'[28]COMPOSIÇÃO CUSTO'!#REF!</definedName>
    <definedName name="item9.1" localSheetId="7">'[28]COMPOSIÇÃO CUSTO'!#REF!</definedName>
    <definedName name="item9.1" localSheetId="5">'[28]COMPOSIÇÃO CUSTO'!#REF!</definedName>
    <definedName name="item9.1">'[28]COMPOSIÇÃO CUSTO'!#REF!</definedName>
    <definedName name="item9.2" localSheetId="2">'[28]COMPOSIÇÃO CUSTO'!#REF!</definedName>
    <definedName name="item9.2" localSheetId="5">'[28]COMPOSIÇÃO CUSTO'!#REF!</definedName>
    <definedName name="item9.2">'[28]COMPOSIÇÃO CUSTO'!#REF!</definedName>
    <definedName name="item9.3" localSheetId="2">'[28]COMPOSIÇÃO CUSTO'!#REF!</definedName>
    <definedName name="item9.3" localSheetId="5">'[28]COMPOSIÇÃO CUSTO'!#REF!</definedName>
    <definedName name="item9.3">'[28]COMPOSIÇÃO CUSTO'!#REF!</definedName>
    <definedName name="item9.4" localSheetId="2">'[28]COMPOSIÇÃO CUSTO'!#REF!</definedName>
    <definedName name="item9.4" localSheetId="5">'[28]COMPOSIÇÃO CUSTO'!#REF!</definedName>
    <definedName name="item9.4">'[28]COMPOSIÇÃO CUSTO'!#REF!</definedName>
    <definedName name="item9.5" localSheetId="2">'[28]COMPOSIÇÃO CUSTO'!#REF!</definedName>
    <definedName name="item9.5" localSheetId="5">'[28]COMPOSIÇÃO CUSTO'!#REF!</definedName>
    <definedName name="item9.5">'[28]COMPOSIÇÃO CUSTO'!#REF!</definedName>
    <definedName name="item9.6" localSheetId="2">'[28]COMPOSIÇÃO CUSTO'!#REF!</definedName>
    <definedName name="item9.6" localSheetId="5">'[28]COMPOSIÇÃO CUSTO'!#REF!</definedName>
    <definedName name="item9.6">'[28]COMPOSIÇÃO CUSTO'!#REF!</definedName>
    <definedName name="item9.7" localSheetId="2">'[28]COMPOSIÇÃO CUSTO'!#REF!</definedName>
    <definedName name="item9.7" localSheetId="5">'[28]COMPOSIÇÃO CUSTO'!#REF!</definedName>
    <definedName name="item9.7">'[28]COMPOSIÇÃO CUSTO'!#REF!</definedName>
    <definedName name="item9.8" localSheetId="2">'[28]COMPOSIÇÃO CUSTO'!#REF!</definedName>
    <definedName name="item9.8" localSheetId="5">'[28]COMPOSIÇÃO CUSTO'!#REF!</definedName>
    <definedName name="item9.8">'[28]COMPOSIÇÃO CUSTO'!#REF!</definedName>
    <definedName name="item9.9" localSheetId="2">'[28]COMPOSIÇÃO CUSTO'!#REF!</definedName>
    <definedName name="item9.9" localSheetId="5">'[28]COMPOSIÇÃO CUSTO'!#REF!</definedName>
    <definedName name="item9.9">'[28]COMPOSIÇÃO CUSTO'!#REF!</definedName>
    <definedName name="item9_1">[29]Composição!$E$1430</definedName>
    <definedName name="item9_2">[29]Composição!$E$1443</definedName>
    <definedName name="item9_3">[29]Composição!$E$1455</definedName>
    <definedName name="item9_4">[29]Composição!$E$1467</definedName>
    <definedName name="item9_5">[29]Composição!$E$1480</definedName>
    <definedName name="item9_6">[29]Composição!$E$1508</definedName>
    <definedName name="item9_7">[29]Composição!$E$1523</definedName>
    <definedName name="item9_8">[29]Composição!$E$1537</definedName>
    <definedName name="item9_9">[29]Composição!$E$1550</definedName>
    <definedName name="itm10.2" localSheetId="2">'[28]COMPOSIÇÃO CUSTO'!#REF!</definedName>
    <definedName name="itm10.2" localSheetId="7">'[28]COMPOSIÇÃO CUSTO'!#REF!</definedName>
    <definedName name="itm10.2" localSheetId="5">'[28]COMPOSIÇÃO CUSTO'!#REF!</definedName>
    <definedName name="itm10.2">'[28]COMPOSIÇÃO CUSTO'!#REF!</definedName>
    <definedName name="Jd" localSheetId="2">#REF!</definedName>
    <definedName name="Jd" localSheetId="5">#REF!</definedName>
    <definedName name="Jd">#REF!</definedName>
    <definedName name="JESUS" localSheetId="5">'[11]Refor Out_ 2001 _ BDI_20_ Ajust'!#REF!</definedName>
    <definedName name="JESUS">'[11]Refor Out_ 2001 _ BDI_20_ Ajust'!#REF!</definedName>
    <definedName name="JHJHJ" localSheetId="7" hidden="1">{#N/A,#N/A,FALSE,"MO (2)"}</definedName>
    <definedName name="JHJHJ" hidden="1">{#N/A,#N/A,FALSE,"MO (2)"}</definedName>
    <definedName name="JJ" localSheetId="2">[8]CUBACAO!#REF!</definedName>
    <definedName name="JJ" localSheetId="7">#REF!</definedName>
    <definedName name="JJ" localSheetId="5">#REF!</definedName>
    <definedName name="JJ">#REF!</definedName>
    <definedName name="JJJ" localSheetId="2">[8]CUBACAO!#REF!</definedName>
    <definedName name="JJJ" localSheetId="7">#REF!</definedName>
    <definedName name="JJJ" localSheetId="5">#REF!</definedName>
    <definedName name="JJJ">#REF!</definedName>
    <definedName name="jklfhsiure564y68909" localSheetId="5">#REF!</definedName>
    <definedName name="jklfhsiure564y68909">#REF!</definedName>
    <definedName name="Jm" localSheetId="2">#REF!</definedName>
    <definedName name="Jm" localSheetId="5">#REF!</definedName>
    <definedName name="Jm">#REF!</definedName>
    <definedName name="JUG" localSheetId="5">[1]Reforma!#REF!</definedName>
    <definedName name="JUG">[1]Reforma!#REF!</definedName>
    <definedName name="K1_" localSheetId="5">#REF!</definedName>
    <definedName name="K1_">#REF!</definedName>
    <definedName name="K2_" localSheetId="5">#REF!</definedName>
    <definedName name="K2_">#REF!</definedName>
    <definedName name="K3_" localSheetId="5">#REF!</definedName>
    <definedName name="K3_">#REF!</definedName>
    <definedName name="key" localSheetId="5" hidden="1">#REF!</definedName>
    <definedName name="key" hidden="1">#REF!</definedName>
    <definedName name="KKK" localSheetId="2">[8]CUBACAO!#REF!</definedName>
    <definedName name="KKK" localSheetId="7">#REF!</definedName>
    <definedName name="KKK" localSheetId="5">#REF!</definedName>
    <definedName name="KKK">#REF!</definedName>
    <definedName name="KLAGHOLGA" localSheetId="5">#REF!</definedName>
    <definedName name="KLAGHOLGA">#REF!</definedName>
    <definedName name="koae" localSheetId="5">#REF!</definedName>
    <definedName name="koae">#REF!</definedName>
    <definedName name="kpavi" localSheetId="5">#REF!</definedName>
    <definedName name="kpavi">#REF!</definedName>
    <definedName name="kterra" localSheetId="5">#REF!</definedName>
    <definedName name="kterra">#REF!</definedName>
    <definedName name="LAPIS" localSheetId="5">#REF!</definedName>
    <definedName name="LAPIS">#REF!</definedName>
    <definedName name="LARGURAS" localSheetId="5">#REF!</definedName>
    <definedName name="LARGURAS">#REF!</definedName>
    <definedName name="LASTRO_CONCRETO" localSheetId="5">#REF!</definedName>
    <definedName name="LASTRO_CONCRETO">#REF!</definedName>
    <definedName name="LASTRO_EMISS3_S" localSheetId="5">#REF!</definedName>
    <definedName name="LASTRO_EMISS3_S">#REF!</definedName>
    <definedName name="LDI" localSheetId="5">#REF!</definedName>
    <definedName name="LDI">#REF!</definedName>
    <definedName name="Lei" localSheetId="5" hidden="1">#REF!</definedName>
    <definedName name="Lei" hidden="1">#REF!</definedName>
    <definedName name="Leis" localSheetId="5">#REF!</definedName>
    <definedName name="Leis">#REF!</definedName>
    <definedName name="LForçamento">OFFSET(Eventograma_e_Quantitativos!$36:$36,-1,0)</definedName>
    <definedName name="LI" localSheetId="5">#REF!</definedName>
    <definedName name="LI">#REF!</definedName>
    <definedName name="LIG_PRED_SERV" localSheetId="5">#REF!</definedName>
    <definedName name="LIG_PRED_SERV">#REF!</definedName>
    <definedName name="LIG_PREDIAIS_MAT" localSheetId="5">#REF!</definedName>
    <definedName name="LIG_PREDIAIS_MAT">#REF!</definedName>
    <definedName name="LIGAÇÃO_PREDIAL_MATERIAL">'[15]ligação predial'!$H$19</definedName>
    <definedName name="LIGAÇÃO_PREDIAL_SERVIÇOS">'[15]ligação predial'!$H$9</definedName>
    <definedName name="LIGAÇÕES" localSheetId="7">#REF!</definedName>
    <definedName name="LIGAÇÕES" localSheetId="5">#REF!</definedName>
    <definedName name="LIGAÇÕES">#REF!</definedName>
    <definedName name="LILASDRENA" localSheetId="5">#REF!</definedName>
    <definedName name="LILASDRENA">#REF!</definedName>
    <definedName name="LIorçamento">OFFSET(Eventograma_e_Quantitativos!$18:$18,1,0)</definedName>
    <definedName name="LL" localSheetId="2">[8]CUBACAO!#REF!</definedName>
    <definedName name="LL" localSheetId="7">#REF!</definedName>
    <definedName name="LL" localSheetId="5">#REF!</definedName>
    <definedName name="LL">#REF!</definedName>
    <definedName name="LLL" localSheetId="2">[8]CUBACAO!#REF!</definedName>
    <definedName name="LLL" localSheetId="7">#REF!</definedName>
    <definedName name="LLL" localSheetId="5">#REF!</definedName>
    <definedName name="LLL">#REF!</definedName>
    <definedName name="LOC_EMISS3" localSheetId="5">#REF!</definedName>
    <definedName name="LOC_EMISS3">#REF!</definedName>
    <definedName name="LOCAÇÃO" localSheetId="5">#REF!</definedName>
    <definedName name="LOCAÇÃO">#REF!</definedName>
    <definedName name="LOCAÇÃO_EMISS" localSheetId="5">#REF!</definedName>
    <definedName name="LOCAÇÃO_EMISS">#REF!</definedName>
    <definedName name="LOCAÇÃO_EMISS2" localSheetId="5">#REF!</definedName>
    <definedName name="LOCAÇÃO_EMISS2">#REF!</definedName>
    <definedName name="Local" localSheetId="5">#REF!</definedName>
    <definedName name="Local">#REF!</definedName>
    <definedName name="LOTES" localSheetId="5">#REF!</definedName>
    <definedName name="LOTES">#REF!</definedName>
    <definedName name="Louças_acessórios" localSheetId="5">#REF!</definedName>
    <definedName name="Louças_acessórios">#REF!</definedName>
    <definedName name="LS" localSheetId="5">#REF!</definedName>
    <definedName name="LS">#REF!</definedName>
    <definedName name="Lucro" localSheetId="2">#REF!</definedName>
    <definedName name="Lucro" localSheetId="5">#REF!</definedName>
    <definedName name="Lucro">#REF!</definedName>
    <definedName name="m" localSheetId="2">#REF!</definedName>
    <definedName name="m" localSheetId="5">#REF!</definedName>
    <definedName name="m">#REF!</definedName>
    <definedName name="MACIO" localSheetId="5">#REF!</definedName>
    <definedName name="MACIO">#REF!</definedName>
    <definedName name="maconha" localSheetId="5">#REF!</definedName>
    <definedName name="maconha">#REF!</definedName>
    <definedName name="MACONHA2" localSheetId="5">#REF!</definedName>
    <definedName name="MACONHA2">#REF!</definedName>
    <definedName name="MACROS" localSheetId="5">#REF!</definedName>
    <definedName name="MACROS">#REF!</definedName>
    <definedName name="mais_um">OFFSET(Detalhamento!A1,-1,0)+1</definedName>
    <definedName name="MAR" localSheetId="7">[1]Reforma!#REF!</definedName>
    <definedName name="MAR" localSheetId="5">[1]Reforma!#REF!</definedName>
    <definedName name="MAR">[1]Reforma!#REF!</definedName>
    <definedName name="Marcio" localSheetId="5">#REF!</definedName>
    <definedName name="Marcio">#REF!</definedName>
    <definedName name="mario" localSheetId="5">#REF!</definedName>
    <definedName name="mario">#REF!</definedName>
    <definedName name="MAT" localSheetId="5">#REF!</definedName>
    <definedName name="MAT">#REF!</definedName>
    <definedName name="materiais" localSheetId="5">[1]Reforma!#REF!</definedName>
    <definedName name="materiais">[1]Reforma!#REF!</definedName>
    <definedName name="MATRIZlimpa" localSheetId="5">#REF!</definedName>
    <definedName name="MATRIZlimpa">#REF!</definedName>
    <definedName name="MCSDLOEP" localSheetId="5">#REF!</definedName>
    <definedName name="MCSDLOEP">#REF!</definedName>
    <definedName name="mediçao">PLE!$AX$28</definedName>
    <definedName name="Medição" localSheetId="7">#REF!</definedName>
    <definedName name="Medição" localSheetId="5">#REF!</definedName>
    <definedName name="Medição">#REF!</definedName>
    <definedName name="Medições">PLE!$B$37:$BB$44</definedName>
    <definedName name="Medições.Padrão">PLE!$B$37:$BB$44</definedName>
    <definedName name="MEIO_FIO" localSheetId="7">#REF!</definedName>
    <definedName name="MEIO_FIO" localSheetId="5">#REF!</definedName>
    <definedName name="MEIO_FIO">#REF!</definedName>
    <definedName name="MEMORIA" localSheetId="5">#REF!</definedName>
    <definedName name="MEMORIA">#REF!</definedName>
    <definedName name="MEMÓRIACAMPO2" localSheetId="7">Dados_Intesidade!MEMÓRIACAMPO2</definedName>
    <definedName name="MEMÓRIACAMPO2">[0]!MEMÓRIACAMPO2</definedName>
    <definedName name="MESALOA" localSheetId="7">#REF!</definedName>
    <definedName name="MESALOA" localSheetId="5">#REF!</definedName>
    <definedName name="MESALOA">#REF!</definedName>
    <definedName name="Meu" localSheetId="5">#REF!</definedName>
    <definedName name="Meu">#REF!</definedName>
    <definedName name="MICHAEL" localSheetId="5">#REF!</definedName>
    <definedName name="MICHAEL">#REF!</definedName>
    <definedName name="min." localSheetId="5">#REF!</definedName>
    <definedName name="min.">#REF!</definedName>
    <definedName name="MKJI" localSheetId="5">[1]Reforma!#REF!</definedName>
    <definedName name="MKJI">[1]Reforma!#REF!</definedName>
    <definedName name="MM" localSheetId="2">[8]CUBACAO!#REF!</definedName>
    <definedName name="MM" localSheetId="7">#REF!</definedName>
    <definedName name="MM" localSheetId="5">#REF!</definedName>
    <definedName name="MM">#REF!</definedName>
    <definedName name="MMM" localSheetId="2">[8]CUBACAO!#REF!</definedName>
    <definedName name="MMM" localSheetId="7">#REF!</definedName>
    <definedName name="MMM" localSheetId="5">#REF!</definedName>
    <definedName name="MMM">#REF!</definedName>
    <definedName name="MMMMMM" localSheetId="7">[1]Reforma!#REF!</definedName>
    <definedName name="MMMMMM" localSheetId="5">[1]Reforma!#REF!</definedName>
    <definedName name="MMMMMM">[1]Reforma!#REF!</definedName>
    <definedName name="MNAUIRIE" localSheetId="5">#REF!</definedName>
    <definedName name="MNAUIRIE">#REF!</definedName>
    <definedName name="MNDLEL" localSheetId="5">#REF!</definedName>
    <definedName name="MNDLEL">#REF!</definedName>
    <definedName name="MNK" localSheetId="5">[1]Reforma!#REF!</definedName>
    <definedName name="MNK">[1]Reforma!#REF!</definedName>
    <definedName name="MO" localSheetId="5">#REF!</definedName>
    <definedName name="MO">#REF!</definedName>
    <definedName name="mo_base">[6]Base!$U$39</definedName>
    <definedName name="mo_sub_base">'[6]Sub-base'!$U$36</definedName>
    <definedName name="módulo1.Extenso" localSheetId="7">Dados_Intesidade!módulo1.Extenso</definedName>
    <definedName name="módulo1.Extenso">[0]!módulo1.Extenso</definedName>
    <definedName name="MOE" localSheetId="7">#REF!</definedName>
    <definedName name="MOE" localSheetId="5">#REF!</definedName>
    <definedName name="MOE">#REF!</definedName>
    <definedName name="MOH" localSheetId="5">#REF!</definedName>
    <definedName name="MOH">#REF!</definedName>
    <definedName name="mono" localSheetId="7" hidden="1">{"'Plan1'!$A$8:$F$68","'Plan1'!$A$8:$F$68"}</definedName>
    <definedName name="mono" hidden="1">{"'Plan1'!$A$8:$F$68","'Plan1'!$A$8:$F$68"}</definedName>
    <definedName name="MOV_TERR_EMISS3_S" localSheetId="5">#REF!</definedName>
    <definedName name="MOV_TERR_EMISS3_S">#REF!</definedName>
    <definedName name="MOV_TERRA" localSheetId="5">#REF!</definedName>
    <definedName name="MOV_TERRA">#REF!</definedName>
    <definedName name="MOV_TERRA_EMISS" localSheetId="5">#REF!</definedName>
    <definedName name="MOV_TERRA_EMISS">#REF!</definedName>
    <definedName name="MOV_TERRA_EMISS2" localSheetId="5">#REF!</definedName>
    <definedName name="MOV_TERRA_EMISS2">#REF!</definedName>
    <definedName name="MXNV" localSheetId="5">#REF!</definedName>
    <definedName name="MXNV">#REF!</definedName>
    <definedName name="n" localSheetId="2">#REF!</definedName>
    <definedName name="n" localSheetId="5">#REF!</definedName>
    <definedName name="n">#REF!</definedName>
    <definedName name="nADA" localSheetId="5">#REF!</definedName>
    <definedName name="nADA">#REF!</definedName>
    <definedName name="NC">'[31]Orçamento Proposta 1'!$AO$1</definedName>
    <definedName name="ND">'[32]ENTRADA DE DADOS'!$D$5</definedName>
    <definedName name="neuza" localSheetId="5">[33]COMPOSIÇÃO!#REF!</definedName>
    <definedName name="neuza">[33]COMPOSIÇÃO!#REF!</definedName>
    <definedName name="NI">'[32]ENTRADA DE DADOS'!$E$5</definedName>
    <definedName name="Nível" localSheetId="10">Detalhamento!$B1</definedName>
    <definedName name="Nível" localSheetId="9">Eventograma_e_Quantitativos!$C1</definedName>
    <definedName name="NMMMN" localSheetId="7">[1]Reforma!#REF!</definedName>
    <definedName name="NMMMN" localSheetId="5">[1]Reforma!#REF!</definedName>
    <definedName name="NMMMN">[1]Reforma!#REF!</definedName>
    <definedName name="NN" localSheetId="2">[8]CUBACAO!#REF!</definedName>
    <definedName name="NN" localSheetId="7">#REF!</definedName>
    <definedName name="NN" localSheetId="5">#REF!</definedName>
    <definedName name="NN">#REF!</definedName>
    <definedName name="NNN" localSheetId="2">[8]CUBACAO!#REF!</definedName>
    <definedName name="NNN" localSheetId="7">#REF!</definedName>
    <definedName name="NNN" localSheetId="5">#REF!</definedName>
    <definedName name="NNN">#REF!</definedName>
    <definedName name="NNNNNNNNNNNNNNNNNNNNNN" localSheetId="5">#REF!</definedName>
    <definedName name="NNNNNNNNNNNNNNNNNNNNNN">#REF!</definedName>
    <definedName name="nome" localSheetId="7" hidden="1">{#N/A,#N/A,FALSE,"MO (2)"}</definedName>
    <definedName name="nome" hidden="1">{#N/A,#N/A,FALSE,"MO (2)"}</definedName>
    <definedName name="NOME1" localSheetId="5">#REF!</definedName>
    <definedName name="NOME1">#REF!</definedName>
    <definedName name="NOME1_1" localSheetId="5">#REF!</definedName>
    <definedName name="NOME1_1">#REF!</definedName>
    <definedName name="NOME1_11" localSheetId="5">#REF!</definedName>
    <definedName name="NOME1_11">#REF!</definedName>
    <definedName name="NOME1_2" localSheetId="5">#REF!</definedName>
    <definedName name="NOME1_2">#REF!</definedName>
    <definedName name="NOME1_6" localSheetId="5">#REF!</definedName>
    <definedName name="NOME1_6">#REF!</definedName>
    <definedName name="nome2" localSheetId="5">#REF!</definedName>
    <definedName name="nome2">#REF!</definedName>
    <definedName name="nome3" localSheetId="5">#REF!</definedName>
    <definedName name="nome3">#REF!</definedName>
    <definedName name="nomeTomador">DADOS!$A$30</definedName>
    <definedName name="NPNE" localSheetId="7">#REF!</definedName>
    <definedName name="NPNE" localSheetId="5">#REF!</definedName>
    <definedName name="NPNE">#REF!</definedName>
    <definedName name="ntde" localSheetId="7" hidden="1">{#N/A,#N/A,FALSE,"MO (2)"}</definedName>
    <definedName name="ntde" hidden="1">{#N/A,#N/A,FALSE,"MO (2)"}</definedName>
    <definedName name="NTEI" localSheetId="5">'[9]PRO-08'!#REF!</definedName>
    <definedName name="NTEI">'[9]PRO-08'!#REF!</definedName>
    <definedName name="num_linhas" localSheetId="7">#REF!</definedName>
    <definedName name="num_linhas" localSheetId="5">#REF!</definedName>
    <definedName name="num_linhas">#REF!</definedName>
    <definedName name="NumEvento" localSheetId="9">Eventograma_e_Quantitativos!$K1</definedName>
    <definedName name="numEventos">COUNT(OFFSET(Eventos,0,0,,1))</definedName>
    <definedName name="numFrentes">COUNTIF(Eventograma_e_Quantitativos!$N$15:$BK$15,"&lt;&gt;"&amp;"")</definedName>
    <definedName name="o" localSheetId="7">#REF!</definedName>
    <definedName name="o" localSheetId="5">#REF!</definedName>
    <definedName name="o">#REF!</definedName>
    <definedName name="oac" localSheetId="5">#REF!</definedName>
    <definedName name="oac">#REF!</definedName>
    <definedName name="oae" localSheetId="5">#REF!</definedName>
    <definedName name="oae">#REF!</definedName>
    <definedName name="OBRA" localSheetId="5">#REF!</definedName>
    <definedName name="OBRA">#REF!</definedName>
    <definedName name="ocom" localSheetId="5">#REF!</definedName>
    <definedName name="ocom">#REF!</definedName>
    <definedName name="OI" localSheetId="5">#REF!</definedName>
    <definedName name="OI">#REF!</definedName>
    <definedName name="OO" localSheetId="2">[8]CUBACAO!#REF!</definedName>
    <definedName name="OO" localSheetId="7">#REF!</definedName>
    <definedName name="OO" localSheetId="5">#REF!</definedName>
    <definedName name="OO">#REF!</definedName>
    <definedName name="OOO" localSheetId="2">[8]CUBACAO!#REF!</definedName>
    <definedName name="OOO" localSheetId="7">#REF!</definedName>
    <definedName name="OOO" localSheetId="5">#REF!</definedName>
    <definedName name="OOO">#REF!</definedName>
    <definedName name="OPA" localSheetId="7">'[9]PRO-08'!#REF!</definedName>
    <definedName name="OPA" localSheetId="5">'[9]PRO-08'!#REF!</definedName>
    <definedName name="OPA">'[9]PRO-08'!#REF!</definedName>
    <definedName name="OPERACAO" localSheetId="7">#REF!</definedName>
    <definedName name="OPERACAO" localSheetId="5">#REF!</definedName>
    <definedName name="OPERACAO">#REF!</definedName>
    <definedName name="Orçamento" localSheetId="5">#REF!</definedName>
    <definedName name="Orçamento">#REF!</definedName>
    <definedName name="Orçamento_Básico" localSheetId="5">#REF!</definedName>
    <definedName name="Orçamento_Básico">#REF!</definedName>
    <definedName name="OrçamentoTotal" localSheetId="5">#REF!</definedName>
    <definedName name="OrçamentoTotal">#REF!</definedName>
    <definedName name="ORLANDO" localSheetId="5">#REF!</definedName>
    <definedName name="ORLANDO">#REF!</definedName>
    <definedName name="orrlando" localSheetId="5">#REF!</definedName>
    <definedName name="orrlando">#REF!</definedName>
    <definedName name="p" localSheetId="5">#REF!</definedName>
    <definedName name="p">#REF!</definedName>
    <definedName name="Parcial" localSheetId="5">#REF!</definedName>
    <definedName name="Parcial">#REF!</definedName>
    <definedName name="PassaExtenso" localSheetId="5">[34]!PassaExtenso</definedName>
    <definedName name="PassaExtenso">[34]!PassaExtenso</definedName>
    <definedName name="PAV_EMISS3_S" localSheetId="7">#REF!</definedName>
    <definedName name="PAV_EMISS3_S" localSheetId="5">#REF!</definedName>
    <definedName name="PAV_EMISS3_S">#REF!</definedName>
    <definedName name="pavi" localSheetId="5">#REF!</definedName>
    <definedName name="pavi">#REF!</definedName>
    <definedName name="PAVIM_EMISS" localSheetId="5">#REF!</definedName>
    <definedName name="PAVIM_EMISS">#REF!</definedName>
    <definedName name="PAVIM_EMISS2" localSheetId="5">#REF!</definedName>
    <definedName name="PAVIM_EMISS2">#REF!</definedName>
    <definedName name="PAVIMENTAÇÃO" localSheetId="5">#REF!</definedName>
    <definedName name="PAVIMENTAÇÃO">#REF!</definedName>
    <definedName name="Pavimento" localSheetId="5">#REF!</definedName>
    <definedName name="Pavimento">#REF!</definedName>
    <definedName name="PERCAPITA" localSheetId="5">#REF!</definedName>
    <definedName name="PERCAPITA">#REF!</definedName>
    <definedName name="PERIMETRO" localSheetId="5">#REF!</definedName>
    <definedName name="PERIMETRO">#REF!</definedName>
    <definedName name="periodoMediçao">INDEX(Resumo_de_Acompanhamento!$C$14:$C$37,mediçao)</definedName>
    <definedName name="pesquisa" localSheetId="7">#REF!</definedName>
    <definedName name="pesquisa" localSheetId="5">#REF!</definedName>
    <definedName name="pesquisa">#REF!</definedName>
    <definedName name="Pia_cozinha" localSheetId="5">#REF!</definedName>
    <definedName name="Pia_cozinha">#REF!</definedName>
    <definedName name="Pilar" localSheetId="5">#REF!</definedName>
    <definedName name="Pilar">#REF!</definedName>
    <definedName name="PILHA" localSheetId="5">#REF!</definedName>
    <definedName name="PILHA">#REF!</definedName>
    <definedName name="Pintura_cal" localSheetId="5">#REF!</definedName>
    <definedName name="Pintura_cal">#REF!</definedName>
    <definedName name="Pintura_óleo" localSheetId="5">#REF!</definedName>
    <definedName name="Pintura_óleo">#REF!</definedName>
    <definedName name="Piso_cimentado" localSheetId="5">#REF!</definedName>
    <definedName name="Piso_cimentado">#REF!</definedName>
    <definedName name="PL" localSheetId="5">#REF!</definedName>
    <definedName name="PL">#REF!</definedName>
    <definedName name="PL_ABC" localSheetId="5">#REF!</definedName>
    <definedName name="PL_ABC">#REF!</definedName>
    <definedName name="Placa_de_cimento" localSheetId="5">#REF!</definedName>
    <definedName name="Placa_de_cimento">#REF!</definedName>
    <definedName name="PLACA_OBRA" localSheetId="5">#REF!</definedName>
    <definedName name="PLACA_OBRA">#REF!</definedName>
    <definedName name="Plan_ajustada" localSheetId="2">[35]Composição!#REF!</definedName>
    <definedName name="Plan_ajustada" localSheetId="7">[35]Composição!#REF!</definedName>
    <definedName name="Plan_ajustada" localSheetId="5">[35]Composição!#REF!</definedName>
    <definedName name="Plan_ajustada">[35]Composição!#REF!</definedName>
    <definedName name="plan275" localSheetId="7">#REF!</definedName>
    <definedName name="plan275" localSheetId="5">#REF!</definedName>
    <definedName name="plan275">#REF!</definedName>
    <definedName name="PLANILHA" localSheetId="5">#REF!</definedName>
    <definedName name="PLANILHA">#REF!</definedName>
    <definedName name="plano" localSheetId="5">#REF!</definedName>
    <definedName name="plano">#REF!</definedName>
    <definedName name="PLE">OFFSET(PLE!$E$33,1,0):OFFSET(PLE!$BB$37,-1,0)</definedName>
    <definedName name="PLE.LinhaPadrão">PLE!$B$19:$BB$19</definedName>
    <definedName name="PLNA" localSheetId="7">#REF!</definedName>
    <definedName name="PLNA" localSheetId="5">#REF!</definedName>
    <definedName name="PLNA">#REF!</definedName>
    <definedName name="PNE">[36]Orçamento!$AS$2</definedName>
    <definedName name="POBRE" localSheetId="7">#REF!</definedName>
    <definedName name="POBRE" localSheetId="5">#REF!</definedName>
    <definedName name="POBRE">#REF!</definedName>
    <definedName name="Poço" localSheetId="5">#REF!</definedName>
    <definedName name="Poço">#REF!</definedName>
    <definedName name="POÇO_VISIT" localSheetId="5">#REF!</definedName>
    <definedName name="POÇO_VISIT">#REF!</definedName>
    <definedName name="PORRA" localSheetId="5">#REF!</definedName>
    <definedName name="PORRA">#REF!</definedName>
    <definedName name="PP" localSheetId="2">[8]CUBACAO!#REF!</definedName>
    <definedName name="PP" localSheetId="7">#REF!</definedName>
    <definedName name="PP" localSheetId="5">#REF!</definedName>
    <definedName name="PP">#REF!</definedName>
    <definedName name="ppt_pistas_e_patios" localSheetId="5">#REF!</definedName>
    <definedName name="ppt_pistas_e_patios">#REF!</definedName>
    <definedName name="Preço_Unitário" localSheetId="5">#REF!</definedName>
    <definedName name="Preço_Unitário">#REF!</definedName>
    <definedName name="PreçoServiçoPorFrente">OFFSET(Eventograma_e_Quantitativos!$BM$18,1,0):OFFSET(Eventograma_e_Quantitativos!$DJ$36,-1,0)</definedName>
    <definedName name="PreçoServiçosPorFrente.Executados">OFFSET(Eventograma_e_Quantitativos!$DM$18,1,0):OFFSET(Eventograma_e_Quantitativos!$FJ$36,-1,0)</definedName>
    <definedName name="PreçoTotal" localSheetId="9">Eventograma_e_Quantitativos!$I1</definedName>
    <definedName name="PreçoUnit" localSheetId="9">Eventograma_e_Quantitativos!$H1</definedName>
    <definedName name="Print" localSheetId="7">[37]QuQuant!#REF!</definedName>
    <definedName name="Print" localSheetId="5">[37]QuQuant!#REF!</definedName>
    <definedName name="Print">[37]QuQuant!#REF!</definedName>
    <definedName name="PRINT_AREA" localSheetId="7">#REF!</definedName>
    <definedName name="PRINT_AREA" localSheetId="5">#REF!</definedName>
    <definedName name="PRINT_AREA">#REF!</definedName>
    <definedName name="PRINT_AREA_MI" localSheetId="5">#REF!</definedName>
    <definedName name="PRINT_AREA_MI">#REF!</definedName>
    <definedName name="PRINT_TITLES" localSheetId="5">#REF!</definedName>
    <definedName name="PRINT_TITLES">#REF!</definedName>
    <definedName name="PRINT_TITLES_MI" localSheetId="5">#REF!</definedName>
    <definedName name="PRINT_TITLES_MI">#REF!</definedName>
    <definedName name="pveg" localSheetId="7" hidden="1">{#N/A,#N/A,FALSE,"MO (2)"}</definedName>
    <definedName name="pveg" hidden="1">{#N/A,#N/A,FALSE,"MO (2)"}</definedName>
    <definedName name="Q" localSheetId="5">#REF!</definedName>
    <definedName name="Q">#REF!</definedName>
    <definedName name="QQ" localSheetId="2">[8]CUBACAO!#REF!</definedName>
    <definedName name="QQ" localSheetId="7">#REF!</definedName>
    <definedName name="QQ" localSheetId="5">#REF!</definedName>
    <definedName name="QQ">#REF!</definedName>
    <definedName name="QQ_2" localSheetId="7">Dados_Intesidade!QQ_2</definedName>
    <definedName name="QQ_2">[0]!QQ_2</definedName>
    <definedName name="qqe" localSheetId="7">Dados_Intesidade!qqe</definedName>
    <definedName name="qqe">[0]!qqe</definedName>
    <definedName name="QTDE" localSheetId="7" hidden="1">{#N/A,#N/A,FALSE,"MO (2)"}</definedName>
    <definedName name="QTDE" hidden="1">{#N/A,#N/A,FALSE,"MO (2)"}</definedName>
    <definedName name="Quadra" localSheetId="7" hidden="1">{#N/A,#N/A,FALSE,"MO (2)"}</definedName>
    <definedName name="Quadra" hidden="1">{#N/A,#N/A,FALSE,"MO (2)"}</definedName>
    <definedName name="QUADRA1" localSheetId="7" hidden="1">{#N/A,#N/A,FALSE,"MO (2)"}</definedName>
    <definedName name="QUADRA1" hidden="1">{#N/A,#N/A,FALSE,"MO (2)"}</definedName>
    <definedName name="QUADRA2" localSheetId="7" hidden="1">{#N/A,#N/A,FALSE,"MO (2)"}</definedName>
    <definedName name="QUADRA2" hidden="1">{#N/A,#N/A,FALSE,"MO (2)"}</definedName>
    <definedName name="QUANT" localSheetId="7" hidden="1">{#N/A,#N/A,FALSE,"MO (2)"}</definedName>
    <definedName name="QUANT" hidden="1">{#N/A,#N/A,FALSE,"MO (2)"}</definedName>
    <definedName name="Quant." localSheetId="5">#REF!</definedName>
    <definedName name="Quant.">#REF!</definedName>
    <definedName name="QUANT_acumu" localSheetId="5">#REF!</definedName>
    <definedName name="QUANT_acumu">#REF!</definedName>
    <definedName name="Quantidade" localSheetId="5">#REF!</definedName>
    <definedName name="Quantidade">#REF!</definedName>
    <definedName name="Quantidades" localSheetId="7" hidden="1">{#N/A,#N/A,FALSE,"MO (2)"}</definedName>
    <definedName name="Quantidades" hidden="1">{#N/A,#N/A,FALSE,"MO (2)"}</definedName>
    <definedName name="QW" localSheetId="5">#REF!</definedName>
    <definedName name="QW">#REF!</definedName>
    <definedName name="Radier" localSheetId="5">#REF!</definedName>
    <definedName name="Radier">#REF!</definedName>
    <definedName name="RBV">[38]Teor!$C$3:$C$7</definedName>
    <definedName name="rd" localSheetId="7">#REF!</definedName>
    <definedName name="rd" localSheetId="5">#REF!</definedName>
    <definedName name="rd">#REF!</definedName>
    <definedName name="rea" localSheetId="5">#REF!</definedName>
    <definedName name="rea">#REF!</definedName>
    <definedName name="Reaterro" localSheetId="5">#REF!</definedName>
    <definedName name="Reaterro">#REF!</definedName>
    <definedName name="Reboco" localSheetId="5">#REF!</definedName>
    <definedName name="Reboco">#REF!</definedName>
    <definedName name="REC">OFFSET([39]Insumos!$A$1,1,,COUNTA([39]Insumos!$A:$A),COUNTA([39]Insumos!$1:$1))</definedName>
    <definedName name="recife" localSheetId="5">#REF!</definedName>
    <definedName name="recife">#REF!</definedName>
    <definedName name="REDE_COLETORA_MAT" localSheetId="5">#REF!</definedName>
    <definedName name="REDE_COLETORA_MAT">#REF!</definedName>
    <definedName name="REDE_COLETORA_MATERIAL">'[15]REDE COLETORA'!$H$67</definedName>
    <definedName name="REDE_COLETORA_SERV" localSheetId="7">#REF!</definedName>
    <definedName name="REDE_COLETORA_SERV" localSheetId="5">#REF!</definedName>
    <definedName name="REDE_COLETORA_SERV">#REF!</definedName>
    <definedName name="REDE_COLETORA_SERVIÇOS">'[15]REDE COLETORA'!$H$9</definedName>
    <definedName name="Refeição" localSheetId="7">#REF!</definedName>
    <definedName name="Refeição" localSheetId="5">#REF!</definedName>
    <definedName name="Refeição">#REF!</definedName>
    <definedName name="RefParalis" localSheetId="5">#REF!</definedName>
    <definedName name="RefParalis">#REF!</definedName>
    <definedName name="REG" localSheetId="5">#REF!</definedName>
    <definedName name="REG">#REF!</definedName>
    <definedName name="REGULA">[6]Regula!$M$36</definedName>
    <definedName name="RES" localSheetId="7">Dados_Intesidade!RES</definedName>
    <definedName name="RES">[0]!RES</definedName>
    <definedName name="respExec">DADOS!$A$26</definedName>
    <definedName name="respFiscal">DADOS!$A$23</definedName>
    <definedName name="respPLE">DADOS!$A$20</definedName>
    <definedName name="resumo" localSheetId="7">#REF!</definedName>
    <definedName name="resumo" localSheetId="5">#REF!</definedName>
    <definedName name="resumo">#REF!</definedName>
    <definedName name="RESUMO." localSheetId="7">Dados_Intesidade!RESUMO.</definedName>
    <definedName name="RESUMO.">[0]!RESUMO.</definedName>
    <definedName name="Resumo_de_Acompanhamento">OFFSET(Resumo_de_Acompanhamento!$B$13,1,0):OFFSET(Resumo_de_Acompanhamento!$M$38,-1,0)</definedName>
    <definedName name="Resumo_de_Acompanhamento.LinhaPadrão">Resumo_de_Acompanhamento!$B$1:$M$1</definedName>
    <definedName name="RESUMO1" localSheetId="7">Dados_Intesidade!RESUMO1</definedName>
    <definedName name="RESUMO1">[0]!RESUMO1</definedName>
    <definedName name="RMA" localSheetId="7">'[9]PRO-08'!#REF!</definedName>
    <definedName name="RMA" localSheetId="5">'[9]PRO-08'!#REF!</definedName>
    <definedName name="RMA">'[9]PRO-08'!#REF!</definedName>
    <definedName name="RR" localSheetId="2">[8]CUBACAO!#REF!</definedName>
    <definedName name="RR" localSheetId="7">#REF!</definedName>
    <definedName name="RR" localSheetId="5">#REF!</definedName>
    <definedName name="RR">#REF!</definedName>
    <definedName name="RS" localSheetId="5">#REF!</definedName>
    <definedName name="RS">#REF!</definedName>
    <definedName name="s" localSheetId="7" hidden="1">{#N/A,#N/A,FALSE,"MO (2)"}</definedName>
    <definedName name="s" hidden="1">{#N/A,#N/A,FALSE,"MO (2)"}</definedName>
    <definedName name="sa" localSheetId="5">[40]COMPOS1!#REF!</definedName>
    <definedName name="sa">[40]COMPOS1!#REF!</definedName>
    <definedName name="sad" localSheetId="7">#REF!</definedName>
    <definedName name="sad" localSheetId="5">#REF!</definedName>
    <definedName name="sad">#REF!</definedName>
    <definedName name="Sal">[41]Sal!$B$4:$G$80</definedName>
    <definedName name="SAO" localSheetId="7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5">#REF!</definedName>
    <definedName name="sbg">#REF!</definedName>
    <definedName name="sbsdbsdb" localSheetId="5">#REF!</definedName>
    <definedName name="sbsdbsdb">#REF!</definedName>
    <definedName name="SBTC" localSheetId="5">#REF!</definedName>
    <definedName name="SBTC">#REF!</definedName>
    <definedName name="sdbbsdb" localSheetId="5">#REF!</definedName>
    <definedName name="sdbbsdb">#REF!</definedName>
    <definedName name="sdbsdb" localSheetId="5">#REF!</definedName>
    <definedName name="sdbsdb">#REF!</definedName>
    <definedName name="sdf" localSheetId="5">#REF!</definedName>
    <definedName name="sdf">#REF!</definedName>
    <definedName name="senha" localSheetId="5">#REF!</definedName>
    <definedName name="senha">#REF!</definedName>
    <definedName name="SENHAGT" hidden="1">"eventosglobais"</definedName>
    <definedName name="sfahjbrgoaiejrbg" localSheetId="7">#REF!</definedName>
    <definedName name="sfahjbrgoaiejrbg" localSheetId="5">#REF!</definedName>
    <definedName name="sfahjbrgoaiejrbg">#REF!</definedName>
    <definedName name="SG_01_01" localSheetId="5">#REF!</definedName>
    <definedName name="SG_01_01">#REF!</definedName>
    <definedName name="SG_01_02" localSheetId="5">#REF!</definedName>
    <definedName name="SG_01_02">#REF!</definedName>
    <definedName name="SG_01_03" localSheetId="5">#REF!</definedName>
    <definedName name="SG_01_03">#REF!</definedName>
    <definedName name="SG_01_04" localSheetId="5">#REF!</definedName>
    <definedName name="SG_01_04">#REF!</definedName>
    <definedName name="SG_01_05" localSheetId="5">#REF!</definedName>
    <definedName name="SG_01_05">#REF!</definedName>
    <definedName name="SG_01_06" localSheetId="5">#REF!</definedName>
    <definedName name="SG_01_06">#REF!</definedName>
    <definedName name="SG_01_07" localSheetId="5">#REF!</definedName>
    <definedName name="SG_01_07">#REF!</definedName>
    <definedName name="SG_01_08" localSheetId="5">#REF!</definedName>
    <definedName name="SG_01_08">#REF!</definedName>
    <definedName name="SG_01_09" localSheetId="5">#REF!</definedName>
    <definedName name="SG_01_09">#REF!</definedName>
    <definedName name="SG_01_10" localSheetId="5">#REF!</definedName>
    <definedName name="SG_01_10">#REF!</definedName>
    <definedName name="SG_01_11" localSheetId="5">#REF!</definedName>
    <definedName name="SG_01_11">#REF!</definedName>
    <definedName name="SG_01_12" localSheetId="5">#REF!</definedName>
    <definedName name="SG_01_12">#REF!</definedName>
    <definedName name="SG_01_13" localSheetId="5">#REF!</definedName>
    <definedName name="SG_01_13">#REF!</definedName>
    <definedName name="SG_01_14" localSheetId="5">#REF!</definedName>
    <definedName name="SG_01_14">#REF!</definedName>
    <definedName name="SG_01_15" localSheetId="5">#REF!</definedName>
    <definedName name="SG_01_15">#REF!</definedName>
    <definedName name="SG_02_01" localSheetId="5">#REF!</definedName>
    <definedName name="SG_02_01">#REF!</definedName>
    <definedName name="SG_02_02" localSheetId="5">#REF!</definedName>
    <definedName name="SG_02_02">#REF!</definedName>
    <definedName name="SG_02_03" localSheetId="5">#REF!</definedName>
    <definedName name="SG_02_03">#REF!</definedName>
    <definedName name="SG_02_04" localSheetId="5">#REF!</definedName>
    <definedName name="SG_02_04">#REF!</definedName>
    <definedName name="SG_02_05" localSheetId="5">#REF!</definedName>
    <definedName name="SG_02_05">#REF!</definedName>
    <definedName name="SG_02_06" localSheetId="5">#REF!</definedName>
    <definedName name="SG_02_06">#REF!</definedName>
    <definedName name="SG_02_07" localSheetId="5">#REF!</definedName>
    <definedName name="SG_02_07">#REF!</definedName>
    <definedName name="SG_02_08" localSheetId="5">#REF!</definedName>
    <definedName name="SG_02_08">#REF!</definedName>
    <definedName name="SG_02_09" localSheetId="5">#REF!</definedName>
    <definedName name="SG_02_09">#REF!</definedName>
    <definedName name="SG_02_10" localSheetId="5">#REF!</definedName>
    <definedName name="SG_02_10">#REF!</definedName>
    <definedName name="SG_02_11" localSheetId="5">#REF!</definedName>
    <definedName name="SG_02_11">#REF!</definedName>
    <definedName name="SG_02_12" localSheetId="5">#REF!</definedName>
    <definedName name="SG_02_12">#REF!</definedName>
    <definedName name="SG_02_13" localSheetId="5">#REF!</definedName>
    <definedName name="SG_02_13">#REF!</definedName>
    <definedName name="SG_02_14" localSheetId="5">#REF!</definedName>
    <definedName name="SG_02_14">#REF!</definedName>
    <definedName name="SG_02_15" localSheetId="5">#REF!</definedName>
    <definedName name="SG_02_15">#REF!</definedName>
    <definedName name="SG_03_01" localSheetId="5">#REF!</definedName>
    <definedName name="SG_03_01">#REF!</definedName>
    <definedName name="SG_03_02" localSheetId="5">#REF!</definedName>
    <definedName name="SG_03_02">#REF!</definedName>
    <definedName name="SG_03_03" localSheetId="5">#REF!</definedName>
    <definedName name="SG_03_03">#REF!</definedName>
    <definedName name="SG_03_04" localSheetId="5">#REF!</definedName>
    <definedName name="SG_03_04">#REF!</definedName>
    <definedName name="SG_03_05" localSheetId="5">#REF!</definedName>
    <definedName name="SG_03_05">#REF!</definedName>
    <definedName name="SG_03_06" localSheetId="5">#REF!</definedName>
    <definedName name="SG_03_06">#REF!</definedName>
    <definedName name="SG_03_07" localSheetId="5">#REF!</definedName>
    <definedName name="SG_03_07">#REF!</definedName>
    <definedName name="SG_03_08" localSheetId="5">#REF!</definedName>
    <definedName name="SG_03_08">#REF!</definedName>
    <definedName name="SG_03_09" localSheetId="5">#REF!</definedName>
    <definedName name="SG_03_09">#REF!</definedName>
    <definedName name="SG_03_10" localSheetId="5">#REF!</definedName>
    <definedName name="SG_03_10">#REF!</definedName>
    <definedName name="SG_03_11" localSheetId="5">#REF!</definedName>
    <definedName name="SG_03_11">#REF!</definedName>
    <definedName name="SG_03_12" localSheetId="5">#REF!</definedName>
    <definedName name="SG_03_12">#REF!</definedName>
    <definedName name="SG_03_13" localSheetId="5">#REF!</definedName>
    <definedName name="SG_03_13">#REF!</definedName>
    <definedName name="SG_03_14" localSheetId="5">#REF!</definedName>
    <definedName name="SG_03_14">#REF!</definedName>
    <definedName name="SG_03_15" localSheetId="5">#REF!</definedName>
    <definedName name="SG_03_15">#REF!</definedName>
    <definedName name="SG_03_17" localSheetId="5">#REF!</definedName>
    <definedName name="SG_03_17">#REF!</definedName>
    <definedName name="SG_03_18" localSheetId="5">#REF!</definedName>
    <definedName name="SG_03_18">#REF!</definedName>
    <definedName name="SG_04_01" localSheetId="5">#REF!</definedName>
    <definedName name="SG_04_01">#REF!</definedName>
    <definedName name="SG_04_02" localSheetId="5">#REF!</definedName>
    <definedName name="SG_04_02">#REF!</definedName>
    <definedName name="SG_04_03" localSheetId="5">#REF!</definedName>
    <definedName name="SG_04_03">#REF!</definedName>
    <definedName name="SG_04_04" localSheetId="5">#REF!</definedName>
    <definedName name="SG_04_04">#REF!</definedName>
    <definedName name="SG_04_05" localSheetId="5">#REF!</definedName>
    <definedName name="SG_04_05">#REF!</definedName>
    <definedName name="SG_04_06" localSheetId="5">#REF!</definedName>
    <definedName name="SG_04_06">#REF!</definedName>
    <definedName name="SG_04_07" localSheetId="5">#REF!</definedName>
    <definedName name="SG_04_07">#REF!</definedName>
    <definedName name="SG_04_08" localSheetId="5">#REF!</definedName>
    <definedName name="SG_04_08">#REF!</definedName>
    <definedName name="SG_04_09" localSheetId="5">#REF!</definedName>
    <definedName name="SG_04_09">#REF!</definedName>
    <definedName name="SG_04_10" localSheetId="5">#REF!</definedName>
    <definedName name="SG_04_10">#REF!</definedName>
    <definedName name="SG_04_11" localSheetId="5">#REF!</definedName>
    <definedName name="SG_04_11">#REF!</definedName>
    <definedName name="SG_04_12" localSheetId="5">#REF!</definedName>
    <definedName name="SG_04_12">#REF!</definedName>
    <definedName name="SG_04_13" localSheetId="5">#REF!</definedName>
    <definedName name="SG_04_13">#REF!</definedName>
    <definedName name="SG_04_14" localSheetId="5">#REF!</definedName>
    <definedName name="SG_04_14">#REF!</definedName>
    <definedName name="SG_04_15" localSheetId="5">#REF!</definedName>
    <definedName name="SG_04_15">#REF!</definedName>
    <definedName name="SG_05_01" localSheetId="5">#REF!</definedName>
    <definedName name="SG_05_01">#REF!</definedName>
    <definedName name="SG_05_02" localSheetId="5">#REF!</definedName>
    <definedName name="SG_05_02">#REF!</definedName>
    <definedName name="SG_05_03" localSheetId="5">#REF!</definedName>
    <definedName name="SG_05_03">#REF!</definedName>
    <definedName name="SG_05_04" localSheetId="5">#REF!</definedName>
    <definedName name="SG_05_04">#REF!</definedName>
    <definedName name="SG_05_05" localSheetId="5">#REF!</definedName>
    <definedName name="SG_05_05">#REF!</definedName>
    <definedName name="SG_05_06" localSheetId="5">#REF!</definedName>
    <definedName name="SG_05_06">#REF!</definedName>
    <definedName name="SG_05_07" localSheetId="5">#REF!</definedName>
    <definedName name="SG_05_07">#REF!</definedName>
    <definedName name="SG_05_08" localSheetId="5">#REF!</definedName>
    <definedName name="SG_05_08">#REF!</definedName>
    <definedName name="SG_05_09" localSheetId="5">#REF!</definedName>
    <definedName name="SG_05_09">#REF!</definedName>
    <definedName name="SG_05_10" localSheetId="5">#REF!</definedName>
    <definedName name="SG_05_10">#REF!</definedName>
    <definedName name="SG_05_11" localSheetId="5">#REF!</definedName>
    <definedName name="SG_05_11">#REF!</definedName>
    <definedName name="SG_05_12" localSheetId="5">#REF!</definedName>
    <definedName name="SG_05_12">#REF!</definedName>
    <definedName name="SG_05_13" localSheetId="5">#REF!</definedName>
    <definedName name="SG_05_13">#REF!</definedName>
    <definedName name="SG_05_14" localSheetId="5">#REF!</definedName>
    <definedName name="SG_05_14">#REF!</definedName>
    <definedName name="SG_05_15" localSheetId="5">#REF!</definedName>
    <definedName name="SG_05_15">#REF!</definedName>
    <definedName name="SG_06_01" localSheetId="5">#REF!</definedName>
    <definedName name="SG_06_01">#REF!</definedName>
    <definedName name="SG_06_02" localSheetId="5">#REF!</definedName>
    <definedName name="SG_06_02">#REF!</definedName>
    <definedName name="SG_06_03" localSheetId="5">#REF!</definedName>
    <definedName name="SG_06_03">#REF!</definedName>
    <definedName name="SG_06_04" localSheetId="5">#REF!</definedName>
    <definedName name="SG_06_04">#REF!</definedName>
    <definedName name="SG_06_05" localSheetId="5">#REF!</definedName>
    <definedName name="SG_06_05">#REF!</definedName>
    <definedName name="SG_06_06" localSheetId="5">#REF!</definedName>
    <definedName name="SG_06_06">#REF!</definedName>
    <definedName name="SG_06_07" localSheetId="5">#REF!</definedName>
    <definedName name="SG_06_07">#REF!</definedName>
    <definedName name="SG_06_08" localSheetId="5">#REF!</definedName>
    <definedName name="SG_06_08">#REF!</definedName>
    <definedName name="SG_06_09" localSheetId="5">#REF!</definedName>
    <definedName name="SG_06_09">#REF!</definedName>
    <definedName name="SG_06_10" localSheetId="5">#REF!</definedName>
    <definedName name="SG_06_10">#REF!</definedName>
    <definedName name="SG_06_11" localSheetId="5">#REF!</definedName>
    <definedName name="SG_06_11">#REF!</definedName>
    <definedName name="SG_06_12" localSheetId="5">#REF!</definedName>
    <definedName name="SG_06_12">#REF!</definedName>
    <definedName name="SG_06_13" localSheetId="5">#REF!</definedName>
    <definedName name="SG_06_13">#REF!</definedName>
    <definedName name="SG_06_14" localSheetId="5">#REF!</definedName>
    <definedName name="SG_06_14">#REF!</definedName>
    <definedName name="SG_06_15" localSheetId="5">#REF!</definedName>
    <definedName name="SG_06_15">#REF!</definedName>
    <definedName name="SG_07_01" localSheetId="5">#REF!</definedName>
    <definedName name="SG_07_01">#REF!</definedName>
    <definedName name="SG_07_02" localSheetId="5">#REF!</definedName>
    <definedName name="SG_07_02">#REF!</definedName>
    <definedName name="SG_07_03" localSheetId="5">#REF!</definedName>
    <definedName name="SG_07_03">#REF!</definedName>
    <definedName name="SG_07_04" localSheetId="5">#REF!</definedName>
    <definedName name="SG_07_04">#REF!</definedName>
    <definedName name="SG_07_05" localSheetId="5">#REF!</definedName>
    <definedName name="SG_07_05">#REF!</definedName>
    <definedName name="SG_07_06" localSheetId="5">#REF!</definedName>
    <definedName name="SG_07_06">#REF!</definedName>
    <definedName name="SG_07_07" localSheetId="5">#REF!</definedName>
    <definedName name="SG_07_07">#REF!</definedName>
    <definedName name="SG_07_08" localSheetId="5">#REF!</definedName>
    <definedName name="SG_07_08">#REF!</definedName>
    <definedName name="SG_07_09" localSheetId="5">#REF!</definedName>
    <definedName name="SG_07_09">#REF!</definedName>
    <definedName name="SG_07_10" localSheetId="5">#REF!</definedName>
    <definedName name="SG_07_10">#REF!</definedName>
    <definedName name="SG_07_11" localSheetId="5">#REF!</definedName>
    <definedName name="SG_07_11">#REF!</definedName>
    <definedName name="SG_07_12" localSheetId="5">#REF!</definedName>
    <definedName name="SG_07_12">#REF!</definedName>
    <definedName name="SG_07_13" localSheetId="5">#REF!</definedName>
    <definedName name="SG_07_13">#REF!</definedName>
    <definedName name="SG_07_14" localSheetId="5">#REF!</definedName>
    <definedName name="SG_07_14">#REF!</definedName>
    <definedName name="SG_07_15" localSheetId="5">#REF!</definedName>
    <definedName name="SG_07_15">#REF!</definedName>
    <definedName name="SG_08_01" localSheetId="5">#REF!</definedName>
    <definedName name="SG_08_01">#REF!</definedName>
    <definedName name="SG_08_02" localSheetId="5">#REF!</definedName>
    <definedName name="SG_08_02">#REF!</definedName>
    <definedName name="SG_08_03" localSheetId="5">#REF!</definedName>
    <definedName name="SG_08_03">#REF!</definedName>
    <definedName name="SG_08_04" localSheetId="5">#REF!</definedName>
    <definedName name="SG_08_04">#REF!</definedName>
    <definedName name="SG_08_05" localSheetId="5">#REF!</definedName>
    <definedName name="SG_08_05">#REF!</definedName>
    <definedName name="SG_08_06" localSheetId="5">#REF!</definedName>
    <definedName name="SG_08_06">#REF!</definedName>
    <definedName name="SG_08_07" localSheetId="5">#REF!</definedName>
    <definedName name="SG_08_07">#REF!</definedName>
    <definedName name="SG_08_08" localSheetId="5">#REF!</definedName>
    <definedName name="SG_08_08">#REF!</definedName>
    <definedName name="SG_08_09" localSheetId="5">#REF!</definedName>
    <definedName name="SG_08_09">#REF!</definedName>
    <definedName name="SG_08_10" localSheetId="5">#REF!</definedName>
    <definedName name="SG_08_10">#REF!</definedName>
    <definedName name="SG_08_11" localSheetId="5">#REF!</definedName>
    <definedName name="SG_08_11">#REF!</definedName>
    <definedName name="SG_08_12" localSheetId="5">#REF!</definedName>
    <definedName name="SG_08_12">#REF!</definedName>
    <definedName name="SG_08_13" localSheetId="5">#REF!</definedName>
    <definedName name="SG_08_13">#REF!</definedName>
    <definedName name="SG_08_14" localSheetId="5">#REF!</definedName>
    <definedName name="SG_08_14">#REF!</definedName>
    <definedName name="SG_08_15" localSheetId="5">#REF!</definedName>
    <definedName name="SG_08_15">#REF!</definedName>
    <definedName name="SG_09_01" localSheetId="5">#REF!</definedName>
    <definedName name="SG_09_01">#REF!</definedName>
    <definedName name="SG_09_02" localSheetId="5">#REF!</definedName>
    <definedName name="SG_09_02">#REF!</definedName>
    <definedName name="SG_09_03" localSheetId="5">#REF!</definedName>
    <definedName name="SG_09_03">#REF!</definedName>
    <definedName name="SG_09_04" localSheetId="5">#REF!</definedName>
    <definedName name="SG_09_04">#REF!</definedName>
    <definedName name="SG_09_05" localSheetId="5">#REF!</definedName>
    <definedName name="SG_09_05">#REF!</definedName>
    <definedName name="SG_09_06" localSheetId="5">#REF!</definedName>
    <definedName name="SG_09_06">#REF!</definedName>
    <definedName name="SG_09_07" localSheetId="5">#REF!</definedName>
    <definedName name="SG_09_07">#REF!</definedName>
    <definedName name="SG_09_08" localSheetId="5">#REF!</definedName>
    <definedName name="SG_09_08">#REF!</definedName>
    <definedName name="SG_09_09" localSheetId="5">#REF!</definedName>
    <definedName name="SG_09_09">#REF!</definedName>
    <definedName name="SG_09_10" localSheetId="5">#REF!</definedName>
    <definedName name="SG_09_10">#REF!</definedName>
    <definedName name="SG_09_11" localSheetId="5">#REF!</definedName>
    <definedName name="SG_09_11">#REF!</definedName>
    <definedName name="SG_09_12" localSheetId="5">#REF!</definedName>
    <definedName name="SG_09_12">#REF!</definedName>
    <definedName name="SG_09_13" localSheetId="5">#REF!</definedName>
    <definedName name="SG_09_13">#REF!</definedName>
    <definedName name="SG_09_14" localSheetId="5">#REF!</definedName>
    <definedName name="SG_09_14">#REF!</definedName>
    <definedName name="SG_09_15" localSheetId="5">#REF!</definedName>
    <definedName name="SG_09_15">#REF!</definedName>
    <definedName name="SG_10_01" localSheetId="5">#REF!</definedName>
    <definedName name="SG_10_01">#REF!</definedName>
    <definedName name="SG_10_02" localSheetId="5">#REF!</definedName>
    <definedName name="SG_10_02">#REF!</definedName>
    <definedName name="SG_10_03" localSheetId="5">#REF!</definedName>
    <definedName name="SG_10_03">#REF!</definedName>
    <definedName name="SG_10_04" localSheetId="5">#REF!</definedName>
    <definedName name="SG_10_04">#REF!</definedName>
    <definedName name="SG_10_05" localSheetId="5">#REF!</definedName>
    <definedName name="SG_10_05">#REF!</definedName>
    <definedName name="SG_10_06" localSheetId="5">#REF!</definedName>
    <definedName name="SG_10_06">#REF!</definedName>
    <definedName name="SG_10_07" localSheetId="5">#REF!</definedName>
    <definedName name="SG_10_07">#REF!</definedName>
    <definedName name="SG_10_08" localSheetId="5">#REF!</definedName>
    <definedName name="SG_10_08">#REF!</definedName>
    <definedName name="SG_10_09" localSheetId="5">#REF!</definedName>
    <definedName name="SG_10_09">#REF!</definedName>
    <definedName name="SG_10_10" localSheetId="5">#REF!</definedName>
    <definedName name="SG_10_10">#REF!</definedName>
    <definedName name="SG_10_11" localSheetId="5">#REF!</definedName>
    <definedName name="SG_10_11">#REF!</definedName>
    <definedName name="SG_10_12" localSheetId="5">#REF!</definedName>
    <definedName name="SG_10_12">#REF!</definedName>
    <definedName name="SG_10_13" localSheetId="5">#REF!</definedName>
    <definedName name="SG_10_13">#REF!</definedName>
    <definedName name="SG_10_14" localSheetId="5">#REF!</definedName>
    <definedName name="SG_10_14">#REF!</definedName>
    <definedName name="SG_10_15" localSheetId="5">#REF!</definedName>
    <definedName name="SG_10_15">#REF!</definedName>
    <definedName name="SG_11_01" localSheetId="5">#REF!</definedName>
    <definedName name="SG_11_01">#REF!</definedName>
    <definedName name="SG_11_02" localSheetId="5">#REF!</definedName>
    <definedName name="SG_11_02">#REF!</definedName>
    <definedName name="SG_11_03" localSheetId="5">#REF!</definedName>
    <definedName name="SG_11_03">#REF!</definedName>
    <definedName name="SG_11_04" localSheetId="5">#REF!</definedName>
    <definedName name="SG_11_04">#REF!</definedName>
    <definedName name="SG_11_05" localSheetId="5">#REF!</definedName>
    <definedName name="SG_11_05">#REF!</definedName>
    <definedName name="SG_11_06" localSheetId="5">#REF!</definedName>
    <definedName name="SG_11_06">#REF!</definedName>
    <definedName name="SG_11_07" localSheetId="5">#REF!</definedName>
    <definedName name="SG_11_07">#REF!</definedName>
    <definedName name="SG_11_08" localSheetId="5">#REF!</definedName>
    <definedName name="SG_11_08">#REF!</definedName>
    <definedName name="SG_11_09" localSheetId="5">#REF!</definedName>
    <definedName name="SG_11_09">#REF!</definedName>
    <definedName name="SG_11_10" localSheetId="5">#REF!</definedName>
    <definedName name="SG_11_10">#REF!</definedName>
    <definedName name="SG_11_11" localSheetId="5">#REF!</definedName>
    <definedName name="SG_11_11">#REF!</definedName>
    <definedName name="SG_11_12" localSheetId="5">#REF!</definedName>
    <definedName name="SG_11_12">#REF!</definedName>
    <definedName name="SG_11_13" localSheetId="5">#REF!</definedName>
    <definedName name="SG_11_13">#REF!</definedName>
    <definedName name="SG_11_14" localSheetId="5">#REF!</definedName>
    <definedName name="SG_11_14">#REF!</definedName>
    <definedName name="SG_11_15" localSheetId="5">#REF!</definedName>
    <definedName name="SG_11_15">#REF!</definedName>
    <definedName name="SG_12_01" localSheetId="5">#REF!</definedName>
    <definedName name="SG_12_01">#REF!</definedName>
    <definedName name="SG_12_02" localSheetId="5">#REF!</definedName>
    <definedName name="SG_12_02">#REF!</definedName>
    <definedName name="SG_12_03" localSheetId="5">#REF!</definedName>
    <definedName name="SG_12_03">#REF!</definedName>
    <definedName name="SG_12_04" localSheetId="5">#REF!</definedName>
    <definedName name="SG_12_04">#REF!</definedName>
    <definedName name="SG_12_05" localSheetId="5">#REF!</definedName>
    <definedName name="SG_12_05">#REF!</definedName>
    <definedName name="SG_12_06" localSheetId="5">#REF!</definedName>
    <definedName name="SG_12_06">#REF!</definedName>
    <definedName name="SG_12_07" localSheetId="5">#REF!</definedName>
    <definedName name="SG_12_07">#REF!</definedName>
    <definedName name="SG_12_08" localSheetId="5">#REF!</definedName>
    <definedName name="SG_12_08">#REF!</definedName>
    <definedName name="SG_12_09" localSheetId="5">#REF!</definedName>
    <definedName name="SG_12_09">#REF!</definedName>
    <definedName name="SG_12_10" localSheetId="5">#REF!</definedName>
    <definedName name="SG_12_10">#REF!</definedName>
    <definedName name="SG_12_11" localSheetId="5">#REF!</definedName>
    <definedName name="SG_12_11">#REF!</definedName>
    <definedName name="SG_12_12" localSheetId="5">#REF!</definedName>
    <definedName name="SG_12_12">#REF!</definedName>
    <definedName name="SG_12_13" localSheetId="5">#REF!</definedName>
    <definedName name="SG_12_13">#REF!</definedName>
    <definedName name="SG_12_14" localSheetId="5">#REF!</definedName>
    <definedName name="SG_12_14">#REF!</definedName>
    <definedName name="SG_12_15" localSheetId="5">#REF!</definedName>
    <definedName name="SG_12_15">#REF!</definedName>
    <definedName name="SG_12_16" localSheetId="5">#REF!</definedName>
    <definedName name="SG_12_16">#REF!</definedName>
    <definedName name="SG_12_17" localSheetId="5">#REF!</definedName>
    <definedName name="SG_12_17">#REF!</definedName>
    <definedName name="SG_12_18" localSheetId="5">#REF!</definedName>
    <definedName name="SG_12_18">#REF!</definedName>
    <definedName name="SG_12_19" localSheetId="5">#REF!</definedName>
    <definedName name="SG_12_19">#REF!</definedName>
    <definedName name="SG_12_20" localSheetId="5">#REF!</definedName>
    <definedName name="SG_12_20">#REF!</definedName>
    <definedName name="SG_12_21" localSheetId="5">#REF!</definedName>
    <definedName name="SG_12_21">#REF!</definedName>
    <definedName name="SG_12_22" localSheetId="5">#REF!</definedName>
    <definedName name="SG_12_22">#REF!</definedName>
    <definedName name="SG_12_23" localSheetId="5">#REF!</definedName>
    <definedName name="SG_12_23">#REF!</definedName>
    <definedName name="SG_12_24" localSheetId="5">#REF!</definedName>
    <definedName name="SG_12_24">#REF!</definedName>
    <definedName name="SG_12_25" localSheetId="5">#REF!</definedName>
    <definedName name="SG_12_25">#REF!</definedName>
    <definedName name="SG_13_01" localSheetId="5">#REF!</definedName>
    <definedName name="SG_13_01">#REF!</definedName>
    <definedName name="SG_13_02" localSheetId="5">#REF!</definedName>
    <definedName name="SG_13_02">#REF!</definedName>
    <definedName name="SG_13_03" localSheetId="5">#REF!</definedName>
    <definedName name="SG_13_03">#REF!</definedName>
    <definedName name="SG_13_04" localSheetId="5">#REF!</definedName>
    <definedName name="SG_13_04">#REF!</definedName>
    <definedName name="SG_13_05" localSheetId="5">#REF!</definedName>
    <definedName name="SG_13_05">#REF!</definedName>
    <definedName name="SG_13_06" localSheetId="5">#REF!</definedName>
    <definedName name="SG_13_06">#REF!</definedName>
    <definedName name="SG_13_07" localSheetId="5">#REF!</definedName>
    <definedName name="SG_13_07">#REF!</definedName>
    <definedName name="SG_13_08" localSheetId="5">#REF!</definedName>
    <definedName name="SG_13_08">#REF!</definedName>
    <definedName name="SG_13_09" localSheetId="5">#REF!</definedName>
    <definedName name="SG_13_09">#REF!</definedName>
    <definedName name="SG_13_10" localSheetId="5">#REF!</definedName>
    <definedName name="SG_13_10">#REF!</definedName>
    <definedName name="SG_13_11" localSheetId="5">#REF!</definedName>
    <definedName name="SG_13_11">#REF!</definedName>
    <definedName name="SG_13_12" localSheetId="5">#REF!</definedName>
    <definedName name="SG_13_12">#REF!</definedName>
    <definedName name="SG_13_13" localSheetId="5">#REF!</definedName>
    <definedName name="SG_13_13">#REF!</definedName>
    <definedName name="SG_13_14" localSheetId="5">#REF!</definedName>
    <definedName name="SG_13_14">#REF!</definedName>
    <definedName name="SG_13_15" localSheetId="5">#REF!</definedName>
    <definedName name="SG_13_15">#REF!</definedName>
    <definedName name="SG_13_16" localSheetId="5">#REF!</definedName>
    <definedName name="SG_13_16">#REF!</definedName>
    <definedName name="SG_13_17" localSheetId="5">#REF!</definedName>
    <definedName name="SG_13_17">#REF!</definedName>
    <definedName name="SG_13_18" localSheetId="5">#REF!</definedName>
    <definedName name="SG_13_18">#REF!</definedName>
    <definedName name="SG_13_19" localSheetId="5">#REF!</definedName>
    <definedName name="SG_13_19">#REF!</definedName>
    <definedName name="SG_13_20" localSheetId="5">#REF!</definedName>
    <definedName name="SG_13_20">#REF!</definedName>
    <definedName name="SG_13_21" localSheetId="5">#REF!</definedName>
    <definedName name="SG_13_21">#REF!</definedName>
    <definedName name="SG_13_22" localSheetId="5">#REF!</definedName>
    <definedName name="SG_13_22">#REF!</definedName>
    <definedName name="SG_13_23" localSheetId="5">#REF!</definedName>
    <definedName name="SG_13_23">#REF!</definedName>
    <definedName name="SG_13_24" localSheetId="5">#REF!</definedName>
    <definedName name="SG_13_24">#REF!</definedName>
    <definedName name="SG_13_25" localSheetId="5">#REF!</definedName>
    <definedName name="SG_13_25">#REF!</definedName>
    <definedName name="SG_14_01" localSheetId="5">#REF!</definedName>
    <definedName name="SG_14_01">#REF!</definedName>
    <definedName name="SG_14_02" localSheetId="5">#REF!</definedName>
    <definedName name="SG_14_02">#REF!</definedName>
    <definedName name="SG_14_03" localSheetId="5">#REF!</definedName>
    <definedName name="SG_14_03">#REF!</definedName>
    <definedName name="SG_14_04" localSheetId="5">#REF!</definedName>
    <definedName name="SG_14_04">#REF!</definedName>
    <definedName name="SG_14_05" localSheetId="5">#REF!</definedName>
    <definedName name="SG_14_05">#REF!</definedName>
    <definedName name="SG_14_06" localSheetId="5">#REF!</definedName>
    <definedName name="SG_14_06">#REF!</definedName>
    <definedName name="SG_14_07" localSheetId="5">#REF!</definedName>
    <definedName name="SG_14_07">#REF!</definedName>
    <definedName name="SG_14_08" localSheetId="5">#REF!</definedName>
    <definedName name="SG_14_08">#REF!</definedName>
    <definedName name="SG_14_09" localSheetId="5">#REF!</definedName>
    <definedName name="SG_14_09">#REF!</definedName>
    <definedName name="SG_14_10" localSheetId="5">#REF!</definedName>
    <definedName name="SG_14_10">#REF!</definedName>
    <definedName name="SG_14_11" localSheetId="5">#REF!</definedName>
    <definedName name="SG_14_11">#REF!</definedName>
    <definedName name="SG_14_12" localSheetId="5">#REF!</definedName>
    <definedName name="SG_14_12">#REF!</definedName>
    <definedName name="SG_14_13" localSheetId="5">#REF!</definedName>
    <definedName name="SG_14_13">#REF!</definedName>
    <definedName name="SG_14_14" localSheetId="5">#REF!</definedName>
    <definedName name="SG_14_14">#REF!</definedName>
    <definedName name="SG_14_15" localSheetId="5">#REF!</definedName>
    <definedName name="SG_14_15">#REF!</definedName>
    <definedName name="SG_14_16" localSheetId="5">#REF!</definedName>
    <definedName name="SG_14_16">#REF!</definedName>
    <definedName name="SG_14_17" localSheetId="5">#REF!</definedName>
    <definedName name="SG_14_17">#REF!</definedName>
    <definedName name="SG_14_18" localSheetId="5">#REF!</definedName>
    <definedName name="SG_14_18">#REF!</definedName>
    <definedName name="SG_14_19" localSheetId="5">#REF!</definedName>
    <definedName name="SG_14_19">#REF!</definedName>
    <definedName name="SG_14_20" localSheetId="5">#REF!</definedName>
    <definedName name="SG_14_20">#REF!</definedName>
    <definedName name="SG_14_21" localSheetId="5">#REF!</definedName>
    <definedName name="SG_14_21">#REF!</definedName>
    <definedName name="SG_14_22" localSheetId="5">#REF!</definedName>
    <definedName name="SG_14_22">#REF!</definedName>
    <definedName name="SG_14_23" localSheetId="5">#REF!</definedName>
    <definedName name="SG_14_23">#REF!</definedName>
    <definedName name="SG_14_24" localSheetId="5">#REF!</definedName>
    <definedName name="SG_14_24">#REF!</definedName>
    <definedName name="SG_14_25" localSheetId="5">#REF!</definedName>
    <definedName name="SG_14_25">#REF!</definedName>
    <definedName name="SG_15_01" localSheetId="5">#REF!</definedName>
    <definedName name="SG_15_01">#REF!</definedName>
    <definedName name="SG_15_02" localSheetId="5">#REF!</definedName>
    <definedName name="SG_15_02">#REF!</definedName>
    <definedName name="SG_15_03" localSheetId="5">#REF!</definedName>
    <definedName name="SG_15_03">#REF!</definedName>
    <definedName name="SG_15_04" localSheetId="5">#REF!</definedName>
    <definedName name="SG_15_04">#REF!</definedName>
    <definedName name="SG_15_05" localSheetId="5">#REF!</definedName>
    <definedName name="SG_15_05">#REF!</definedName>
    <definedName name="SG_15_06" localSheetId="5">#REF!</definedName>
    <definedName name="SG_15_06">#REF!</definedName>
    <definedName name="SG_15_07" localSheetId="5">#REF!</definedName>
    <definedName name="SG_15_07">#REF!</definedName>
    <definedName name="SG_15_08" localSheetId="5">#REF!</definedName>
    <definedName name="SG_15_08">#REF!</definedName>
    <definedName name="SG_15_09" localSheetId="5">#REF!</definedName>
    <definedName name="SG_15_09">#REF!</definedName>
    <definedName name="SG_15_10" localSheetId="5">#REF!</definedName>
    <definedName name="SG_15_10">#REF!</definedName>
    <definedName name="SG_15_11" localSheetId="5">#REF!</definedName>
    <definedName name="SG_15_11">#REF!</definedName>
    <definedName name="SG_15_12" localSheetId="5">#REF!</definedName>
    <definedName name="SG_15_12">#REF!</definedName>
    <definedName name="SG_15_13" localSheetId="5">#REF!</definedName>
    <definedName name="SG_15_13">#REF!</definedName>
    <definedName name="SG_15_14" localSheetId="5">#REF!</definedName>
    <definedName name="SG_15_14">#REF!</definedName>
    <definedName name="SG_15_15" localSheetId="5">#REF!</definedName>
    <definedName name="SG_15_15">#REF!</definedName>
    <definedName name="SG_15_16" localSheetId="5">#REF!</definedName>
    <definedName name="SG_15_16">#REF!</definedName>
    <definedName name="SG_15_17" localSheetId="5">#REF!</definedName>
    <definedName name="SG_15_17">#REF!</definedName>
    <definedName name="SG_15_18" localSheetId="5">#REF!</definedName>
    <definedName name="SG_15_18">#REF!</definedName>
    <definedName name="SG_15_19" localSheetId="5">#REF!</definedName>
    <definedName name="SG_15_19">#REF!</definedName>
    <definedName name="SG_15_20" localSheetId="5">#REF!</definedName>
    <definedName name="SG_15_20">#REF!</definedName>
    <definedName name="SG_15_21" localSheetId="5">#REF!</definedName>
    <definedName name="SG_15_21">#REF!</definedName>
    <definedName name="SG_15_22" localSheetId="5">#REF!</definedName>
    <definedName name="SG_15_22">#REF!</definedName>
    <definedName name="SG_15_23" localSheetId="5">#REF!</definedName>
    <definedName name="SG_15_23">#REF!</definedName>
    <definedName name="SG_15_24" localSheetId="5">#REF!</definedName>
    <definedName name="SG_15_24">#REF!</definedName>
    <definedName name="SG_15_25" localSheetId="5">#REF!</definedName>
    <definedName name="SG_15_25">#REF!</definedName>
    <definedName name="SG_16_01" localSheetId="5">#REF!</definedName>
    <definedName name="SG_16_01">#REF!</definedName>
    <definedName name="SG_16_02" localSheetId="5">#REF!</definedName>
    <definedName name="SG_16_02">#REF!</definedName>
    <definedName name="SG_16_03" localSheetId="5">#REF!</definedName>
    <definedName name="SG_16_03">#REF!</definedName>
    <definedName name="SG_16_04" localSheetId="5">#REF!</definedName>
    <definedName name="SG_16_04">#REF!</definedName>
    <definedName name="SG_16_05" localSheetId="5">#REF!</definedName>
    <definedName name="SG_16_05">#REF!</definedName>
    <definedName name="SG_16_06" localSheetId="5">#REF!</definedName>
    <definedName name="SG_16_06">#REF!</definedName>
    <definedName name="SG_16_07" localSheetId="5">#REF!</definedName>
    <definedName name="SG_16_07">#REF!</definedName>
    <definedName name="SG_16_08" localSheetId="5">#REF!</definedName>
    <definedName name="SG_16_08">#REF!</definedName>
    <definedName name="SG_16_09" localSheetId="5">#REF!</definedName>
    <definedName name="SG_16_09">#REF!</definedName>
    <definedName name="SG_16_10" localSheetId="5">#REF!</definedName>
    <definedName name="SG_16_10">#REF!</definedName>
    <definedName name="SG_16_11" localSheetId="5">#REF!</definedName>
    <definedName name="SG_16_11">#REF!</definedName>
    <definedName name="SG_16_12" localSheetId="5">#REF!</definedName>
    <definedName name="SG_16_12">#REF!</definedName>
    <definedName name="SG_16_13" localSheetId="5">#REF!</definedName>
    <definedName name="SG_16_13">#REF!</definedName>
    <definedName name="SG_16_14" localSheetId="5">#REF!</definedName>
    <definedName name="SG_16_14">#REF!</definedName>
    <definedName name="SG_16_15" localSheetId="5">#REF!</definedName>
    <definedName name="SG_16_15">#REF!</definedName>
    <definedName name="SG_16_16" localSheetId="5">#REF!</definedName>
    <definedName name="SG_16_16">#REF!</definedName>
    <definedName name="SG_16_17" localSheetId="5">#REF!</definedName>
    <definedName name="SG_16_17">#REF!</definedName>
    <definedName name="SG_16_18" localSheetId="5">#REF!</definedName>
    <definedName name="SG_16_18">#REF!</definedName>
    <definedName name="SG_16_19" localSheetId="5">#REF!</definedName>
    <definedName name="SG_16_19">#REF!</definedName>
    <definedName name="SG_16_20" localSheetId="5">#REF!</definedName>
    <definedName name="SG_16_20">#REF!</definedName>
    <definedName name="SG_16_21" localSheetId="5">#REF!</definedName>
    <definedName name="SG_16_21">#REF!</definedName>
    <definedName name="SG_16_22" localSheetId="5">#REF!</definedName>
    <definedName name="SG_16_22">#REF!</definedName>
    <definedName name="SG_16_23" localSheetId="5">#REF!</definedName>
    <definedName name="SG_16_23">#REF!</definedName>
    <definedName name="SG_16_24" localSheetId="5">#REF!</definedName>
    <definedName name="SG_16_24">#REF!</definedName>
    <definedName name="SG_16_25" localSheetId="5">#REF!</definedName>
    <definedName name="SG_16_25">#REF!</definedName>
    <definedName name="SG_17_01" localSheetId="5">#REF!</definedName>
    <definedName name="SG_17_01">#REF!</definedName>
    <definedName name="SG_17_02" localSheetId="5">#REF!</definedName>
    <definedName name="SG_17_02">#REF!</definedName>
    <definedName name="SG_17_03" localSheetId="5">#REF!</definedName>
    <definedName name="SG_17_03">#REF!</definedName>
    <definedName name="SG_17_04" localSheetId="5">#REF!</definedName>
    <definedName name="SG_17_04">#REF!</definedName>
    <definedName name="SG_17_05" localSheetId="5">#REF!</definedName>
    <definedName name="SG_17_05">#REF!</definedName>
    <definedName name="SG_17_06" localSheetId="5">#REF!</definedName>
    <definedName name="SG_17_06">#REF!</definedName>
    <definedName name="SG_17_07" localSheetId="5">#REF!</definedName>
    <definedName name="SG_17_07">#REF!</definedName>
    <definedName name="SG_17_08" localSheetId="5">#REF!</definedName>
    <definedName name="SG_17_08">#REF!</definedName>
    <definedName name="SG_17_09" localSheetId="5">#REF!</definedName>
    <definedName name="SG_17_09">#REF!</definedName>
    <definedName name="SG_17_10" localSheetId="5">#REF!</definedName>
    <definedName name="SG_17_10">#REF!</definedName>
    <definedName name="SG_17_11" localSheetId="5">#REF!</definedName>
    <definedName name="SG_17_11">#REF!</definedName>
    <definedName name="SG_17_12" localSheetId="5">#REF!</definedName>
    <definedName name="SG_17_12">#REF!</definedName>
    <definedName name="SG_17_13" localSheetId="5">#REF!</definedName>
    <definedName name="SG_17_13">#REF!</definedName>
    <definedName name="SG_17_14" localSheetId="5">#REF!</definedName>
    <definedName name="SG_17_14">#REF!</definedName>
    <definedName name="SG_17_15" localSheetId="5">#REF!</definedName>
    <definedName name="SG_17_15">#REF!</definedName>
    <definedName name="SG_17_16" localSheetId="5">#REF!</definedName>
    <definedName name="SG_17_16">#REF!</definedName>
    <definedName name="SG_17_17" localSheetId="5">#REF!</definedName>
    <definedName name="SG_17_17">#REF!</definedName>
    <definedName name="SG_17_18" localSheetId="5">#REF!</definedName>
    <definedName name="SG_17_18">#REF!</definedName>
    <definedName name="SG_17_19" localSheetId="5">#REF!</definedName>
    <definedName name="SG_17_19">#REF!</definedName>
    <definedName name="SG_17_20" localSheetId="5">#REF!</definedName>
    <definedName name="SG_17_20">#REF!</definedName>
    <definedName name="SG_17_21" localSheetId="5">#REF!</definedName>
    <definedName name="SG_17_21">#REF!</definedName>
    <definedName name="SG_17_22" localSheetId="5">#REF!</definedName>
    <definedName name="SG_17_22">#REF!</definedName>
    <definedName name="SG_17_23" localSheetId="5">#REF!</definedName>
    <definedName name="SG_17_23">#REF!</definedName>
    <definedName name="SG_17_24" localSheetId="5">#REF!</definedName>
    <definedName name="SG_17_24">#REF!</definedName>
    <definedName name="SG_17_25" localSheetId="5">#REF!</definedName>
    <definedName name="SG_17_25">#REF!</definedName>
    <definedName name="SG_18_01" localSheetId="5">#REF!</definedName>
    <definedName name="SG_18_01">#REF!</definedName>
    <definedName name="SG_18_02" localSheetId="5">#REF!</definedName>
    <definedName name="SG_18_02">#REF!</definedName>
    <definedName name="SG_18_03" localSheetId="5">#REF!</definedName>
    <definedName name="SG_18_03">#REF!</definedName>
    <definedName name="SG_18_04" localSheetId="5">#REF!</definedName>
    <definedName name="SG_18_04">#REF!</definedName>
    <definedName name="SG_18_05" localSheetId="5">#REF!</definedName>
    <definedName name="SG_18_05">#REF!</definedName>
    <definedName name="SG_18_06" localSheetId="5">#REF!</definedName>
    <definedName name="SG_18_06">#REF!</definedName>
    <definedName name="SG_18_07" localSheetId="5">#REF!</definedName>
    <definedName name="SG_18_07">#REF!</definedName>
    <definedName name="SG_18_08" localSheetId="5">#REF!</definedName>
    <definedName name="SG_18_08">#REF!</definedName>
    <definedName name="SG_18_09" localSheetId="5">#REF!</definedName>
    <definedName name="SG_18_09">#REF!</definedName>
    <definedName name="SG_18_10" localSheetId="5">#REF!</definedName>
    <definedName name="SG_18_10">#REF!</definedName>
    <definedName name="SG_18_11" localSheetId="5">#REF!</definedName>
    <definedName name="SG_18_11">#REF!</definedName>
    <definedName name="SG_18_12" localSheetId="5">#REF!</definedName>
    <definedName name="SG_18_12">#REF!</definedName>
    <definedName name="SG_18_13" localSheetId="5">#REF!</definedName>
    <definedName name="SG_18_13">#REF!</definedName>
    <definedName name="SG_18_14" localSheetId="5">#REF!</definedName>
    <definedName name="SG_18_14">#REF!</definedName>
    <definedName name="SG_18_15" localSheetId="5">#REF!</definedName>
    <definedName name="SG_18_15">#REF!</definedName>
    <definedName name="SG_18_16" localSheetId="5">#REF!</definedName>
    <definedName name="SG_18_16">#REF!</definedName>
    <definedName name="SG_18_17" localSheetId="5">#REF!</definedName>
    <definedName name="SG_18_17">#REF!</definedName>
    <definedName name="SG_18_18" localSheetId="5">#REF!</definedName>
    <definedName name="SG_18_18">#REF!</definedName>
    <definedName name="SG_18_19" localSheetId="5">#REF!</definedName>
    <definedName name="SG_18_19">#REF!</definedName>
    <definedName name="SG_18_20" localSheetId="5">#REF!</definedName>
    <definedName name="SG_18_20">#REF!</definedName>
    <definedName name="SG_18_21" localSheetId="5">#REF!</definedName>
    <definedName name="SG_18_21">#REF!</definedName>
    <definedName name="SG_18_22" localSheetId="5">#REF!</definedName>
    <definedName name="SG_18_22">#REF!</definedName>
    <definedName name="SG_18_23" localSheetId="5">#REF!</definedName>
    <definedName name="SG_18_23">#REF!</definedName>
    <definedName name="SG_18_24" localSheetId="5">#REF!</definedName>
    <definedName name="SG_18_24">#REF!</definedName>
    <definedName name="SG_18_25" localSheetId="5">#REF!</definedName>
    <definedName name="SG_18_25">#REF!</definedName>
    <definedName name="SG_19_01" localSheetId="5">#REF!</definedName>
    <definedName name="SG_19_01">#REF!</definedName>
    <definedName name="SG_19_02" localSheetId="5">#REF!</definedName>
    <definedName name="SG_19_02">#REF!</definedName>
    <definedName name="SG_19_03" localSheetId="5">#REF!</definedName>
    <definedName name="SG_19_03">#REF!</definedName>
    <definedName name="SG_19_04" localSheetId="5">#REF!</definedName>
    <definedName name="SG_19_04">#REF!</definedName>
    <definedName name="SG_19_05" localSheetId="5">#REF!</definedName>
    <definedName name="SG_19_05">#REF!</definedName>
    <definedName name="SG_19_06" localSheetId="5">#REF!</definedName>
    <definedName name="SG_19_06">#REF!</definedName>
    <definedName name="SG_19_07" localSheetId="5">#REF!</definedName>
    <definedName name="SG_19_07">#REF!</definedName>
    <definedName name="SG_19_08" localSheetId="5">#REF!</definedName>
    <definedName name="SG_19_08">#REF!</definedName>
    <definedName name="SG_19_09" localSheetId="5">#REF!</definedName>
    <definedName name="SG_19_09">#REF!</definedName>
    <definedName name="SG_19_10" localSheetId="5">#REF!</definedName>
    <definedName name="SG_19_10">#REF!</definedName>
    <definedName name="SG_19_11" localSheetId="5">#REF!</definedName>
    <definedName name="SG_19_11">#REF!</definedName>
    <definedName name="SG_19_12" localSheetId="5">#REF!</definedName>
    <definedName name="SG_19_12">#REF!</definedName>
    <definedName name="SG_19_13" localSheetId="5">#REF!</definedName>
    <definedName name="SG_19_13">#REF!</definedName>
    <definedName name="SG_19_14" localSheetId="5">#REF!</definedName>
    <definedName name="SG_19_14">#REF!</definedName>
    <definedName name="SG_19_15" localSheetId="5">#REF!</definedName>
    <definedName name="SG_19_15">#REF!</definedName>
    <definedName name="SG_19_16" localSheetId="5">#REF!</definedName>
    <definedName name="SG_19_16">#REF!</definedName>
    <definedName name="SG_19_17" localSheetId="5">#REF!</definedName>
    <definedName name="SG_19_17">#REF!</definedName>
    <definedName name="SG_19_18" localSheetId="5">#REF!</definedName>
    <definedName name="SG_19_18">#REF!</definedName>
    <definedName name="SG_19_19" localSheetId="5">#REF!</definedName>
    <definedName name="SG_19_19">#REF!</definedName>
    <definedName name="SG_19_20" localSheetId="5">#REF!</definedName>
    <definedName name="SG_19_20">#REF!</definedName>
    <definedName name="SG_19_21" localSheetId="5">#REF!</definedName>
    <definedName name="SG_19_21">#REF!</definedName>
    <definedName name="SG_19_22" localSheetId="5">#REF!</definedName>
    <definedName name="SG_19_22">#REF!</definedName>
    <definedName name="SG_19_23" localSheetId="5">#REF!</definedName>
    <definedName name="SG_19_23">#REF!</definedName>
    <definedName name="SG_19_24" localSheetId="5">#REF!</definedName>
    <definedName name="SG_19_24">#REF!</definedName>
    <definedName name="SG_19_25" localSheetId="5">#REF!</definedName>
    <definedName name="SG_19_25">#REF!</definedName>
    <definedName name="SG_20_01" localSheetId="5">#REF!</definedName>
    <definedName name="SG_20_01">#REF!</definedName>
    <definedName name="SG_20_02" localSheetId="5">#REF!</definedName>
    <definedName name="SG_20_02">#REF!</definedName>
    <definedName name="SG_20_03" localSheetId="5">#REF!</definedName>
    <definedName name="SG_20_03">#REF!</definedName>
    <definedName name="SG_20_04" localSheetId="5">#REF!</definedName>
    <definedName name="SG_20_04">#REF!</definedName>
    <definedName name="SG_20_05" localSheetId="5">#REF!</definedName>
    <definedName name="SG_20_05">#REF!</definedName>
    <definedName name="SG_20_06" localSheetId="5">#REF!</definedName>
    <definedName name="SG_20_06">#REF!</definedName>
    <definedName name="SG_20_07" localSheetId="5">#REF!</definedName>
    <definedName name="SG_20_07">#REF!</definedName>
    <definedName name="SG_20_08" localSheetId="5">#REF!</definedName>
    <definedName name="SG_20_08">#REF!</definedName>
    <definedName name="SG_20_09" localSheetId="5">#REF!</definedName>
    <definedName name="SG_20_09">#REF!</definedName>
    <definedName name="SG_20_10" localSheetId="5">#REF!</definedName>
    <definedName name="SG_20_10">#REF!</definedName>
    <definedName name="SG_20_11" localSheetId="5">#REF!</definedName>
    <definedName name="SG_20_11">#REF!</definedName>
    <definedName name="SG_20_12" localSheetId="5">#REF!</definedName>
    <definedName name="SG_20_12">#REF!</definedName>
    <definedName name="SG_20_13" localSheetId="5">#REF!</definedName>
    <definedName name="SG_20_13">#REF!</definedName>
    <definedName name="SG_20_14" localSheetId="5">#REF!</definedName>
    <definedName name="SG_20_14">#REF!</definedName>
    <definedName name="SG_20_15" localSheetId="5">#REF!</definedName>
    <definedName name="SG_20_15">#REF!</definedName>
    <definedName name="SG_20_16" localSheetId="5">#REF!</definedName>
    <definedName name="SG_20_16">#REF!</definedName>
    <definedName name="SG_20_17" localSheetId="5">#REF!</definedName>
    <definedName name="SG_20_17">#REF!</definedName>
    <definedName name="SG_20_18" localSheetId="5">#REF!</definedName>
    <definedName name="SG_20_18">#REF!</definedName>
    <definedName name="SG_20_19" localSheetId="5">#REF!</definedName>
    <definedName name="SG_20_19">#REF!</definedName>
    <definedName name="SG_20_20" localSheetId="5">#REF!</definedName>
    <definedName name="SG_20_20">#REF!</definedName>
    <definedName name="SG_20_21" localSheetId="5">#REF!</definedName>
    <definedName name="SG_20_21">#REF!</definedName>
    <definedName name="SG_20_22" localSheetId="5">#REF!</definedName>
    <definedName name="SG_20_22">#REF!</definedName>
    <definedName name="SG_20_23" localSheetId="5">#REF!</definedName>
    <definedName name="SG_20_23">#REF!</definedName>
    <definedName name="SG_20_24" localSheetId="5">#REF!</definedName>
    <definedName name="SG_20_24">#REF!</definedName>
    <definedName name="SG_20_25" localSheetId="5">#REF!</definedName>
    <definedName name="SG_20_25">#REF!</definedName>
    <definedName name="SG_21_01" localSheetId="5">#REF!</definedName>
    <definedName name="SG_21_01">#REF!</definedName>
    <definedName name="SG_21_02" localSheetId="5">#REF!</definedName>
    <definedName name="SG_21_02">#REF!</definedName>
    <definedName name="SG_21_03" localSheetId="5">#REF!</definedName>
    <definedName name="SG_21_03">#REF!</definedName>
    <definedName name="SG_21_04" localSheetId="5">#REF!</definedName>
    <definedName name="SG_21_04">#REF!</definedName>
    <definedName name="SG_21_05" localSheetId="5">#REF!</definedName>
    <definedName name="SG_21_05">#REF!</definedName>
    <definedName name="SG_21_06" localSheetId="5">#REF!</definedName>
    <definedName name="SG_21_06">#REF!</definedName>
    <definedName name="SG_21_07" localSheetId="5">#REF!</definedName>
    <definedName name="SG_21_07">#REF!</definedName>
    <definedName name="SG_21_08" localSheetId="5">#REF!</definedName>
    <definedName name="SG_21_08">#REF!</definedName>
    <definedName name="SG_21_09" localSheetId="5">#REF!</definedName>
    <definedName name="SG_21_09">#REF!</definedName>
    <definedName name="SG_21_10" localSheetId="5">#REF!</definedName>
    <definedName name="SG_21_10">#REF!</definedName>
    <definedName name="SG_21_11" localSheetId="5">#REF!</definedName>
    <definedName name="SG_21_11">#REF!</definedName>
    <definedName name="SG_21_12" localSheetId="5">#REF!</definedName>
    <definedName name="SG_21_12">#REF!</definedName>
    <definedName name="SG_21_13" localSheetId="5">#REF!</definedName>
    <definedName name="SG_21_13">#REF!</definedName>
    <definedName name="SG_21_14" localSheetId="5">#REF!</definedName>
    <definedName name="SG_21_14">#REF!</definedName>
    <definedName name="SG_21_15" localSheetId="5">#REF!</definedName>
    <definedName name="SG_21_15">#REF!</definedName>
    <definedName name="SG_21_16" localSheetId="5">#REF!</definedName>
    <definedName name="SG_21_16">#REF!</definedName>
    <definedName name="SG_21_17" localSheetId="5">#REF!</definedName>
    <definedName name="SG_21_17">#REF!</definedName>
    <definedName name="SG_21_18" localSheetId="5">#REF!</definedName>
    <definedName name="SG_21_18">#REF!</definedName>
    <definedName name="SG_21_19" localSheetId="5">#REF!</definedName>
    <definedName name="SG_21_19">#REF!</definedName>
    <definedName name="SG_21_20" localSheetId="5">#REF!</definedName>
    <definedName name="SG_21_20">#REF!</definedName>
    <definedName name="SG_21_21" localSheetId="5">#REF!</definedName>
    <definedName name="SG_21_21">#REF!</definedName>
    <definedName name="SG_21_22" localSheetId="5">#REF!</definedName>
    <definedName name="SG_21_22">#REF!</definedName>
    <definedName name="SG_21_23" localSheetId="5">#REF!</definedName>
    <definedName name="SG_21_23">#REF!</definedName>
    <definedName name="SG_21_24" localSheetId="5">#REF!</definedName>
    <definedName name="SG_21_24">#REF!</definedName>
    <definedName name="SG_21_25" localSheetId="5">#REF!</definedName>
    <definedName name="SG_21_25">#REF!</definedName>
    <definedName name="SG_22_01" localSheetId="5">#REF!</definedName>
    <definedName name="SG_22_01">#REF!</definedName>
    <definedName name="SG_22_02" localSheetId="5">#REF!</definedName>
    <definedName name="SG_22_02">#REF!</definedName>
    <definedName name="SG_22_03" localSheetId="5">#REF!</definedName>
    <definedName name="SG_22_03">#REF!</definedName>
    <definedName name="SG_22_04" localSheetId="5">#REF!</definedName>
    <definedName name="SG_22_04">#REF!</definedName>
    <definedName name="SG_22_05" localSheetId="5">#REF!</definedName>
    <definedName name="SG_22_05">#REF!</definedName>
    <definedName name="SG_22_06" localSheetId="5">#REF!</definedName>
    <definedName name="SG_22_06">#REF!</definedName>
    <definedName name="SG_22_07" localSheetId="5">#REF!</definedName>
    <definedName name="SG_22_07">#REF!</definedName>
    <definedName name="SG_22_08" localSheetId="5">#REF!</definedName>
    <definedName name="SG_22_08">#REF!</definedName>
    <definedName name="SG_22_09" localSheetId="5">#REF!</definedName>
    <definedName name="SG_22_09">#REF!</definedName>
    <definedName name="SG_22_10" localSheetId="5">#REF!</definedName>
    <definedName name="SG_22_10">#REF!</definedName>
    <definedName name="SG_22_11" localSheetId="5">#REF!</definedName>
    <definedName name="SG_22_11">#REF!</definedName>
    <definedName name="SG_22_12" localSheetId="5">#REF!</definedName>
    <definedName name="SG_22_12">#REF!</definedName>
    <definedName name="SG_22_13" localSheetId="5">#REF!</definedName>
    <definedName name="SG_22_13">#REF!</definedName>
    <definedName name="SG_22_14" localSheetId="5">#REF!</definedName>
    <definedName name="SG_22_14">#REF!</definedName>
    <definedName name="SG_22_15" localSheetId="5">#REF!</definedName>
    <definedName name="SG_22_15">#REF!</definedName>
    <definedName name="SG_22_16" localSheetId="5">#REF!</definedName>
    <definedName name="SG_22_16">#REF!</definedName>
    <definedName name="SG_22_17" localSheetId="5">#REF!</definedName>
    <definedName name="SG_22_17">#REF!</definedName>
    <definedName name="SG_22_18" localSheetId="5">#REF!</definedName>
    <definedName name="SG_22_18">#REF!</definedName>
    <definedName name="SG_22_19" localSheetId="5">#REF!</definedName>
    <definedName name="SG_22_19">#REF!</definedName>
    <definedName name="SG_22_20" localSheetId="5">#REF!</definedName>
    <definedName name="SG_22_20">#REF!</definedName>
    <definedName name="SG_22_21" localSheetId="5">#REF!</definedName>
    <definedName name="SG_22_21">#REF!</definedName>
    <definedName name="SG_22_22" localSheetId="5">#REF!</definedName>
    <definedName name="SG_22_22">#REF!</definedName>
    <definedName name="SG_22_23" localSheetId="5">#REF!</definedName>
    <definedName name="SG_22_23">#REF!</definedName>
    <definedName name="SG_22_24" localSheetId="5">#REF!</definedName>
    <definedName name="SG_22_24">#REF!</definedName>
    <definedName name="SG_22_25" localSheetId="5">#REF!</definedName>
    <definedName name="SG_22_25">#REF!</definedName>
    <definedName name="SG_23_01" localSheetId="5">#REF!</definedName>
    <definedName name="SG_23_01">#REF!</definedName>
    <definedName name="SG_23_02" localSheetId="5">#REF!</definedName>
    <definedName name="SG_23_02">#REF!</definedName>
    <definedName name="SG_23_03" localSheetId="5">#REF!</definedName>
    <definedName name="SG_23_03">#REF!</definedName>
    <definedName name="SG_23_04" localSheetId="5">#REF!</definedName>
    <definedName name="SG_23_04">#REF!</definedName>
    <definedName name="SG_23_05" localSheetId="5">#REF!</definedName>
    <definedName name="SG_23_05">#REF!</definedName>
    <definedName name="SG_23_06" localSheetId="5">#REF!</definedName>
    <definedName name="SG_23_06">#REF!</definedName>
    <definedName name="SG_23_07" localSheetId="5">#REF!</definedName>
    <definedName name="SG_23_07">#REF!</definedName>
    <definedName name="SG_23_08" localSheetId="5">#REF!</definedName>
    <definedName name="SG_23_08">#REF!</definedName>
    <definedName name="SG_23_09" localSheetId="5">#REF!</definedName>
    <definedName name="SG_23_09">#REF!</definedName>
    <definedName name="SG_23_10" localSheetId="5">#REF!</definedName>
    <definedName name="SG_23_10">#REF!</definedName>
    <definedName name="SG_23_11" localSheetId="5">#REF!</definedName>
    <definedName name="SG_23_11">#REF!</definedName>
    <definedName name="SG_23_12" localSheetId="5">#REF!</definedName>
    <definedName name="SG_23_12">#REF!</definedName>
    <definedName name="SG_23_13" localSheetId="5">#REF!</definedName>
    <definedName name="SG_23_13">#REF!</definedName>
    <definedName name="SG_23_14" localSheetId="5">#REF!</definedName>
    <definedName name="SG_23_14">#REF!</definedName>
    <definedName name="SG_23_15" localSheetId="5">#REF!</definedName>
    <definedName name="SG_23_15">#REF!</definedName>
    <definedName name="SG_23_16" localSheetId="5">#REF!</definedName>
    <definedName name="SG_23_16">#REF!</definedName>
    <definedName name="SG_23_17" localSheetId="5">#REF!</definedName>
    <definedName name="SG_23_17">#REF!</definedName>
    <definedName name="SG_23_18" localSheetId="5">#REF!</definedName>
    <definedName name="SG_23_18">#REF!</definedName>
    <definedName name="SG_23_19" localSheetId="5">#REF!</definedName>
    <definedName name="SG_23_19">#REF!</definedName>
    <definedName name="SG_23_20" localSheetId="5">#REF!</definedName>
    <definedName name="SG_23_20">#REF!</definedName>
    <definedName name="SG_23_21" localSheetId="5">#REF!</definedName>
    <definedName name="SG_23_21">#REF!</definedName>
    <definedName name="SG_23_22" localSheetId="5">#REF!</definedName>
    <definedName name="SG_23_22">#REF!</definedName>
    <definedName name="SG_23_23" localSheetId="5">#REF!</definedName>
    <definedName name="SG_23_23">#REF!</definedName>
    <definedName name="SG_23_24" localSheetId="5">#REF!</definedName>
    <definedName name="SG_23_24">#REF!</definedName>
    <definedName name="SG_23_25" localSheetId="5">#REF!</definedName>
    <definedName name="SG_23_25">#REF!</definedName>
    <definedName name="SG_24_01" localSheetId="5">#REF!</definedName>
    <definedName name="SG_24_01">#REF!</definedName>
    <definedName name="SG_24_02" localSheetId="5">#REF!</definedName>
    <definedName name="SG_24_02">#REF!</definedName>
    <definedName name="SG_24_03" localSheetId="5">#REF!</definedName>
    <definedName name="SG_24_03">#REF!</definedName>
    <definedName name="SG_24_04" localSheetId="5">#REF!</definedName>
    <definedName name="SG_24_04">#REF!</definedName>
    <definedName name="SG_24_05" localSheetId="5">#REF!</definedName>
    <definedName name="SG_24_05">#REF!</definedName>
    <definedName name="SG_24_06" localSheetId="5">#REF!</definedName>
    <definedName name="SG_24_06">#REF!</definedName>
    <definedName name="SG_24_07" localSheetId="5">#REF!</definedName>
    <definedName name="SG_24_07">#REF!</definedName>
    <definedName name="SG_24_08" localSheetId="5">#REF!</definedName>
    <definedName name="SG_24_08">#REF!</definedName>
    <definedName name="SG_24_09" localSheetId="5">#REF!</definedName>
    <definedName name="SG_24_09">#REF!</definedName>
    <definedName name="SG_24_10" localSheetId="5">#REF!</definedName>
    <definedName name="SG_24_10">#REF!</definedName>
    <definedName name="SG_24_11" localSheetId="5">#REF!</definedName>
    <definedName name="SG_24_11">#REF!</definedName>
    <definedName name="SG_24_12" localSheetId="5">#REF!</definedName>
    <definedName name="SG_24_12">#REF!</definedName>
    <definedName name="SG_24_13" localSheetId="5">#REF!</definedName>
    <definedName name="SG_24_13">#REF!</definedName>
    <definedName name="SG_24_14" localSheetId="5">#REF!</definedName>
    <definedName name="SG_24_14">#REF!</definedName>
    <definedName name="SG_24_15" localSheetId="5">#REF!</definedName>
    <definedName name="SG_24_15">#REF!</definedName>
    <definedName name="SG_24_16" localSheetId="5">#REF!</definedName>
    <definedName name="SG_24_16">#REF!</definedName>
    <definedName name="SG_24_17" localSheetId="5">#REF!</definedName>
    <definedName name="SG_24_17">#REF!</definedName>
    <definedName name="SG_24_18" localSheetId="5">#REF!</definedName>
    <definedName name="SG_24_18">#REF!</definedName>
    <definedName name="SG_24_19" localSheetId="5">#REF!</definedName>
    <definedName name="SG_24_19">#REF!</definedName>
    <definedName name="SG_24_20" localSheetId="5">#REF!</definedName>
    <definedName name="SG_24_20">#REF!</definedName>
    <definedName name="SG_24_21" localSheetId="5">#REF!</definedName>
    <definedName name="SG_24_21">#REF!</definedName>
    <definedName name="SG_24_22" localSheetId="5">#REF!</definedName>
    <definedName name="SG_24_22">#REF!</definedName>
    <definedName name="SG_24_23" localSheetId="5">#REF!</definedName>
    <definedName name="SG_24_23">#REF!</definedName>
    <definedName name="SG_24_24" localSheetId="5">#REF!</definedName>
    <definedName name="SG_24_24">#REF!</definedName>
    <definedName name="SG_24_25" localSheetId="5">#REF!</definedName>
    <definedName name="SG_24_25">#REF!</definedName>
    <definedName name="SG_25_01" localSheetId="5">#REF!</definedName>
    <definedName name="SG_25_01">#REF!</definedName>
    <definedName name="SG_25_02" localSheetId="5">#REF!</definedName>
    <definedName name="SG_25_02">#REF!</definedName>
    <definedName name="SG_25_03" localSheetId="5">#REF!</definedName>
    <definedName name="SG_25_03">#REF!</definedName>
    <definedName name="SG_25_04" localSheetId="5">#REF!</definedName>
    <definedName name="SG_25_04">#REF!</definedName>
    <definedName name="SG_25_05" localSheetId="5">#REF!</definedName>
    <definedName name="SG_25_05">#REF!</definedName>
    <definedName name="SG_25_06" localSheetId="5">#REF!</definedName>
    <definedName name="SG_25_06">#REF!</definedName>
    <definedName name="SG_25_07" localSheetId="5">#REF!</definedName>
    <definedName name="SG_25_07">#REF!</definedName>
    <definedName name="SG_25_08" localSheetId="5">#REF!</definedName>
    <definedName name="SG_25_08">#REF!</definedName>
    <definedName name="SG_25_09" localSheetId="5">#REF!</definedName>
    <definedName name="SG_25_09">#REF!</definedName>
    <definedName name="SG_25_10" localSheetId="5">#REF!</definedName>
    <definedName name="SG_25_10">#REF!</definedName>
    <definedName name="SG_25_11" localSheetId="5">#REF!</definedName>
    <definedName name="SG_25_11">#REF!</definedName>
    <definedName name="SG_25_12" localSheetId="5">#REF!</definedName>
    <definedName name="SG_25_12">#REF!</definedName>
    <definedName name="SG_25_13" localSheetId="5">#REF!</definedName>
    <definedName name="SG_25_13">#REF!</definedName>
    <definedName name="SG_25_14" localSheetId="5">#REF!</definedName>
    <definedName name="SG_25_14">#REF!</definedName>
    <definedName name="SG_25_15" localSheetId="5">#REF!</definedName>
    <definedName name="SG_25_15">#REF!</definedName>
    <definedName name="SG_25_16" localSheetId="5">#REF!</definedName>
    <definedName name="SG_25_16">#REF!</definedName>
    <definedName name="SG_25_17" localSheetId="5">#REF!</definedName>
    <definedName name="SG_25_17">#REF!</definedName>
    <definedName name="SG_25_18" localSheetId="5">#REF!</definedName>
    <definedName name="SG_25_18">#REF!</definedName>
    <definedName name="SG_25_19" localSheetId="5">#REF!</definedName>
    <definedName name="SG_25_19">#REF!</definedName>
    <definedName name="SG_25_20" localSheetId="5">#REF!</definedName>
    <definedName name="SG_25_20">#REF!</definedName>
    <definedName name="SG_25_21" localSheetId="5">#REF!</definedName>
    <definedName name="SG_25_21">#REF!</definedName>
    <definedName name="SG_25_22" localSheetId="5">#REF!</definedName>
    <definedName name="SG_25_22">#REF!</definedName>
    <definedName name="SG_25_23" localSheetId="5">#REF!</definedName>
    <definedName name="SG_25_23">#REF!</definedName>
    <definedName name="SG_25_24" localSheetId="5">#REF!</definedName>
    <definedName name="SG_25_24">#REF!</definedName>
    <definedName name="SG_25_25" localSheetId="5">#REF!</definedName>
    <definedName name="SG_25_25">#REF!</definedName>
    <definedName name="SIN" localSheetId="7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7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5">#REF!</definedName>
    <definedName name="Sinapi">#REF!</definedName>
    <definedName name="SOLUM" localSheetId="5">[1]Reforma!#REF!</definedName>
    <definedName name="SOLUM">[1]Reforma!#REF!</definedName>
    <definedName name="solver_adj" localSheetId="2" hidden="1">Cronograma1!$L$13</definedName>
    <definedName name="solver_adj" localSheetId="1" hidden="1">Resumo_Pavim!#REF!</definedName>
    <definedName name="solver_cvg" localSheetId="2" hidden="1">0.0001</definedName>
    <definedName name="solver_cvg" localSheetId="1" hidden="1">0.0001</definedName>
    <definedName name="solver_drv" localSheetId="2" hidden="1">1</definedName>
    <definedName name="solver_drv" localSheetId="1" hidden="1">1</definedName>
    <definedName name="solver_eng" localSheetId="2" hidden="1">1</definedName>
    <definedName name="solver_eng" localSheetId="1" hidden="1">1</definedName>
    <definedName name="solver_est" localSheetId="2" hidden="1">1</definedName>
    <definedName name="solver_est" localSheetId="1" hidden="1">1</definedName>
    <definedName name="solver_itr" localSheetId="2" hidden="1">2147483647</definedName>
    <definedName name="solver_itr" localSheetId="1" hidden="1">2147483647</definedName>
    <definedName name="solver_mip" localSheetId="2" hidden="1">2147483647</definedName>
    <definedName name="solver_mip" localSheetId="1" hidden="1">2147483647</definedName>
    <definedName name="solver_mni" localSheetId="2" hidden="1">30</definedName>
    <definedName name="solver_mni" localSheetId="1" hidden="1">30</definedName>
    <definedName name="solver_mrt" localSheetId="2" hidden="1">0.075</definedName>
    <definedName name="solver_mrt" localSheetId="1" hidden="1">0.075</definedName>
    <definedName name="solver_msl" localSheetId="2" hidden="1">2</definedName>
    <definedName name="solver_msl" localSheetId="1" hidden="1">2</definedName>
    <definedName name="solver_neg" localSheetId="2" hidden="1">1</definedName>
    <definedName name="solver_neg" localSheetId="1" hidden="1">1</definedName>
    <definedName name="solver_nod" localSheetId="2" hidden="1">2147483647</definedName>
    <definedName name="solver_nod" localSheetId="1" hidden="1">2147483647</definedName>
    <definedName name="solver_num" localSheetId="2" hidden="1">0</definedName>
    <definedName name="solver_num" localSheetId="1" hidden="1">0</definedName>
    <definedName name="solver_nwt" localSheetId="2" hidden="1">1</definedName>
    <definedName name="solver_nwt" localSheetId="1" hidden="1">1</definedName>
    <definedName name="solver_opt" localSheetId="2" hidden="1">Cronograma1!$Q$31</definedName>
    <definedName name="solver_opt" localSheetId="1" hidden="1">Resumo_Pavim!$P$12</definedName>
    <definedName name="solver_pre" localSheetId="2" hidden="1">0.000001</definedName>
    <definedName name="solver_pre" localSheetId="1" hidden="1">0.000001</definedName>
    <definedName name="solver_rbv" localSheetId="2" hidden="1">1</definedName>
    <definedName name="solver_rbv" localSheetId="1" hidden="1">1</definedName>
    <definedName name="solver_rlx" localSheetId="2" hidden="1">2</definedName>
    <definedName name="solver_rlx" localSheetId="1" hidden="1">2</definedName>
    <definedName name="solver_rsd" localSheetId="2" hidden="1">0</definedName>
    <definedName name="solver_rsd" localSheetId="1" hidden="1">0</definedName>
    <definedName name="solver_scl" localSheetId="2" hidden="1">1</definedName>
    <definedName name="solver_scl" localSheetId="1" hidden="1">1</definedName>
    <definedName name="solver_sho" localSheetId="2" hidden="1">2</definedName>
    <definedName name="solver_sho" localSheetId="1" hidden="1">2</definedName>
    <definedName name="solver_ssz" localSheetId="2" hidden="1">100</definedName>
    <definedName name="solver_ssz" localSheetId="1" hidden="1">100</definedName>
    <definedName name="solver_tim" localSheetId="2" hidden="1">2147483647</definedName>
    <definedName name="solver_tim" localSheetId="1" hidden="1">2147483647</definedName>
    <definedName name="solver_tol" localSheetId="2" hidden="1">0.01</definedName>
    <definedName name="solver_tol" localSheetId="1" hidden="1">0.01</definedName>
    <definedName name="solver_typ" localSheetId="2" hidden="1">3</definedName>
    <definedName name="solver_typ" localSheetId="1" hidden="1">3</definedName>
    <definedName name="solver_val" localSheetId="2" hidden="1">86008.14</definedName>
    <definedName name="solver_val" localSheetId="1" hidden="1">1322.3231</definedName>
    <definedName name="solver_ver" localSheetId="2" hidden="1">3</definedName>
    <definedName name="solver_ver" localSheetId="1" hidden="1">3</definedName>
    <definedName name="SomaTotal">[42]CALÇAMENTO!$M$68</definedName>
    <definedName name="sort" localSheetId="7" hidden="1">#REF!</definedName>
    <definedName name="sort" localSheetId="5" hidden="1">#REF!</definedName>
    <definedName name="sort" hidden="1">#REF!</definedName>
    <definedName name="SR">OFFSET([39]Serviços!$A$1,1,,COUNTA([39]Serviços!$A:$A),COUNTA([39]Serviços!$1:$1))</definedName>
    <definedName name="SS" localSheetId="2">[8]CUBACAO!#REF!</definedName>
    <definedName name="SS" localSheetId="7">#REF!</definedName>
    <definedName name="SS" localSheetId="5">#REF!</definedName>
    <definedName name="SS">#REF!</definedName>
    <definedName name="SUB" localSheetId="5">#REF!</definedName>
    <definedName name="SUB">#REF!</definedName>
    <definedName name="SUB_TRECHO" localSheetId="5">#REF!</definedName>
    <definedName name="SUB_TRECHO">#REF!</definedName>
    <definedName name="SUBT" localSheetId="5">#REF!</definedName>
    <definedName name="SUBT">#REF!</definedName>
    <definedName name="SUBTO" localSheetId="5">#REF!</definedName>
    <definedName name="SUBTO">#REF!</definedName>
    <definedName name="SUUU7" localSheetId="5">#REF!</definedName>
    <definedName name="SUUU7">#REF!</definedName>
    <definedName name="SVASRTVARTVAWRTVAWRTBVAWTEBAWEBTAW" localSheetId="5">#REF!</definedName>
    <definedName name="SVASRTVARTVAWRTVAWRTBVAWTEBAWEBTAW">#REF!</definedName>
    <definedName name="T" localSheetId="2">#REF!</definedName>
    <definedName name="T" localSheetId="5">#REF!</definedName>
    <definedName name="T">#REF!</definedName>
    <definedName name="Tabela" localSheetId="5">#REF!</definedName>
    <definedName name="Tabela">#REF!</definedName>
    <definedName name="Tabela_1" localSheetId="5">#REF!</definedName>
    <definedName name="Tabela_1">#REF!</definedName>
    <definedName name="Tabela_1_6" localSheetId="5">#REF!</definedName>
    <definedName name="Tabela_1_6">#REF!</definedName>
    <definedName name="Tabela_10" localSheetId="5">#REF!</definedName>
    <definedName name="Tabela_10">#REF!</definedName>
    <definedName name="Tabela_2" localSheetId="5">#REF!</definedName>
    <definedName name="Tabela_2">#REF!</definedName>
    <definedName name="Tabela_3" localSheetId="5">#REF!</definedName>
    <definedName name="Tabela_3">#REF!</definedName>
    <definedName name="Tabela_4" localSheetId="5">#REF!</definedName>
    <definedName name="Tabela_4">#REF!</definedName>
    <definedName name="Tabela_5" localSheetId="5">#REF!</definedName>
    <definedName name="Tabela_5">#REF!</definedName>
    <definedName name="Tabela_5_1" localSheetId="5">#REF!</definedName>
    <definedName name="Tabela_5_1">#REF!</definedName>
    <definedName name="Tabela_6" localSheetId="5">#REF!</definedName>
    <definedName name="Tabela_6">#REF!</definedName>
    <definedName name="Tanque_lavar_roupa" localSheetId="5">#REF!</definedName>
    <definedName name="Tanque_lavar_roupa">#REF!</definedName>
    <definedName name="Tanque_premoldado" localSheetId="5">#REF!</definedName>
    <definedName name="Tanque_premoldado">#REF!</definedName>
    <definedName name="taxa_cap" localSheetId="5">#REF!</definedName>
    <definedName name="taxa_cap">#REF!</definedName>
    <definedName name="Teor">[38]Teor!$A$3:$A$7</definedName>
    <definedName name="terra" localSheetId="7">#REF!</definedName>
    <definedName name="terra" localSheetId="5">#REF!</definedName>
    <definedName name="terra">#REF!</definedName>
    <definedName name="teste" localSheetId="5">#REF!</definedName>
    <definedName name="teste">#REF!</definedName>
    <definedName name="teste1" localSheetId="5">#REF!</definedName>
    <definedName name="teste1">#REF!</definedName>
    <definedName name="teste10" localSheetId="5">#REF!</definedName>
    <definedName name="teste10">#REF!</definedName>
    <definedName name="teste2" localSheetId="5">#REF!</definedName>
    <definedName name="teste2">#REF!</definedName>
    <definedName name="teste3" localSheetId="5">#REF!</definedName>
    <definedName name="teste3">#REF!</definedName>
    <definedName name="TESTE4" localSheetId="5">#REF!</definedName>
    <definedName name="TESTE4">#REF!</definedName>
    <definedName name="TESTE4teste" localSheetId="5">#REF!</definedName>
    <definedName name="TESTE4teste">#REF!</definedName>
    <definedName name="TESTES" localSheetId="5">#REF!</definedName>
    <definedName name="TESTES">#REF!</definedName>
    <definedName name="TITULO" localSheetId="5">#REF!</definedName>
    <definedName name="TITULO">#REF!</definedName>
    <definedName name="TituloEventos">OFFSET(DADOS!$J$33,1,0):OFFSET(DADOS!$J$37,-1,0)</definedName>
    <definedName name="_xlnm.Print_Titles" localSheetId="11">Cronograma!$B:$J,Cronograma!$30:$33</definedName>
    <definedName name="_xlnm.Print_Titles" localSheetId="7">#REF!</definedName>
    <definedName name="_xlnm.Print_Titles" localSheetId="10">Detalhamento!$E:$K,Detalhamento!$13:$16</definedName>
    <definedName name="_xlnm.Print_Titles" localSheetId="9">Eventograma_e_Quantitativos!$C:$M,Eventograma_e_Quantitativos!$15:$18</definedName>
    <definedName name="_xlnm.Print_Titles" localSheetId="12">PLE!$B:$D,PLE!$30:$33</definedName>
    <definedName name="_xlnm.Print_Titles">#REF!</definedName>
    <definedName name="Total" localSheetId="7">#REF!</definedName>
    <definedName name="Total" localSheetId="5">#REF!</definedName>
    <definedName name="Total">#REF!</definedName>
    <definedName name="TOTAL_GERAL" localSheetId="5">#REF!</definedName>
    <definedName name="TOTAL_GERAL">#REF!</definedName>
    <definedName name="TOTAL_RESUMO" localSheetId="5">#REF!</definedName>
    <definedName name="TOTAL_RESUMO">#REF!</definedName>
    <definedName name="TotalEventos">SUM(TotalPorEvento)</definedName>
    <definedName name="TotalPorEvento">Eventograma_e_Quantitativos!$I$36:OFFSET(Eventograma_e_Quantitativos!$I$39,-1,0)</definedName>
    <definedName name="totee_3" localSheetId="5">#REF!</definedName>
    <definedName name="totee_3">#REF!</definedName>
    <definedName name="totee1" localSheetId="5">#REF!</definedName>
    <definedName name="totee1">#REF!</definedName>
    <definedName name="totee2" localSheetId="5">#REF!</definedName>
    <definedName name="totee2">#REF!</definedName>
    <definedName name="TOTMAT_EE1" localSheetId="5">#REF!</definedName>
    <definedName name="TOTMAT_EE1">#REF!</definedName>
    <definedName name="TOTMAT_EE2" localSheetId="5">#REF!</definedName>
    <definedName name="TOTMAT_EE2">#REF!</definedName>
    <definedName name="TOTMAT_EE3" localSheetId="5">#REF!</definedName>
    <definedName name="TOTMAT_EE3">#REF!</definedName>
    <definedName name="TOTSER_EE1" localSheetId="5">#REF!</definedName>
    <definedName name="TOTSER_EE1">#REF!</definedName>
    <definedName name="TOTSER_EE2" localSheetId="5">#REF!</definedName>
    <definedName name="TOTSER_EE2">#REF!</definedName>
    <definedName name="TOTSER_EE3" localSheetId="5">#REF!</definedName>
    <definedName name="TOTSER_EE3">#REF!</definedName>
    <definedName name="TPM" localSheetId="5">#REF!</definedName>
    <definedName name="TPM">#REF!</definedName>
    <definedName name="TRÂNS_SEG_EMISS2" localSheetId="5">#REF!</definedName>
    <definedName name="TRÂNS_SEG_EMISS2">#REF!</definedName>
    <definedName name="TRÂNS_SEG_EMISS3" localSheetId="5">#REF!</definedName>
    <definedName name="TRÂNS_SEG_EMISS3">#REF!</definedName>
    <definedName name="TRÂNS_SEGU" localSheetId="5">#REF!</definedName>
    <definedName name="TRÂNS_SEGU">#REF!</definedName>
    <definedName name="TRÂNS_SEGURANÇA" localSheetId="5">#REF!</definedName>
    <definedName name="TRÂNS_SEGURANÇA">#REF!</definedName>
    <definedName name="TRAV_EMISS3_S" localSheetId="5">#REF!</definedName>
    <definedName name="TRAV_EMISS3_S">#REF!</definedName>
    <definedName name="TRFE" localSheetId="5">[1]Reforma!#REF!</definedName>
    <definedName name="TRFE">[1]Reforma!#REF!</definedName>
    <definedName name="TT" localSheetId="2">[8]CUBACAO!#REF!</definedName>
    <definedName name="TT" localSheetId="7">#REF!</definedName>
    <definedName name="TT" localSheetId="5">#REF!</definedName>
    <definedName name="TT">#REF!</definedName>
    <definedName name="tttt" localSheetId="7" hidden="1">#REF!</definedName>
    <definedName name="tttt" localSheetId="5" hidden="1">#REF!</definedName>
    <definedName name="tttt" hidden="1">#REF!</definedName>
    <definedName name="TxCresc">'[23]TodasTraf-2000-NoPrint'!$C$7:$L$17</definedName>
    <definedName name="tyu" localSheetId="5">[1]Reforma!#REF!</definedName>
    <definedName name="tyu">[1]Reforma!#REF!</definedName>
    <definedName name="ujk" localSheetId="5">[1]Reforma!#REF!</definedName>
    <definedName name="ujk">[1]Reforma!#REF!</definedName>
    <definedName name="últimaMedição">MAX(Import.PLE)</definedName>
    <definedName name="UN" localSheetId="7">#REF!</definedName>
    <definedName name="UN" localSheetId="5">#REF!</definedName>
    <definedName name="UN">#REF!</definedName>
    <definedName name="UN." localSheetId="5">#REF!</definedName>
    <definedName name="UN.">#REF!</definedName>
    <definedName name="Unit." localSheetId="5">#REF!</definedName>
    <definedName name="Unit.">#REF!</definedName>
    <definedName name="UU" localSheetId="2">[8]CUBACAO!#REF!</definedName>
    <definedName name="UU" localSheetId="7">#REF!</definedName>
    <definedName name="UU" localSheetId="5">#REF!</definedName>
    <definedName name="UU">#REF!</definedName>
    <definedName name="UYT" localSheetId="7">[1]Reforma!#REF!</definedName>
    <definedName name="UYT" localSheetId="5">[1]Reforma!#REF!</definedName>
    <definedName name="UYT">[1]Reforma!#REF!</definedName>
    <definedName name="v" localSheetId="7">[38]Equipamentos!#REF!</definedName>
    <definedName name="v" localSheetId="5">[38]Equipamentos!#REF!</definedName>
    <definedName name="v">[38]Equipamentos!#REF!</definedName>
    <definedName name="ValoresPorEvento">Eventograma_e_Quantitativos!$N$36:OFFSET(Eventograma_e_Quantitativos!$BK$39,-1,0)</definedName>
    <definedName name="ValoresPorEvento.LinhaPadrão">Eventograma_e_Quantitativos!$3:$3</definedName>
    <definedName name="Vazios">[38]Teor!$B$3:$B$7</definedName>
    <definedName name="vbg" localSheetId="5">[1]Reforma!#REF!</definedName>
    <definedName name="vbg">[1]Reforma!#REF!</definedName>
    <definedName name="Veic">'[25]Adm Local '!$K$311</definedName>
    <definedName name="verde" localSheetId="7">#REF!</definedName>
    <definedName name="verde" localSheetId="5">#REF!</definedName>
    <definedName name="verde">#REF!</definedName>
    <definedName name="verdepav" localSheetId="5">#REF!</definedName>
    <definedName name="verdepav">#REF!</definedName>
    <definedName name="Verga" localSheetId="5">#REF!</definedName>
    <definedName name="Verga">#REF!</definedName>
    <definedName name="VL" localSheetId="5">#REF!</definedName>
    <definedName name="VL">#REF!</definedName>
    <definedName name="VT" localSheetId="5">#REF!</definedName>
    <definedName name="VT">#REF!</definedName>
    <definedName name="VTE" localSheetId="5">#REF!</definedName>
    <definedName name="VTE">#REF!</definedName>
    <definedName name="VV" localSheetId="2">[8]CUBACAO!#REF!</definedName>
    <definedName name="VV" localSheetId="7">#REF!</definedName>
    <definedName name="VV" localSheetId="5">#REF!</definedName>
    <definedName name="VV">#REF!</definedName>
    <definedName name="WEWRWR" localSheetId="7">Dados_Intesidade!WEWRWR</definedName>
    <definedName name="WEWRWR">[0]!WEWRWR</definedName>
    <definedName name="WEWRWRE" localSheetId="7">Dados_Intesidade!WEWRWRE</definedName>
    <definedName name="WEWRWRE">[0]!WEWRWRE</definedName>
    <definedName name="WQW" localSheetId="7">#REF!</definedName>
    <definedName name="WQW" localSheetId="5">#REF!</definedName>
    <definedName name="WQW">#REF!</definedName>
    <definedName name="wrkifoerngperg" localSheetId="5">#REF!</definedName>
    <definedName name="wrkifoerngperg">#REF!</definedName>
    <definedName name="wrn.mo2." localSheetId="7" hidden="1">{#N/A,#N/A,FALSE,"MO (2)"}</definedName>
    <definedName name="wrn.mo2." hidden="1">{#N/A,#N/A,FALSE,"MO (2)"}</definedName>
    <definedName name="wrn.Orçamento." localSheetId="7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5">#REF!</definedName>
    <definedName name="WSFDGSJHKJSçghsK">#REF!</definedName>
    <definedName name="WW" localSheetId="2">[8]CUBACAO!#REF!</definedName>
    <definedName name="WW" localSheetId="7">#REF!</definedName>
    <definedName name="WW" localSheetId="5">#REF!</definedName>
    <definedName name="WW">#REF!</definedName>
    <definedName name="X" localSheetId="7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5">#REF!</definedName>
    <definedName name="Xa">#REF!</definedName>
    <definedName name="Xb" localSheetId="5">#REF!</definedName>
    <definedName name="Xb">#REF!</definedName>
    <definedName name="Xc" localSheetId="5">#REF!</definedName>
    <definedName name="Xc">#REF!</definedName>
    <definedName name="xczvzxc" localSheetId="5">#REF!</definedName>
    <definedName name="xczvzxc">#REF!</definedName>
    <definedName name="XX" localSheetId="2">[8]CUBACAO!#REF!</definedName>
    <definedName name="XX" localSheetId="7">#REF!</definedName>
    <definedName name="XX" localSheetId="5">#REF!</definedName>
    <definedName name="XX">#REF!</definedName>
    <definedName name="XXX" localSheetId="7">Dados_Intesidade!XXX</definedName>
    <definedName name="XXX">[0]!XXX</definedName>
    <definedName name="XXXX" localSheetId="7">Dados_Intesidade!XXXX</definedName>
    <definedName name="XXXX">[0]!XXXX</definedName>
    <definedName name="xxxxxxx" localSheetId="7">#REF!</definedName>
    <definedName name="xxxxxxx" localSheetId="5">#REF!</definedName>
    <definedName name="xxxxxxx">#REF!</definedName>
    <definedName name="Y" localSheetId="5">#REF!</definedName>
    <definedName name="Y">#REF!</definedName>
    <definedName name="YJGGHG" localSheetId="5">[1]Reforma!#REF!</definedName>
    <definedName name="YJGGHG">[1]Reforma!#REF!</definedName>
    <definedName name="yngrid" localSheetId="5">#REF!</definedName>
    <definedName name="yngrid">#REF!</definedName>
    <definedName name="yngridd" localSheetId="5">#REF!</definedName>
    <definedName name="yngridd">#REF!</definedName>
    <definedName name="yoli" localSheetId="5">#REF!</definedName>
    <definedName name="yoli">#REF!</definedName>
    <definedName name="yULIAN" localSheetId="5">#REF!</definedName>
    <definedName name="yULIAN">#REF!</definedName>
    <definedName name="YY" localSheetId="2">[8]CUBACAO!#REF!</definedName>
    <definedName name="YY" localSheetId="7">#REF!</definedName>
    <definedName name="YY" localSheetId="5">#REF!</definedName>
    <definedName name="YY">#REF!</definedName>
    <definedName name="Z" localSheetId="5">#REF!</definedName>
    <definedName name="Z">#REF!</definedName>
    <definedName name="ZCERTOP" localSheetId="5">#REF!</definedName>
    <definedName name="ZCERTOP">#REF!</definedName>
    <definedName name="zsfdbvzsfdbfzdb" localSheetId="5">#REF!</definedName>
    <definedName name="zsfdbvzsfdbfzdb">#REF!</definedName>
    <definedName name="zxc" localSheetId="5">[1]Reforma!#REF!</definedName>
    <definedName name="zxc">[1]Reforma!#REF!</definedName>
    <definedName name="ZZ" localSheetId="2">[8]CUBACAO!#REF!</definedName>
    <definedName name="ZZ" localSheetId="7">#REF!</definedName>
    <definedName name="ZZ" localSheetId="5">#REF!</definedName>
    <definedName name="ZZ">#REF!</definedName>
  </definedNames>
  <calcPr calcId="152511"/>
</workbook>
</file>

<file path=xl/calcChain.xml><?xml version="1.0" encoding="utf-8"?>
<calcChain xmlns="http://schemas.openxmlformats.org/spreadsheetml/2006/main">
  <c r="B88" i="30" l="1"/>
  <c r="E89" i="30"/>
  <c r="E88" i="30"/>
  <c r="B89" i="30"/>
  <c r="E30" i="30"/>
  <c r="E67" i="30"/>
  <c r="E51" i="30"/>
  <c r="E50" i="30"/>
  <c r="B14" i="30"/>
  <c r="B13" i="30"/>
  <c r="M270" i="27"/>
  <c r="M271" i="27"/>
  <c r="M272" i="27"/>
  <c r="M273" i="27"/>
  <c r="M274" i="27"/>
  <c r="M275" i="27"/>
  <c r="M276" i="27"/>
  <c r="M277" i="27"/>
  <c r="M278" i="27"/>
  <c r="M279" i="27"/>
  <c r="M280" i="27"/>
  <c r="M281" i="27"/>
  <c r="M282" i="27"/>
  <c r="M283" i="27"/>
  <c r="M269" i="27"/>
  <c r="M268" i="27"/>
  <c r="M250" i="27"/>
  <c r="M251" i="27"/>
  <c r="M252" i="27"/>
  <c r="M253" i="27"/>
  <c r="M254" i="27"/>
  <c r="M255" i="27"/>
  <c r="M256" i="27"/>
  <c r="M257" i="27"/>
  <c r="M258" i="27"/>
  <c r="M259" i="27"/>
  <c r="M260" i="27"/>
  <c r="M261" i="27"/>
  <c r="M262" i="27"/>
  <c r="M263" i="27"/>
  <c r="M246" i="27" s="1"/>
  <c r="M264" i="27"/>
  <c r="M265" i="27"/>
  <c r="M266" i="27"/>
  <c r="M249" i="27"/>
  <c r="M248" i="27"/>
  <c r="M247" i="27"/>
  <c r="M245" i="27"/>
  <c r="M244" i="27"/>
  <c r="M242" i="27" s="1"/>
  <c r="M243" i="27"/>
  <c r="M240" i="27"/>
  <c r="M241" i="27"/>
  <c r="M239" i="27"/>
  <c r="M235" i="27"/>
  <c r="M236" i="27"/>
  <c r="M237" i="27"/>
  <c r="M234" i="27"/>
  <c r="M231" i="27"/>
  <c r="M232" i="27"/>
  <c r="M230" i="27"/>
  <c r="M227" i="27"/>
  <c r="M228" i="27"/>
  <c r="M226" i="27"/>
  <c r="M225" i="27"/>
  <c r="M224" i="27"/>
  <c r="M223" i="27"/>
  <c r="M222" i="27"/>
  <c r="M221" i="27"/>
  <c r="M218" i="27"/>
  <c r="M219" i="27"/>
  <c r="M217" i="27"/>
  <c r="M216" i="27"/>
  <c r="M215" i="27"/>
  <c r="M214" i="27"/>
  <c r="M211" i="27"/>
  <c r="M212" i="27"/>
  <c r="M210" i="27"/>
  <c r="M209" i="27"/>
  <c r="M198" i="27"/>
  <c r="M199" i="27"/>
  <c r="M200" i="27"/>
  <c r="M201" i="27"/>
  <c r="M202" i="27"/>
  <c r="M203" i="27"/>
  <c r="M204" i="27"/>
  <c r="M205" i="27"/>
  <c r="M206" i="27"/>
  <c r="M207" i="27"/>
  <c r="M197" i="27"/>
  <c r="M196" i="27"/>
  <c r="M185" i="27"/>
  <c r="M186" i="27"/>
  <c r="M187" i="27"/>
  <c r="M188" i="27"/>
  <c r="M189" i="27"/>
  <c r="M190" i="27"/>
  <c r="M191" i="27"/>
  <c r="M192" i="27"/>
  <c r="M193" i="27"/>
  <c r="M194" i="27"/>
  <c r="M184" i="27"/>
  <c r="M183" i="27"/>
  <c r="M182" i="27"/>
  <c r="M179" i="27"/>
  <c r="M180" i="27"/>
  <c r="M178" i="27"/>
  <c r="M176" i="27"/>
  <c r="M175" i="27" s="1"/>
  <c r="M168" i="27"/>
  <c r="M169" i="27"/>
  <c r="M170" i="27"/>
  <c r="M171" i="27"/>
  <c r="M172" i="27"/>
  <c r="M173" i="27"/>
  <c r="M167" i="27"/>
  <c r="M148" i="27"/>
  <c r="M149" i="27"/>
  <c r="M150" i="27"/>
  <c r="M151" i="27"/>
  <c r="M152" i="27"/>
  <c r="M153" i="27"/>
  <c r="M154" i="27"/>
  <c r="M155" i="27"/>
  <c r="M156" i="27"/>
  <c r="M157" i="27"/>
  <c r="M158" i="27"/>
  <c r="M159" i="27"/>
  <c r="M160" i="27"/>
  <c r="M161" i="27"/>
  <c r="M162" i="27"/>
  <c r="M163" i="27"/>
  <c r="M164" i="27"/>
  <c r="M165" i="27"/>
  <c r="M147" i="27"/>
  <c r="M136" i="27"/>
  <c r="M137" i="27"/>
  <c r="M138" i="27"/>
  <c r="M139" i="27"/>
  <c r="M140" i="27"/>
  <c r="M141" i="27"/>
  <c r="M142" i="27"/>
  <c r="M143" i="27"/>
  <c r="M144" i="27"/>
  <c r="M145" i="27"/>
  <c r="M135" i="27"/>
  <c r="M133" i="27"/>
  <c r="M127" i="27"/>
  <c r="M128" i="27"/>
  <c r="M129" i="27"/>
  <c r="M130" i="27"/>
  <c r="M131" i="27"/>
  <c r="M132" i="27"/>
  <c r="M126" i="27"/>
  <c r="M99" i="27"/>
  <c r="M100" i="27"/>
  <c r="M101" i="27"/>
  <c r="M102" i="27"/>
  <c r="M103" i="27"/>
  <c r="M104" i="27"/>
  <c r="M105" i="27"/>
  <c r="M106" i="27"/>
  <c r="M107" i="27"/>
  <c r="M108" i="27"/>
  <c r="M109" i="27"/>
  <c r="M110" i="27"/>
  <c r="M111" i="27"/>
  <c r="M112" i="27"/>
  <c r="M113" i="27"/>
  <c r="M114" i="27"/>
  <c r="M115" i="27"/>
  <c r="M116" i="27"/>
  <c r="M117" i="27"/>
  <c r="M118" i="27"/>
  <c r="M119" i="27"/>
  <c r="M120" i="27"/>
  <c r="M121" i="27"/>
  <c r="M122" i="27"/>
  <c r="M123" i="27"/>
  <c r="M124" i="27"/>
  <c r="M98" i="27"/>
  <c r="M97" i="27"/>
  <c r="M90" i="27"/>
  <c r="M91" i="27"/>
  <c r="M92" i="27"/>
  <c r="M93" i="27"/>
  <c r="M94" i="27"/>
  <c r="M95" i="27"/>
  <c r="M89" i="27"/>
  <c r="M88" i="27"/>
  <c r="M83" i="27"/>
  <c r="M84" i="27"/>
  <c r="M85" i="27"/>
  <c r="M86" i="27"/>
  <c r="M82" i="27"/>
  <c r="M81" i="27"/>
  <c r="M76" i="27"/>
  <c r="M77" i="27"/>
  <c r="M78" i="27"/>
  <c r="M79" i="27"/>
  <c r="M75" i="27"/>
  <c r="M74" i="27"/>
  <c r="M71" i="27"/>
  <c r="M72" i="27"/>
  <c r="M70" i="27"/>
  <c r="M69" i="27"/>
  <c r="M66" i="27"/>
  <c r="M67" i="27"/>
  <c r="M65" i="27"/>
  <c r="M64" i="27"/>
  <c r="M49" i="27"/>
  <c r="M50" i="27"/>
  <c r="M51" i="27"/>
  <c r="M52" i="27"/>
  <c r="M53" i="27"/>
  <c r="M54" i="27"/>
  <c r="M55" i="27"/>
  <c r="M56" i="27"/>
  <c r="M57" i="27"/>
  <c r="M58" i="27"/>
  <c r="M59" i="27"/>
  <c r="M60" i="27"/>
  <c r="M61" i="27"/>
  <c r="M62" i="27"/>
  <c r="M48" i="27"/>
  <c r="M47" i="27"/>
  <c r="M34" i="27"/>
  <c r="M35" i="27"/>
  <c r="M36" i="27"/>
  <c r="M37" i="27"/>
  <c r="M38" i="27"/>
  <c r="M39" i="27"/>
  <c r="M40" i="27"/>
  <c r="M41" i="27"/>
  <c r="M42" i="27"/>
  <c r="M43" i="27"/>
  <c r="M44" i="27"/>
  <c r="M45" i="27"/>
  <c r="M33" i="27"/>
  <c r="M32" i="27"/>
  <c r="M28" i="27"/>
  <c r="M29" i="27"/>
  <c r="M30" i="27"/>
  <c r="M27" i="27"/>
  <c r="M16" i="27"/>
  <c r="M17" i="27"/>
  <c r="M18" i="27"/>
  <c r="M19" i="27"/>
  <c r="M20" i="27"/>
  <c r="M21" i="27"/>
  <c r="M22" i="27"/>
  <c r="M23" i="27"/>
  <c r="M24" i="27"/>
  <c r="M25" i="27"/>
  <c r="M15" i="27"/>
  <c r="M233" i="27"/>
  <c r="M229" i="27"/>
  <c r="M63" i="27"/>
  <c r="M238" i="27" l="1"/>
  <c r="M208" i="27"/>
  <c r="M166" i="27"/>
  <c r="M96" i="27"/>
  <c r="M87" i="27"/>
  <c r="M46" i="27"/>
  <c r="M267" i="27"/>
  <c r="M220" i="27"/>
  <c r="M213" i="27"/>
  <c r="M195" i="27"/>
  <c r="M181" i="27"/>
  <c r="M177" i="27"/>
  <c r="M125" i="27"/>
  <c r="M73" i="27"/>
  <c r="M68" i="27"/>
  <c r="M31" i="27"/>
  <c r="M26" i="27"/>
  <c r="M146" i="27"/>
  <c r="M134" i="27"/>
  <c r="M80" i="27"/>
  <c r="M14" i="27"/>
  <c r="A6" i="41"/>
  <c r="A6" i="42" s="1"/>
  <c r="A4" i="41"/>
  <c r="A4" i="42" s="1"/>
  <c r="K43" i="30"/>
  <c r="K81" i="30" s="1"/>
  <c r="K42" i="30"/>
  <c r="K80" i="30" s="1"/>
  <c r="A6" i="30"/>
  <c r="A42" i="30" s="1"/>
  <c r="A80" i="30" s="1"/>
  <c r="A4" i="30"/>
  <c r="A40" i="30" s="1"/>
  <c r="A78" i="30" s="1"/>
  <c r="B51" i="30"/>
  <c r="B50" i="30"/>
  <c r="M174" i="27" l="1"/>
  <c r="F14" i="30" s="1"/>
  <c r="N14" i="30" s="1"/>
  <c r="M13" i="27"/>
  <c r="M12" i="27" l="1"/>
  <c r="F51" i="30"/>
  <c r="F89" i="30" s="1"/>
  <c r="K14" i="30"/>
  <c r="F13" i="30"/>
  <c r="F50" i="30" s="1"/>
  <c r="B18" i="41"/>
  <c r="H51" i="30" l="1"/>
  <c r="N51" i="30"/>
  <c r="K51" i="30"/>
  <c r="F67" i="30"/>
  <c r="K89" i="30"/>
  <c r="H89" i="30"/>
  <c r="F30" i="30"/>
  <c r="N13" i="30"/>
  <c r="K13" i="30"/>
  <c r="K50" i="30"/>
  <c r="F88" i="30"/>
  <c r="N50" i="30"/>
  <c r="H50" i="30"/>
  <c r="N105" i="30"/>
  <c r="B30" i="41"/>
  <c r="O105" i="30" l="1"/>
  <c r="K88" i="30"/>
  <c r="K105" i="30" s="1"/>
  <c r="L105" i="30" s="1"/>
  <c r="H88" i="30"/>
  <c r="H105" i="30" s="1"/>
  <c r="I105" i="30" s="1"/>
  <c r="F105" i="30"/>
  <c r="H13" i="30"/>
  <c r="H14" i="30"/>
  <c r="N30" i="30" l="1"/>
  <c r="O30" i="30" s="1"/>
  <c r="H30" i="30"/>
  <c r="I30" i="30" s="1"/>
  <c r="K30" i="30"/>
  <c r="L30" i="30" s="1"/>
  <c r="H67" i="30"/>
  <c r="Q20" i="25"/>
  <c r="O20" i="25"/>
  <c r="G20" i="25"/>
  <c r="N20" i="25" s="1"/>
  <c r="Q22" i="25"/>
  <c r="O22" i="25"/>
  <c r="G22" i="25"/>
  <c r="N22" i="25" s="1"/>
  <c r="N67" i="30" l="1"/>
  <c r="O67" i="30" s="1"/>
  <c r="K67" i="30"/>
  <c r="L67" i="30" s="1"/>
  <c r="I67" i="30"/>
  <c r="K31" i="30"/>
  <c r="N31" i="30" s="1"/>
  <c r="H68" i="30" s="1"/>
  <c r="L31" i="30"/>
  <c r="O31" i="30" s="1"/>
  <c r="Q21" i="25"/>
  <c r="O21" i="25"/>
  <c r="G21" i="25"/>
  <c r="N21" i="25" s="1"/>
  <c r="Q19" i="25"/>
  <c r="O19" i="25"/>
  <c r="G19" i="25"/>
  <c r="N19" i="25" s="1"/>
  <c r="I15" i="25"/>
  <c r="H15" i="25"/>
  <c r="J15" i="25"/>
  <c r="L15" i="25"/>
  <c r="K15" i="25"/>
  <c r="K68" i="30" l="1"/>
  <c r="N68" i="30" s="1"/>
  <c r="H106" i="30" s="1"/>
  <c r="K106" i="30" s="1"/>
  <c r="N106" i="30" s="1"/>
  <c r="I68" i="30"/>
  <c r="L68" i="30" s="1"/>
  <c r="O68" i="30" s="1"/>
  <c r="I106" i="30" s="1"/>
  <c r="L106" i="30" s="1"/>
  <c r="O106" i="30" s="1"/>
  <c r="Q18" i="25"/>
  <c r="O18" i="25"/>
  <c r="G18" i="25"/>
  <c r="N18" i="25" s="1"/>
  <c r="L15" i="40" l="1"/>
  <c r="M15" i="40"/>
  <c r="N15" i="40"/>
  <c r="T14" i="25" l="1"/>
  <c r="O16" i="25"/>
  <c r="Q16" i="25"/>
  <c r="O17" i="25"/>
  <c r="Q17" i="25"/>
  <c r="N17" i="25" l="1"/>
  <c r="G16" i="25"/>
  <c r="C8" i="25"/>
  <c r="D1" i="25"/>
  <c r="C7" i="25"/>
  <c r="C6" i="25"/>
  <c r="C5" i="25"/>
  <c r="C4" i="25"/>
  <c r="C15" i="25"/>
  <c r="C3" i="25"/>
  <c r="C9" i="25"/>
  <c r="A22" i="40"/>
  <c r="C22" i="40" s="1"/>
  <c r="C15" i="40"/>
  <c r="N16" i="25" l="1"/>
  <c r="G15" i="25"/>
  <c r="A28" i="40"/>
  <c r="C28" i="40" l="1"/>
  <c r="A34" i="40"/>
  <c r="A40" i="40" l="1"/>
  <c r="A47" i="40" s="1"/>
  <c r="C34" i="40"/>
  <c r="C47" i="40" l="1"/>
  <c r="C40" i="40"/>
  <c r="C21" i="40" l="1"/>
  <c r="D21" i="40" l="1"/>
  <c r="C18" i="37"/>
  <c r="K19" i="6" l="1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E21" i="40" l="1"/>
  <c r="Q15" i="6" l="1"/>
  <c r="P15" i="6"/>
  <c r="H7" i="18" l="1"/>
  <c r="E10" i="18"/>
  <c r="C7" i="18"/>
  <c r="B18" i="37" l="1"/>
  <c r="D7" i="40"/>
  <c r="D8" i="40" l="1"/>
  <c r="O15" i="6"/>
  <c r="N15" i="6"/>
  <c r="C20" i="18"/>
  <c r="A20" i="18"/>
  <c r="F7" i="18"/>
  <c r="E7" i="18"/>
  <c r="F10" i="18"/>
  <c r="D10" i="18"/>
  <c r="D7" i="18"/>
  <c r="B7" i="18"/>
  <c r="A7" i="18"/>
  <c r="E7" i="40" l="1"/>
  <c r="D2" i="40" l="1"/>
  <c r="D4" i="40"/>
  <c r="A10" i="18"/>
  <c r="D16" i="40" l="1"/>
  <c r="D15" i="40"/>
  <c r="D3" i="40"/>
  <c r="D5" i="40"/>
  <c r="D6" i="40"/>
  <c r="E5" i="40"/>
  <c r="E19" i="6" l="1"/>
  <c r="E20" i="6" l="1"/>
  <c r="E21" i="6" l="1"/>
  <c r="E22" i="6" l="1"/>
  <c r="E23" i="6" l="1"/>
  <c r="E24" i="6" l="1"/>
  <c r="E25" i="6" l="1"/>
  <c r="E26" i="6" l="1"/>
  <c r="E27" i="6" s="1"/>
  <c r="E28" i="6" l="1"/>
  <c r="E29" i="6" l="1"/>
  <c r="E30" i="6" l="1"/>
  <c r="E31" i="6" l="1"/>
  <c r="E32" i="6" l="1"/>
  <c r="E33" i="6" s="1"/>
  <c r="E34" i="6" l="1"/>
  <c r="E35" i="6" s="1"/>
  <c r="FJ24" i="6" l="1"/>
  <c r="FI24" i="6"/>
  <c r="FH24" i="6"/>
  <c r="FG24" i="6"/>
  <c r="FF24" i="6"/>
  <c r="FE24" i="6"/>
  <c r="FD24" i="6"/>
  <c r="FC24" i="6"/>
  <c r="FB24" i="6"/>
  <c r="FA24" i="6"/>
  <c r="EZ24" i="6"/>
  <c r="EY24" i="6"/>
  <c r="EX24" i="6"/>
  <c r="EW24" i="6"/>
  <c r="EV24" i="6"/>
  <c r="EU24" i="6"/>
  <c r="ET24" i="6"/>
  <c r="ES24" i="6"/>
  <c r="ER24" i="6"/>
  <c r="EQ24" i="6"/>
  <c r="EP24" i="6"/>
  <c r="EO24" i="6"/>
  <c r="EN24" i="6"/>
  <c r="EM24" i="6"/>
  <c r="EL24" i="6"/>
  <c r="EK24" i="6"/>
  <c r="EJ24" i="6"/>
  <c r="EI24" i="6"/>
  <c r="EH24" i="6"/>
  <c r="EG24" i="6"/>
  <c r="EF24" i="6"/>
  <c r="EE24" i="6"/>
  <c r="ED24" i="6"/>
  <c r="EC24" i="6"/>
  <c r="EB24" i="6"/>
  <c r="EA24" i="6"/>
  <c r="DZ24" i="6"/>
  <c r="DY24" i="6"/>
  <c r="DX24" i="6"/>
  <c r="DW24" i="6"/>
  <c r="DV24" i="6"/>
  <c r="DU24" i="6"/>
  <c r="DT24" i="6"/>
  <c r="DS24" i="6"/>
  <c r="DR24" i="6"/>
  <c r="DQ24" i="6"/>
  <c r="DP24" i="6"/>
  <c r="DO24" i="6"/>
  <c r="DN24" i="6"/>
  <c r="DM24" i="6"/>
  <c r="K36" i="6"/>
  <c r="K1" i="6"/>
  <c r="EC1" i="6" s="1"/>
  <c r="K3" i="6"/>
  <c r="L3" i="6" s="1"/>
  <c r="J34" i="18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B35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B34" i="6"/>
  <c r="DJ33" i="6"/>
  <c r="DI33" i="6"/>
  <c r="DH33" i="6"/>
  <c r="DG33" i="6"/>
  <c r="DF33" i="6"/>
  <c r="DE33" i="6"/>
  <c r="DD33" i="6"/>
  <c r="DC33" i="6"/>
  <c r="DB33" i="6"/>
  <c r="DA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B33" i="6"/>
  <c r="DJ32" i="6"/>
  <c r="DI32" i="6"/>
  <c r="DH32" i="6"/>
  <c r="DG32" i="6"/>
  <c r="DF32" i="6"/>
  <c r="DE32" i="6"/>
  <c r="DD32" i="6"/>
  <c r="DC32" i="6"/>
  <c r="DB32" i="6"/>
  <c r="DA32" i="6"/>
  <c r="CZ32" i="6"/>
  <c r="CY32" i="6"/>
  <c r="CX32" i="6"/>
  <c r="CW32" i="6"/>
  <c r="CV32" i="6"/>
  <c r="CU32" i="6"/>
  <c r="CT32" i="6"/>
  <c r="CS32" i="6"/>
  <c r="CR32" i="6"/>
  <c r="CQ32" i="6"/>
  <c r="CP32" i="6"/>
  <c r="CO32" i="6"/>
  <c r="CN32" i="6"/>
  <c r="CM32" i="6"/>
  <c r="CL32" i="6"/>
  <c r="CK32" i="6"/>
  <c r="CJ32" i="6"/>
  <c r="CI32" i="6"/>
  <c r="CH32" i="6"/>
  <c r="CG32" i="6"/>
  <c r="B32" i="6"/>
  <c r="DJ31" i="6"/>
  <c r="DI31" i="6"/>
  <c r="DH31" i="6"/>
  <c r="DG31" i="6"/>
  <c r="DF31" i="6"/>
  <c r="DE31" i="6"/>
  <c r="DD31" i="6"/>
  <c r="DC31" i="6"/>
  <c r="DB31" i="6"/>
  <c r="DA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M31" i="6"/>
  <c r="CL31" i="6"/>
  <c r="CK31" i="6"/>
  <c r="CJ31" i="6"/>
  <c r="CI31" i="6"/>
  <c r="CH31" i="6"/>
  <c r="CG31" i="6"/>
  <c r="B31" i="6"/>
  <c r="DJ30" i="6"/>
  <c r="DI30" i="6"/>
  <c r="DH30" i="6"/>
  <c r="DG30" i="6"/>
  <c r="DF30" i="6"/>
  <c r="DE30" i="6"/>
  <c r="DD30" i="6"/>
  <c r="DC30" i="6"/>
  <c r="DB30" i="6"/>
  <c r="DA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B30" i="6"/>
  <c r="DJ29" i="6"/>
  <c r="DI29" i="6"/>
  <c r="DH29" i="6"/>
  <c r="DG29" i="6"/>
  <c r="DF29" i="6"/>
  <c r="DE29" i="6"/>
  <c r="DD29" i="6"/>
  <c r="DC29" i="6"/>
  <c r="DB29" i="6"/>
  <c r="DA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B29" i="6"/>
  <c r="DJ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B28" i="6"/>
  <c r="DJ27" i="6"/>
  <c r="DI27" i="6"/>
  <c r="DH27" i="6"/>
  <c r="DG27" i="6"/>
  <c r="DF27" i="6"/>
  <c r="DE27" i="6"/>
  <c r="DD27" i="6"/>
  <c r="DC27" i="6"/>
  <c r="DB27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B27" i="6"/>
  <c r="DJ26" i="6"/>
  <c r="DI26" i="6"/>
  <c r="DH26" i="6"/>
  <c r="DG26" i="6"/>
  <c r="DF26" i="6"/>
  <c r="DE26" i="6"/>
  <c r="DD26" i="6"/>
  <c r="DC26" i="6"/>
  <c r="DC19" i="6"/>
  <c r="DC20" i="6"/>
  <c r="DC21" i="6"/>
  <c r="DC22" i="6"/>
  <c r="DC23" i="6"/>
  <c r="DC24" i="6"/>
  <c r="DC25" i="6"/>
  <c r="DB26" i="6"/>
  <c r="DA26" i="6"/>
  <c r="CZ26" i="6"/>
  <c r="CY26" i="6"/>
  <c r="CY19" i="6"/>
  <c r="CY20" i="6"/>
  <c r="CY21" i="6"/>
  <c r="CY22" i="6"/>
  <c r="CY23" i="6"/>
  <c r="CY24" i="6"/>
  <c r="CY25" i="6"/>
  <c r="CX26" i="6"/>
  <c r="CW26" i="6"/>
  <c r="CV26" i="6"/>
  <c r="CU26" i="6"/>
  <c r="CU19" i="6"/>
  <c r="CU20" i="6"/>
  <c r="CU21" i="6"/>
  <c r="CU22" i="6"/>
  <c r="CU23" i="6"/>
  <c r="CU24" i="6"/>
  <c r="CU25" i="6"/>
  <c r="CT26" i="6"/>
  <c r="CS26" i="6"/>
  <c r="CR26" i="6"/>
  <c r="CQ26" i="6"/>
  <c r="CP26" i="6"/>
  <c r="CO26" i="6"/>
  <c r="CN26" i="6"/>
  <c r="CM26" i="6"/>
  <c r="CM19" i="6"/>
  <c r="CM20" i="6"/>
  <c r="CM21" i="6"/>
  <c r="CM22" i="6"/>
  <c r="CM23" i="6"/>
  <c r="CM24" i="6"/>
  <c r="CM25" i="6"/>
  <c r="CL26" i="6"/>
  <c r="CK26" i="6"/>
  <c r="CJ26" i="6"/>
  <c r="CI26" i="6"/>
  <c r="CI19" i="6"/>
  <c r="CI20" i="6"/>
  <c r="CI21" i="6"/>
  <c r="CI22" i="6"/>
  <c r="CI23" i="6"/>
  <c r="CI24" i="6"/>
  <c r="CI25" i="6"/>
  <c r="CH26" i="6"/>
  <c r="CG26" i="6"/>
  <c r="B26" i="6"/>
  <c r="A1" i="13"/>
  <c r="H1" i="13" s="1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C20" i="10"/>
  <c r="C40" i="6"/>
  <c r="B46" i="8"/>
  <c r="B42" i="16"/>
  <c r="B47" i="10"/>
  <c r="AH3" i="6"/>
  <c r="AI3" i="6"/>
  <c r="AJ3" i="6"/>
  <c r="AK3" i="6"/>
  <c r="AL3" i="6"/>
  <c r="AM3" i="6"/>
  <c r="AN3" i="6"/>
  <c r="AO3" i="6"/>
  <c r="AP3" i="6"/>
  <c r="AQ3" i="6"/>
  <c r="AR3" i="6"/>
  <c r="AS3" i="6"/>
  <c r="AT3" i="6"/>
  <c r="AU3" i="6"/>
  <c r="AV3" i="6"/>
  <c r="AW3" i="6"/>
  <c r="AX3" i="6"/>
  <c r="AY3" i="6"/>
  <c r="AZ3" i="6"/>
  <c r="BA3" i="6"/>
  <c r="BB3" i="6"/>
  <c r="BC3" i="6"/>
  <c r="BD3" i="6"/>
  <c r="BE3" i="6"/>
  <c r="BF3" i="6"/>
  <c r="BG3" i="6"/>
  <c r="BH3" i="6"/>
  <c r="BI3" i="6"/>
  <c r="BJ3" i="6"/>
  <c r="BK3" i="6"/>
  <c r="B21" i="6"/>
  <c r="B22" i="6"/>
  <c r="A35" i="18"/>
  <c r="B24" i="6"/>
  <c r="B25" i="6"/>
  <c r="BI13" i="13"/>
  <c r="BI19" i="13" s="1"/>
  <c r="BH13" i="13"/>
  <c r="BH30" i="13" s="1"/>
  <c r="BG13" i="13"/>
  <c r="BG30" i="13" s="1"/>
  <c r="BF13" i="13"/>
  <c r="BF35" i="13" s="1"/>
  <c r="BE13" i="13"/>
  <c r="BE18" i="13" s="1"/>
  <c r="BD13" i="13"/>
  <c r="BD30" i="13" s="1"/>
  <c r="BC13" i="13"/>
  <c r="BB13" i="13"/>
  <c r="BB24" i="13" s="1"/>
  <c r="BA13" i="13"/>
  <c r="AZ13" i="13"/>
  <c r="AZ1" i="13" s="1"/>
  <c r="AY13" i="13"/>
  <c r="AY20" i="13" s="1"/>
  <c r="AX13" i="13"/>
  <c r="AX31" i="13" s="1"/>
  <c r="AW13" i="13"/>
  <c r="AV13" i="13"/>
  <c r="AV32" i="13" s="1"/>
  <c r="AU13" i="13"/>
  <c r="AU33" i="13" s="1"/>
  <c r="AT13" i="13"/>
  <c r="AT28" i="13" s="1"/>
  <c r="AS13" i="13"/>
  <c r="AS18" i="13" s="1"/>
  <c r="AR13" i="13"/>
  <c r="AR34" i="13" s="1"/>
  <c r="AQ13" i="13"/>
  <c r="AQ31" i="13" s="1"/>
  <c r="AP13" i="13"/>
  <c r="AP26" i="13" s="1"/>
  <c r="AO13" i="13"/>
  <c r="AO25" i="13" s="1"/>
  <c r="AN13" i="13"/>
  <c r="AM13" i="13"/>
  <c r="AM19" i="13" s="1"/>
  <c r="AL13" i="13"/>
  <c r="AK13" i="13"/>
  <c r="AK22" i="13" s="1"/>
  <c r="AJ13" i="13"/>
  <c r="AJ32" i="13" s="1"/>
  <c r="AI13" i="13"/>
  <c r="AI22" i="13" s="1"/>
  <c r="AH13" i="13"/>
  <c r="AH32" i="13" s="1"/>
  <c r="AG13" i="13"/>
  <c r="AF13" i="13"/>
  <c r="AF36" i="13" s="1"/>
  <c r="AE13" i="13"/>
  <c r="AE29" i="13" s="1"/>
  <c r="AD13" i="13"/>
  <c r="AD17" i="13" s="1"/>
  <c r="AC13" i="13"/>
  <c r="AC25" i="13" s="1"/>
  <c r="AB13" i="13"/>
  <c r="AB36" i="13" s="1"/>
  <c r="AA13" i="13"/>
  <c r="AA30" i="13" s="1"/>
  <c r="Z13" i="13"/>
  <c r="Z34" i="13" s="1"/>
  <c r="Y13" i="13"/>
  <c r="X13" i="13"/>
  <c r="X34" i="13" s="1"/>
  <c r="W13" i="13"/>
  <c r="W26" i="13" s="1"/>
  <c r="V13" i="13"/>
  <c r="U13" i="13"/>
  <c r="U29" i="13" s="1"/>
  <c r="T13" i="13"/>
  <c r="T30" i="13" s="1"/>
  <c r="S13" i="13"/>
  <c r="S25" i="13" s="1"/>
  <c r="R13" i="13"/>
  <c r="R36" i="13" s="1"/>
  <c r="Q13" i="13"/>
  <c r="P13" i="13"/>
  <c r="P25" i="13" s="1"/>
  <c r="O13" i="13"/>
  <c r="N13" i="13"/>
  <c r="M13" i="13"/>
  <c r="L13" i="13"/>
  <c r="B14" i="19"/>
  <c r="B15" i="19" s="1"/>
  <c r="C13" i="19"/>
  <c r="B34" i="10"/>
  <c r="B35" i="10" s="1"/>
  <c r="B36" i="10" s="1"/>
  <c r="B34" i="8"/>
  <c r="B35" i="8" s="1"/>
  <c r="P41" i="6"/>
  <c r="N39" i="13" s="1"/>
  <c r="DJ25" i="6"/>
  <c r="DJ19" i="6"/>
  <c r="DJ20" i="6"/>
  <c r="DJ21" i="6"/>
  <c r="DJ22" i="6"/>
  <c r="DJ23" i="6"/>
  <c r="DJ24" i="6"/>
  <c r="DI25" i="6"/>
  <c r="DH25" i="6"/>
  <c r="DG25" i="6"/>
  <c r="DF25" i="6"/>
  <c r="DF19" i="6"/>
  <c r="DF20" i="6"/>
  <c r="DF21" i="6"/>
  <c r="DF22" i="6"/>
  <c r="DF23" i="6"/>
  <c r="DF24" i="6"/>
  <c r="DE25" i="6"/>
  <c r="DD25" i="6"/>
  <c r="DB25" i="6"/>
  <c r="DB19" i="6"/>
  <c r="DB20" i="6"/>
  <c r="DB21" i="6"/>
  <c r="DB22" i="6"/>
  <c r="DB23" i="6"/>
  <c r="DB24" i="6"/>
  <c r="DA25" i="6"/>
  <c r="CZ25" i="6"/>
  <c r="CX25" i="6"/>
  <c r="CX19" i="6"/>
  <c r="CX20" i="6"/>
  <c r="CX21" i="6"/>
  <c r="CX22" i="6"/>
  <c r="CX23" i="6"/>
  <c r="CX24" i="6"/>
  <c r="CW25" i="6"/>
  <c r="CV25" i="6"/>
  <c r="CT25" i="6"/>
  <c r="CS25" i="6"/>
  <c r="CR25" i="6"/>
  <c r="CQ25" i="6"/>
  <c r="CP25" i="6"/>
  <c r="CP19" i="6"/>
  <c r="CP20" i="6"/>
  <c r="CP21" i="6"/>
  <c r="CP22" i="6"/>
  <c r="CP23" i="6"/>
  <c r="CP24" i="6"/>
  <c r="CO25" i="6"/>
  <c r="CN25" i="6"/>
  <c r="CL25" i="6"/>
  <c r="CL19" i="6"/>
  <c r="CL20" i="6"/>
  <c r="CL21" i="6"/>
  <c r="CL22" i="6"/>
  <c r="CL23" i="6"/>
  <c r="CL24" i="6"/>
  <c r="CK25" i="6"/>
  <c r="CJ25" i="6"/>
  <c r="CH25" i="6"/>
  <c r="CG25" i="6"/>
  <c r="DI24" i="6"/>
  <c r="DI19" i="6"/>
  <c r="DI20" i="6"/>
  <c r="DI21" i="6"/>
  <c r="DI22" i="6"/>
  <c r="DI23" i="6"/>
  <c r="DH24" i="6"/>
  <c r="DG24" i="6"/>
  <c r="DE24" i="6"/>
  <c r="DD24" i="6"/>
  <c r="DA24" i="6"/>
  <c r="CZ24" i="6"/>
  <c r="CW24" i="6"/>
  <c r="CV24" i="6"/>
  <c r="CT24" i="6"/>
  <c r="CS24" i="6"/>
  <c r="CR24" i="6"/>
  <c r="CQ24" i="6"/>
  <c r="CO24" i="6"/>
  <c r="CO19" i="6"/>
  <c r="CO20" i="6"/>
  <c r="CO21" i="6"/>
  <c r="CO22" i="6"/>
  <c r="CO23" i="6"/>
  <c r="CN24" i="6"/>
  <c r="CK24" i="6"/>
  <c r="CJ24" i="6"/>
  <c r="CH24" i="6"/>
  <c r="CG24" i="6"/>
  <c r="CG19" i="6"/>
  <c r="CG20" i="6"/>
  <c r="CG21" i="6"/>
  <c r="CG22" i="6"/>
  <c r="CG23" i="6"/>
  <c r="DH23" i="6"/>
  <c r="DG23" i="6"/>
  <c r="DE23" i="6"/>
  <c r="DD23" i="6"/>
  <c r="DA23" i="6"/>
  <c r="CZ23" i="6"/>
  <c r="CW23" i="6"/>
  <c r="CV23" i="6"/>
  <c r="CT23" i="6"/>
  <c r="CS23" i="6"/>
  <c r="CR23" i="6"/>
  <c r="CQ23" i="6"/>
  <c r="CN23" i="6"/>
  <c r="CK23" i="6"/>
  <c r="CJ23" i="6"/>
  <c r="CH23" i="6"/>
  <c r="B23" i="6"/>
  <c r="D1" i="16"/>
  <c r="J1" i="16" s="1"/>
  <c r="G1" i="16"/>
  <c r="H1" i="16" s="1"/>
  <c r="E1" i="16"/>
  <c r="F1" i="16" s="1"/>
  <c r="B1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D15" i="16"/>
  <c r="J15" i="16" s="1"/>
  <c r="G40" i="10"/>
  <c r="K40" i="10" s="1"/>
  <c r="D16" i="16"/>
  <c r="J16" i="16" s="1"/>
  <c r="D17" i="16"/>
  <c r="J17" i="16" s="1"/>
  <c r="D18" i="16"/>
  <c r="J18" i="16" s="1"/>
  <c r="D19" i="16"/>
  <c r="J19" i="16" s="1"/>
  <c r="D20" i="16"/>
  <c r="J20" i="16" s="1"/>
  <c r="D21" i="16"/>
  <c r="J21" i="16" s="1"/>
  <c r="D22" i="16"/>
  <c r="J22" i="16" s="1"/>
  <c r="D23" i="16"/>
  <c r="J23" i="16" s="1"/>
  <c r="D24" i="16"/>
  <c r="J24" i="16" s="1"/>
  <c r="D25" i="16"/>
  <c r="J25" i="16" s="1"/>
  <c r="D26" i="16"/>
  <c r="J26" i="16" s="1"/>
  <c r="D27" i="16"/>
  <c r="J27" i="16" s="1"/>
  <c r="D28" i="16"/>
  <c r="J28" i="16" s="1"/>
  <c r="D29" i="16"/>
  <c r="J29" i="16" s="1"/>
  <c r="D30" i="16"/>
  <c r="J30" i="16" s="1"/>
  <c r="D31" i="16"/>
  <c r="J31" i="16" s="1"/>
  <c r="D32" i="16"/>
  <c r="J32" i="16" s="1"/>
  <c r="D33" i="16"/>
  <c r="J33" i="16" s="1"/>
  <c r="D34" i="16"/>
  <c r="J34" i="16" s="1"/>
  <c r="D35" i="16"/>
  <c r="J35" i="16" s="1"/>
  <c r="D36" i="16"/>
  <c r="J36" i="16" s="1"/>
  <c r="D37" i="16"/>
  <c r="J37" i="16" s="1"/>
  <c r="D14" i="16"/>
  <c r="J14" i="16" s="1"/>
  <c r="DK1" i="6"/>
  <c r="C1" i="6"/>
  <c r="G1" i="6" s="1"/>
  <c r="H1" i="6" s="1"/>
  <c r="BM1" i="6" s="1"/>
  <c r="L45" i="16"/>
  <c r="L44" i="16"/>
  <c r="L43" i="16"/>
  <c r="B8" i="19"/>
  <c r="C8" i="19" s="1"/>
  <c r="D8" i="19" s="1"/>
  <c r="E8" i="19" s="1"/>
  <c r="B1" i="10"/>
  <c r="B1" i="8"/>
  <c r="G3" i="6"/>
  <c r="H3" i="6" s="1"/>
  <c r="B3" i="6"/>
  <c r="DJ1" i="6"/>
  <c r="DI1" i="6"/>
  <c r="DH1" i="6"/>
  <c r="DG1" i="6"/>
  <c r="DF1" i="6"/>
  <c r="DE1" i="6"/>
  <c r="DD1" i="6"/>
  <c r="DC1" i="6"/>
  <c r="DB1" i="6"/>
  <c r="DA1" i="6"/>
  <c r="CZ1" i="6"/>
  <c r="CY1" i="6"/>
  <c r="CX1" i="6"/>
  <c r="CW1" i="6"/>
  <c r="CV1" i="6"/>
  <c r="CU1" i="6"/>
  <c r="CT1" i="6"/>
  <c r="CS1" i="6"/>
  <c r="CR1" i="6"/>
  <c r="CQ1" i="6"/>
  <c r="CP1" i="6"/>
  <c r="CO1" i="6"/>
  <c r="CN1" i="6"/>
  <c r="CM1" i="6"/>
  <c r="CL1" i="6"/>
  <c r="CK1" i="6"/>
  <c r="CJ1" i="6"/>
  <c r="CI1" i="6"/>
  <c r="CH1" i="6"/>
  <c r="CG1" i="6"/>
  <c r="B1" i="6"/>
  <c r="A1" i="18"/>
  <c r="J1" i="18" s="1"/>
  <c r="CH19" i="6"/>
  <c r="CJ19" i="6"/>
  <c r="CJ20" i="6"/>
  <c r="CJ21" i="6"/>
  <c r="CJ22" i="6"/>
  <c r="CK19" i="6"/>
  <c r="CN19" i="6"/>
  <c r="CN20" i="6"/>
  <c r="CN21" i="6"/>
  <c r="CN22" i="6"/>
  <c r="CQ19" i="6"/>
  <c r="CR19" i="6"/>
  <c r="CR20" i="6"/>
  <c r="CR21" i="6"/>
  <c r="CR22" i="6"/>
  <c r="CS19" i="6"/>
  <c r="CT19" i="6"/>
  <c r="CV19" i="6"/>
  <c r="CV20" i="6"/>
  <c r="CV21" i="6"/>
  <c r="CV22" i="6"/>
  <c r="CW19" i="6"/>
  <c r="CZ19" i="6"/>
  <c r="CZ20" i="6"/>
  <c r="CZ21" i="6"/>
  <c r="CZ22" i="6"/>
  <c r="DA19" i="6"/>
  <c r="DD19" i="6"/>
  <c r="DD20" i="6"/>
  <c r="DD21" i="6"/>
  <c r="DD22" i="6"/>
  <c r="DE19" i="6"/>
  <c r="DG19" i="6"/>
  <c r="DH19" i="6"/>
  <c r="DH20" i="6"/>
  <c r="DH21" i="6"/>
  <c r="DH22" i="6"/>
  <c r="CH20" i="6"/>
  <c r="CK20" i="6"/>
  <c r="CQ20" i="6"/>
  <c r="CQ21" i="6"/>
  <c r="CQ22" i="6"/>
  <c r="CS20" i="6"/>
  <c r="CT20" i="6"/>
  <c r="CW20" i="6"/>
  <c r="DA20" i="6"/>
  <c r="DE20" i="6"/>
  <c r="DG20" i="6"/>
  <c r="DG21" i="6"/>
  <c r="DG22" i="6"/>
  <c r="CH21" i="6"/>
  <c r="CH22" i="6"/>
  <c r="CK21" i="6"/>
  <c r="CS21" i="6"/>
  <c r="CT21" i="6"/>
  <c r="CT22" i="6"/>
  <c r="CW21" i="6"/>
  <c r="DA21" i="6"/>
  <c r="DE21" i="6"/>
  <c r="CK22" i="6"/>
  <c r="CS22" i="6"/>
  <c r="CW22" i="6"/>
  <c r="DA22" i="6"/>
  <c r="DE22" i="6"/>
  <c r="BA29" i="10"/>
  <c r="BB29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AS48" i="10"/>
  <c r="AS49" i="10"/>
  <c r="AS50" i="10"/>
  <c r="BC2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G38" i="8"/>
  <c r="K38" i="8" s="1"/>
  <c r="AR47" i="8"/>
  <c r="AR48" i="8"/>
  <c r="B19" i="6"/>
  <c r="B20" i="6"/>
  <c r="B36" i="6"/>
  <c r="G36" i="6"/>
  <c r="H36" i="6" s="1"/>
  <c r="B37" i="6"/>
  <c r="G37" i="6"/>
  <c r="H37" i="6" s="1"/>
  <c r="B38" i="6"/>
  <c r="G38" i="6"/>
  <c r="H38" i="6" s="1"/>
  <c r="V41" i="6"/>
  <c r="AB41" i="6"/>
  <c r="AH41" i="6"/>
  <c r="AN41" i="6"/>
  <c r="AT41" i="6"/>
  <c r="AZ41" i="6"/>
  <c r="BF41" i="6"/>
  <c r="P42" i="6"/>
  <c r="BD40" i="13" s="1"/>
  <c r="V42" i="6"/>
  <c r="AB42" i="6"/>
  <c r="AH42" i="6"/>
  <c r="AN42" i="6"/>
  <c r="AT42" i="6"/>
  <c r="AZ42" i="6"/>
  <c r="BF42" i="6"/>
  <c r="E26" i="16"/>
  <c r="E27" i="16"/>
  <c r="E28" i="16"/>
  <c r="E29" i="16"/>
  <c r="E30" i="16"/>
  <c r="E31" i="16"/>
  <c r="E32" i="16"/>
  <c r="E33" i="16"/>
  <c r="G27" i="16"/>
  <c r="G26" i="16"/>
  <c r="G28" i="16"/>
  <c r="G30" i="16"/>
  <c r="G31" i="16"/>
  <c r="G29" i="16"/>
  <c r="G32" i="16"/>
  <c r="G33" i="16"/>
  <c r="E34" i="16"/>
  <c r="G34" i="16"/>
  <c r="G35" i="16"/>
  <c r="E35" i="16"/>
  <c r="G36" i="16"/>
  <c r="E36" i="16"/>
  <c r="E37" i="16"/>
  <c r="G37" i="16"/>
  <c r="E17" i="13"/>
  <c r="AQ17" i="13"/>
  <c r="AJ29" i="13"/>
  <c r="AR19" i="13"/>
  <c r="W20" i="13"/>
  <c r="AM28" i="13"/>
  <c r="AY1" i="13"/>
  <c r="AY27" i="13"/>
  <c r="BG36" i="13"/>
  <c r="AM17" i="13"/>
  <c r="AM22" i="13"/>
  <c r="EK1" i="6"/>
  <c r="AM18" i="13"/>
  <c r="W35" i="13"/>
  <c r="W29" i="13"/>
  <c r="W25" i="13"/>
  <c r="AE34" i="13"/>
  <c r="AE21" i="13"/>
  <c r="AM33" i="13"/>
  <c r="AM36" i="13"/>
  <c r="AM34" i="13"/>
  <c r="AM32" i="13"/>
  <c r="AM29" i="13"/>
  <c r="AM23" i="13"/>
  <c r="BC25" i="13"/>
  <c r="BC19" i="13"/>
  <c r="Z26" i="13"/>
  <c r="AH31" i="13"/>
  <c r="AP28" i="13"/>
  <c r="AP25" i="13"/>
  <c r="AP17" i="13"/>
  <c r="AM24" i="13"/>
  <c r="AM30" i="13"/>
  <c r="O17" i="13"/>
  <c r="AQ18" i="13"/>
  <c r="BH34" i="13"/>
  <c r="AK23" i="13"/>
  <c r="W17" i="13"/>
  <c r="AE36" i="13"/>
  <c r="AE27" i="13"/>
  <c r="AE20" i="13"/>
  <c r="BB22" i="13"/>
  <c r="AE26" i="13"/>
  <c r="AE25" i="13"/>
  <c r="AE35" i="13"/>
  <c r="AU29" i="13"/>
  <c r="AJ36" i="13"/>
  <c r="B19" i="13"/>
  <c r="AE28" i="13" l="1"/>
  <c r="BI33" i="13"/>
  <c r="AM25" i="13"/>
  <c r="AM35" i="13"/>
  <c r="W34" i="13"/>
  <c r="BI21" i="13"/>
  <c r="AE24" i="13"/>
  <c r="AM27" i="13"/>
  <c r="AM1" i="13"/>
  <c r="W36" i="13"/>
  <c r="AE17" i="13"/>
  <c r="AE19" i="13"/>
  <c r="AE30" i="13"/>
  <c r="W21" i="13"/>
  <c r="AM20" i="13"/>
  <c r="W19" i="13"/>
  <c r="W24" i="13"/>
  <c r="AM21" i="13"/>
  <c r="AM31" i="13"/>
  <c r="W27" i="13"/>
  <c r="AK35" i="13"/>
  <c r="AR29" i="13"/>
  <c r="T26" i="13"/>
  <c r="BI27" i="13"/>
  <c r="BH20" i="13"/>
  <c r="AP34" i="13"/>
  <c r="AH17" i="13"/>
  <c r="AP27" i="13"/>
  <c r="AP32" i="13"/>
  <c r="AH33" i="13"/>
  <c r="Z28" i="13"/>
  <c r="AR36" i="13"/>
  <c r="AP29" i="13"/>
  <c r="T35" i="13"/>
  <c r="BH21" i="13"/>
  <c r="BF26" i="13"/>
  <c r="AP30" i="13"/>
  <c r="AP31" i="13"/>
  <c r="Z21" i="13"/>
  <c r="Z35" i="13"/>
  <c r="AZ17" i="13"/>
  <c r="AJ1" i="13"/>
  <c r="BF27" i="13"/>
  <c r="Z30" i="13"/>
  <c r="AZ25" i="13"/>
  <c r="T21" i="13"/>
  <c r="BH24" i="13"/>
  <c r="AP20" i="13"/>
  <c r="AP33" i="13"/>
  <c r="Z25" i="13"/>
  <c r="R24" i="13"/>
  <c r="AZ31" i="13"/>
  <c r="AB28" i="13"/>
  <c r="AH35" i="13"/>
  <c r="Z29" i="13"/>
  <c r="AZ33" i="13"/>
  <c r="AB27" i="13"/>
  <c r="AJ19" i="13"/>
  <c r="AX35" i="13"/>
  <c r="AP35" i="13"/>
  <c r="AJ34" i="13"/>
  <c r="AP19" i="13"/>
  <c r="AP21" i="13"/>
  <c r="AP24" i="13"/>
  <c r="AP1" i="13"/>
  <c r="Z20" i="13"/>
  <c r="R28" i="13"/>
  <c r="AR35" i="13"/>
  <c r="AR26" i="13"/>
  <c r="AP36" i="13"/>
  <c r="AZ27" i="13"/>
  <c r="AP22" i="13"/>
  <c r="R26" i="13"/>
  <c r="AJ26" i="13"/>
  <c r="AX25" i="13"/>
  <c r="Z19" i="13"/>
  <c r="AP23" i="13"/>
  <c r="AH21" i="13"/>
  <c r="Z24" i="13"/>
  <c r="AR21" i="13"/>
  <c r="BD27" i="13"/>
  <c r="BD36" i="13"/>
  <c r="BD20" i="13"/>
  <c r="AV20" i="13"/>
  <c r="AV21" i="13"/>
  <c r="AX36" i="13"/>
  <c r="AX24" i="13"/>
  <c r="AI25" i="13"/>
  <c r="AX33" i="13"/>
  <c r="AX23" i="13"/>
  <c r="AH27" i="13"/>
  <c r="AX1" i="13"/>
  <c r="AX27" i="13"/>
  <c r="AH29" i="13"/>
  <c r="AH23" i="13"/>
  <c r="AX18" i="13"/>
  <c r="AH25" i="13"/>
  <c r="AX29" i="13"/>
  <c r="AH30" i="13"/>
  <c r="AX19" i="13"/>
  <c r="AX30" i="13"/>
  <c r="AH36" i="13"/>
  <c r="AJ28" i="13"/>
  <c r="AX34" i="13"/>
  <c r="AH34" i="13"/>
  <c r="AH18" i="13"/>
  <c r="AV34" i="13"/>
  <c r="AH22" i="13"/>
  <c r="AY18" i="13"/>
  <c r="AF17" i="13"/>
  <c r="AF28" i="13"/>
  <c r="R19" i="13"/>
  <c r="AH24" i="13"/>
  <c r="AF29" i="13"/>
  <c r="AX20" i="13"/>
  <c r="AV18" i="13"/>
  <c r="AX28" i="13"/>
  <c r="AH26" i="13"/>
  <c r="R21" i="13"/>
  <c r="AF1" i="13"/>
  <c r="AH1" i="13"/>
  <c r="AH19" i="13"/>
  <c r="AH20" i="13"/>
  <c r="AX22" i="13"/>
  <c r="AX26" i="13"/>
  <c r="AX17" i="13"/>
  <c r="AX32" i="13"/>
  <c r="AH28" i="13"/>
  <c r="R25" i="13"/>
  <c r="AX21" i="13"/>
  <c r="BI25" i="13"/>
  <c r="AK25" i="13"/>
  <c r="BI28" i="13"/>
  <c r="AK21" i="13"/>
  <c r="BI30" i="13"/>
  <c r="AS22" i="13"/>
  <c r="BI23" i="13"/>
  <c r="AK34" i="13"/>
  <c r="AK20" i="13"/>
  <c r="BI35" i="13"/>
  <c r="AK19" i="13"/>
  <c r="BI32" i="13"/>
  <c r="AK18" i="13"/>
  <c r="AK33" i="13"/>
  <c r="AK28" i="13"/>
  <c r="AK27" i="13"/>
  <c r="BI17" i="13"/>
  <c r="BI31" i="13"/>
  <c r="AK32" i="13"/>
  <c r="AK17" i="13"/>
  <c r="AK30" i="13"/>
  <c r="BI29" i="13"/>
  <c r="BI34" i="13"/>
  <c r="BI22" i="13"/>
  <c r="AS23" i="13"/>
  <c r="BI20" i="13"/>
  <c r="BI26" i="13"/>
  <c r="AK31" i="13"/>
  <c r="AK26" i="13"/>
  <c r="AK29" i="13"/>
  <c r="AK24" i="13"/>
  <c r="BI36" i="13"/>
  <c r="AK36" i="13"/>
  <c r="BI1" i="13"/>
  <c r="AK1" i="13"/>
  <c r="BI24" i="13"/>
  <c r="AJ24" i="13"/>
  <c r="AJ35" i="13"/>
  <c r="AZ34" i="13"/>
  <c r="AZ36" i="13"/>
  <c r="T25" i="13"/>
  <c r="T27" i="13"/>
  <c r="T29" i="13"/>
  <c r="T24" i="13"/>
  <c r="BH28" i="13"/>
  <c r="BH17" i="13"/>
  <c r="BH29" i="13"/>
  <c r="BH33" i="13"/>
  <c r="BH25" i="13"/>
  <c r="BH18" i="13"/>
  <c r="AR18" i="13"/>
  <c r="AB19" i="13"/>
  <c r="AV17" i="13"/>
  <c r="AB17" i="13"/>
  <c r="BD26" i="13"/>
  <c r="BD29" i="13"/>
  <c r="AZ20" i="13"/>
  <c r="AZ21" i="13"/>
  <c r="AZ30" i="13"/>
  <c r="AV24" i="13"/>
  <c r="AV25" i="13"/>
  <c r="AR20" i="13"/>
  <c r="AR28" i="13"/>
  <c r="AR23" i="13"/>
  <c r="AR30" i="13"/>
  <c r="AR1" i="13"/>
  <c r="AJ31" i="13"/>
  <c r="AJ33" i="13"/>
  <c r="AF20" i="13"/>
  <c r="AF33" i="13"/>
  <c r="AF31" i="13"/>
  <c r="AB20" i="13"/>
  <c r="AB30" i="13"/>
  <c r="AB29" i="13"/>
  <c r="AJ25" i="13"/>
  <c r="AJ27" i="13"/>
  <c r="AZ19" i="13"/>
  <c r="AZ26" i="13"/>
  <c r="T20" i="13"/>
  <c r="T34" i="13"/>
  <c r="T36" i="13"/>
  <c r="BH32" i="13"/>
  <c r="BH19" i="13"/>
  <c r="BH22" i="13"/>
  <c r="BH1" i="13"/>
  <c r="BH23" i="13"/>
  <c r="EX1" i="6"/>
  <c r="BD18" i="13"/>
  <c r="AJ18" i="13"/>
  <c r="AB35" i="13"/>
  <c r="AR17" i="13"/>
  <c r="T17" i="13"/>
  <c r="BD28" i="13"/>
  <c r="BD31" i="13"/>
  <c r="AZ22" i="13"/>
  <c r="AZ23" i="13"/>
  <c r="AZ32" i="13"/>
  <c r="AV26" i="13"/>
  <c r="AV27" i="13"/>
  <c r="AR22" i="13"/>
  <c r="AR31" i="13"/>
  <c r="AR25" i="13"/>
  <c r="AR32" i="13"/>
  <c r="AJ20" i="13"/>
  <c r="AJ21" i="13"/>
  <c r="AJ30" i="13"/>
  <c r="AF24" i="13"/>
  <c r="AF25" i="13"/>
  <c r="AF34" i="13"/>
  <c r="AB24" i="13"/>
  <c r="AB21" i="13"/>
  <c r="AB34" i="13"/>
  <c r="AZ24" i="13"/>
  <c r="AZ35" i="13"/>
  <c r="T19" i="13"/>
  <c r="T28" i="13"/>
  <c r="BH26" i="13"/>
  <c r="BH35" i="13"/>
  <c r="BH27" i="13"/>
  <c r="BH31" i="13"/>
  <c r="BH36" i="13"/>
  <c r="AZ18" i="13"/>
  <c r="AF18" i="13"/>
  <c r="BD33" i="13"/>
  <c r="BD17" i="13"/>
  <c r="AJ17" i="13"/>
  <c r="EW1" i="6"/>
  <c r="BD21" i="13"/>
  <c r="AZ28" i="13"/>
  <c r="AZ29" i="13"/>
  <c r="AV33" i="13"/>
  <c r="AR24" i="13"/>
  <c r="AR33" i="13"/>
  <c r="AR27" i="13"/>
  <c r="AJ22" i="13"/>
  <c r="AJ23" i="13"/>
  <c r="AF26" i="13"/>
  <c r="AF27" i="13"/>
  <c r="AB26" i="13"/>
  <c r="AB25" i="13"/>
  <c r="BE34" i="13"/>
  <c r="AI28" i="10"/>
  <c r="S28" i="13"/>
  <c r="AQ22" i="13"/>
  <c r="S30" i="13"/>
  <c r="BG18" i="13"/>
  <c r="BG34" i="13"/>
  <c r="AY25" i="13"/>
  <c r="AY35" i="13"/>
  <c r="AQ1" i="13"/>
  <c r="BG17" i="13"/>
  <c r="AQ27" i="13"/>
  <c r="BG26" i="13"/>
  <c r="AQ19" i="13"/>
  <c r="AY32" i="13"/>
  <c r="BG21" i="13"/>
  <c r="BG31" i="13"/>
  <c r="AY29" i="13"/>
  <c r="AQ21" i="13"/>
  <c r="AQ34" i="13"/>
  <c r="AQ26" i="13"/>
  <c r="AY17" i="13"/>
  <c r="BG24" i="13"/>
  <c r="BG23" i="13"/>
  <c r="BG33" i="13"/>
  <c r="AY30" i="13"/>
  <c r="AQ23" i="13"/>
  <c r="AQ35" i="13"/>
  <c r="BG28" i="13"/>
  <c r="BG25" i="13"/>
  <c r="BG35" i="13"/>
  <c r="AY34" i="13"/>
  <c r="AQ29" i="13"/>
  <c r="AQ20" i="13"/>
  <c r="AQ24" i="13"/>
  <c r="AQ28" i="13"/>
  <c r="AI20" i="13"/>
  <c r="BG27" i="13"/>
  <c r="BG1" i="13"/>
  <c r="AY36" i="13"/>
  <c r="AQ30" i="13"/>
  <c r="AQ25" i="13"/>
  <c r="AQ32" i="13"/>
  <c r="AY22" i="13"/>
  <c r="AY24" i="13"/>
  <c r="BG19" i="13"/>
  <c r="BG29" i="13"/>
  <c r="AY21" i="13"/>
  <c r="AY31" i="13"/>
  <c r="AQ36" i="13"/>
  <c r="BG22" i="13"/>
  <c r="AY28" i="13"/>
  <c r="AQ33" i="13"/>
  <c r="BG20" i="13"/>
  <c r="AY19" i="13"/>
  <c r="AY23" i="13"/>
  <c r="AY33" i="13"/>
  <c r="AF40" i="13"/>
  <c r="N40" i="13"/>
  <c r="AL40" i="13"/>
  <c r="AO24" i="13"/>
  <c r="AT29" i="13"/>
  <c r="E38" i="13"/>
  <c r="Z40" i="13"/>
  <c r="AC21" i="13"/>
  <c r="AC35" i="13"/>
  <c r="AC34" i="13"/>
  <c r="S17" i="13"/>
  <c r="AC36" i="13"/>
  <c r="AC19" i="13"/>
  <c r="AC24" i="13"/>
  <c r="U35" i="13"/>
  <c r="M17" i="13"/>
  <c r="AC20" i="13"/>
  <c r="S36" i="13"/>
  <c r="AC17" i="13"/>
  <c r="AC28" i="13"/>
  <c r="AC29" i="13"/>
  <c r="AC26" i="13"/>
  <c r="AC27" i="13"/>
  <c r="S20" i="13"/>
  <c r="S19" i="13"/>
  <c r="S24" i="13"/>
  <c r="AC30" i="13"/>
  <c r="S35" i="13"/>
  <c r="AA27" i="13"/>
  <c r="AA36" i="13"/>
  <c r="Z17" i="13"/>
  <c r="Z27" i="13"/>
  <c r="Z36" i="13"/>
  <c r="X19" i="13"/>
  <c r="U21" i="13"/>
  <c r="R17" i="13"/>
  <c r="R34" i="13"/>
  <c r="U19" i="13"/>
  <c r="S29" i="13"/>
  <c r="R20" i="13"/>
  <c r="S34" i="13"/>
  <c r="S26" i="13"/>
  <c r="U27" i="13"/>
  <c r="U24" i="13"/>
  <c r="U36" i="13"/>
  <c r="U20" i="13"/>
  <c r="U26" i="13"/>
  <c r="R27" i="13"/>
  <c r="R30" i="13"/>
  <c r="U17" i="13"/>
  <c r="U28" i="13"/>
  <c r="U25" i="13"/>
  <c r="U34" i="13"/>
  <c r="R29" i="13"/>
  <c r="R35" i="13"/>
  <c r="U30" i="13"/>
  <c r="B28" i="13"/>
  <c r="BB25" i="13"/>
  <c r="BB30" i="13"/>
  <c r="AT34" i="13"/>
  <c r="AL26" i="13"/>
  <c r="AW17" i="13"/>
  <c r="BE22" i="13"/>
  <c r="BB17" i="13"/>
  <c r="BB27" i="13"/>
  <c r="BB32" i="13"/>
  <c r="BB31" i="13"/>
  <c r="BB28" i="13"/>
  <c r="BB36" i="13"/>
  <c r="AT21" i="13"/>
  <c r="AT20" i="13"/>
  <c r="AW19" i="13"/>
  <c r="AW20" i="13"/>
  <c r="BB23" i="13"/>
  <c r="BB20" i="13"/>
  <c r="BB29" i="13"/>
  <c r="AT17" i="13"/>
  <c r="BB26" i="13"/>
  <c r="AT23" i="13"/>
  <c r="AT22" i="13"/>
  <c r="AT31" i="13"/>
  <c r="BB35" i="13"/>
  <c r="BB21" i="13"/>
  <c r="AT25" i="13"/>
  <c r="AT24" i="13"/>
  <c r="AT33" i="13"/>
  <c r="AT1" i="13"/>
  <c r="BB34" i="13"/>
  <c r="BB18" i="13"/>
  <c r="BB19" i="13"/>
  <c r="AT19" i="13"/>
  <c r="AT27" i="13"/>
  <c r="AT26" i="13"/>
  <c r="AT35" i="13"/>
  <c r="AD25" i="13"/>
  <c r="AT18" i="13"/>
  <c r="BB33" i="13"/>
  <c r="BB1" i="13"/>
  <c r="AT32" i="13"/>
  <c r="AT30" i="13"/>
  <c r="Q17" i="13"/>
  <c r="BE35" i="13"/>
  <c r="BE31" i="13"/>
  <c r="BE25" i="13"/>
  <c r="BE19" i="13"/>
  <c r="BE17" i="13"/>
  <c r="BE32" i="13"/>
  <c r="AW35" i="13"/>
  <c r="AW36" i="13"/>
  <c r="AN33" i="13"/>
  <c r="AW25" i="13"/>
  <c r="BE36" i="13"/>
  <c r="AO19" i="13"/>
  <c r="BE24" i="13"/>
  <c r="AW22" i="13"/>
  <c r="AW1" i="13"/>
  <c r="AO35" i="13"/>
  <c r="AP18" i="13"/>
  <c r="AG25" i="13"/>
  <c r="AW29" i="13"/>
  <c r="AW24" i="13"/>
  <c r="AO36" i="13"/>
  <c r="AG36" i="13"/>
  <c r="AI26" i="13"/>
  <c r="AY26" i="13"/>
  <c r="BG32" i="13"/>
  <c r="AW27" i="13"/>
  <c r="AW26" i="13"/>
  <c r="AW18" i="13"/>
  <c r="BE27" i="13"/>
  <c r="AW23" i="13"/>
  <c r="AW28" i="13"/>
  <c r="AW30" i="13"/>
  <c r="BI18" i="13"/>
  <c r="AO31" i="13"/>
  <c r="BE26" i="13"/>
  <c r="BE20" i="13"/>
  <c r="BE29" i="13"/>
  <c r="AW21" i="13"/>
  <c r="AW31" i="13"/>
  <c r="BE1" i="13"/>
  <c r="AW32" i="13"/>
  <c r="Q20" i="13"/>
  <c r="BE21" i="13"/>
  <c r="AT36" i="13"/>
  <c r="BE33" i="13"/>
  <c r="BE28" i="13"/>
  <c r="BE23" i="13"/>
  <c r="BE30" i="13"/>
  <c r="AW33" i="13"/>
  <c r="AW34" i="13"/>
  <c r="AM26" i="13"/>
  <c r="BC26" i="13"/>
  <c r="BS33" i="6"/>
  <c r="BS31" i="6"/>
  <c r="AS32" i="13"/>
  <c r="AL30" i="13"/>
  <c r="AD30" i="13"/>
  <c r="AD26" i="13"/>
  <c r="AL21" i="13"/>
  <c r="AL31" i="13"/>
  <c r="W28" i="13"/>
  <c r="AF19" i="13"/>
  <c r="AN20" i="13"/>
  <c r="AF35" i="13"/>
  <c r="P30" i="13"/>
  <c r="N17" i="13"/>
  <c r="AL22" i="13"/>
  <c r="AL18" i="13"/>
  <c r="AD34" i="13"/>
  <c r="AD35" i="13"/>
  <c r="AS27" i="13"/>
  <c r="AL27" i="13"/>
  <c r="AL1" i="13"/>
  <c r="BA20" i="13"/>
  <c r="AS20" i="13"/>
  <c r="BA27" i="13"/>
  <c r="AL35" i="13"/>
  <c r="AL32" i="13"/>
  <c r="AD27" i="13"/>
  <c r="AD36" i="13"/>
  <c r="EV1" i="6"/>
  <c r="AL19" i="13"/>
  <c r="AL29" i="13"/>
  <c r="AS21" i="13"/>
  <c r="AS17" i="13"/>
  <c r="AS24" i="13"/>
  <c r="AS30" i="13"/>
  <c r="AF21" i="13"/>
  <c r="AF30" i="13"/>
  <c r="Z39" i="13"/>
  <c r="AL34" i="13"/>
  <c r="AL23" i="13"/>
  <c r="AD24" i="13"/>
  <c r="DP1" i="6"/>
  <c r="AL17" i="13"/>
  <c r="AL36" i="13"/>
  <c r="AS29" i="13"/>
  <c r="AS26" i="13"/>
  <c r="AS34" i="13"/>
  <c r="AF22" i="13"/>
  <c r="AF23" i="13"/>
  <c r="AF32" i="13"/>
  <c r="AL24" i="13"/>
  <c r="AS25" i="13"/>
  <c r="AD20" i="13"/>
  <c r="EE1" i="6"/>
  <c r="AD19" i="13"/>
  <c r="AL20" i="13"/>
  <c r="AS28" i="13"/>
  <c r="AS36" i="13"/>
  <c r="AS1" i="13"/>
  <c r="AL25" i="13"/>
  <c r="AS31" i="13"/>
  <c r="AD28" i="13"/>
  <c r="AD21" i="13"/>
  <c r="DR1" i="6"/>
  <c r="AL28" i="13"/>
  <c r="V30" i="13"/>
  <c r="AS33" i="13"/>
  <c r="AL33" i="13"/>
  <c r="AD29" i="13"/>
  <c r="V17" i="13"/>
  <c r="AS19" i="13"/>
  <c r="AS35" i="13"/>
  <c r="AU27" i="13"/>
  <c r="AU20" i="13"/>
  <c r="Q24" i="13"/>
  <c r="Q34" i="13"/>
  <c r="EJ1" i="6"/>
  <c r="EY1" i="6"/>
  <c r="DS1" i="6"/>
  <c r="EL1" i="6"/>
  <c r="EO1" i="6"/>
  <c r="BC32" i="13"/>
  <c r="BC33" i="13"/>
  <c r="AA19" i="13"/>
  <c r="AI31" i="13"/>
  <c r="S21" i="13"/>
  <c r="BD1" i="13"/>
  <c r="BD35" i="13"/>
  <c r="AV22" i="13"/>
  <c r="AV23" i="13"/>
  <c r="AV30" i="13"/>
  <c r="Q25" i="13"/>
  <c r="AU24" i="13"/>
  <c r="Q27" i="13"/>
  <c r="EF1" i="6"/>
  <c r="EU1" i="6"/>
  <c r="DO1" i="6"/>
  <c r="EH1" i="6"/>
  <c r="AN18" i="13"/>
  <c r="DY1" i="6"/>
  <c r="BC34" i="13"/>
  <c r="BC35" i="13"/>
  <c r="BC18" i="13"/>
  <c r="BC17" i="13"/>
  <c r="BC28" i="13"/>
  <c r="BY1" i="6"/>
  <c r="CE1" i="6"/>
  <c r="AG31" i="13"/>
  <c r="AU17" i="13"/>
  <c r="Y29" i="13"/>
  <c r="EB1" i="6"/>
  <c r="EQ1" i="6"/>
  <c r="FJ1" i="6"/>
  <c r="ED1" i="6"/>
  <c r="AG29" i="13"/>
  <c r="BC24" i="13"/>
  <c r="AG21" i="13"/>
  <c r="BC36" i="13"/>
  <c r="Y17" i="13"/>
  <c r="AU30" i="13"/>
  <c r="AU31" i="13"/>
  <c r="AU35" i="13"/>
  <c r="AU19" i="13"/>
  <c r="FD1" i="6"/>
  <c r="DX1" i="6"/>
  <c r="EM1" i="6"/>
  <c r="FF1" i="6"/>
  <c r="DZ1" i="6"/>
  <c r="BC21" i="13"/>
  <c r="S27" i="13"/>
  <c r="BD19" i="13"/>
  <c r="BD22" i="13"/>
  <c r="BD23" i="13"/>
  <c r="BD32" i="13"/>
  <c r="AV28" i="13"/>
  <c r="AV29" i="13"/>
  <c r="AV36" i="13"/>
  <c r="AV1" i="13"/>
  <c r="AU18" i="13"/>
  <c r="AU36" i="13"/>
  <c r="AU22" i="13"/>
  <c r="Q19" i="13"/>
  <c r="EZ1" i="6"/>
  <c r="DT1" i="6"/>
  <c r="EI1" i="6"/>
  <c r="FB1" i="6"/>
  <c r="DV1" i="6"/>
  <c r="BC22" i="13"/>
  <c r="BC23" i="13"/>
  <c r="FA1" i="6"/>
  <c r="AV19" i="13"/>
  <c r="BD24" i="13"/>
  <c r="BD25" i="13"/>
  <c r="BD34" i="13"/>
  <c r="AV35" i="13"/>
  <c r="AV31" i="13"/>
  <c r="CC1" i="6"/>
  <c r="AG18" i="13"/>
  <c r="AU21" i="13"/>
  <c r="AU28" i="13"/>
  <c r="AU25" i="13"/>
  <c r="Q26" i="13"/>
  <c r="ER1" i="6"/>
  <c r="FG1" i="6"/>
  <c r="EA1" i="6"/>
  <c r="ET1" i="6"/>
  <c r="DN1" i="6"/>
  <c r="BC27" i="13"/>
  <c r="DU1" i="6"/>
  <c r="Y34" i="13"/>
  <c r="Q36" i="13"/>
  <c r="EG1" i="6"/>
  <c r="AN23" i="13"/>
  <c r="CF1" i="6"/>
  <c r="AU1" i="13"/>
  <c r="AU26" i="13"/>
  <c r="AU34" i="13"/>
  <c r="EN1" i="6"/>
  <c r="FC1" i="6"/>
  <c r="DW1" i="6"/>
  <c r="EP1" i="6"/>
  <c r="FE1" i="6"/>
  <c r="BC29" i="13"/>
  <c r="BC31" i="13"/>
  <c r="BC1" i="13"/>
  <c r="BC30" i="13"/>
  <c r="BC20" i="13"/>
  <c r="DQ1" i="6"/>
  <c r="AN32" i="13"/>
  <c r="K37" i="6"/>
  <c r="B18" i="13"/>
  <c r="BQ32" i="6"/>
  <c r="BR26" i="6"/>
  <c r="BR30" i="6"/>
  <c r="Q29" i="13"/>
  <c r="Y25" i="13"/>
  <c r="AU23" i="13"/>
  <c r="AG28" i="13"/>
  <c r="AG30" i="13"/>
  <c r="Y28" i="13"/>
  <c r="Q35" i="13"/>
  <c r="AN35" i="13"/>
  <c r="AU32" i="13"/>
  <c r="AG17" i="13"/>
  <c r="AG33" i="13"/>
  <c r="AG32" i="13"/>
  <c r="Y30" i="13"/>
  <c r="Q21" i="13"/>
  <c r="AG35" i="13"/>
  <c r="AG34" i="13"/>
  <c r="Y21" i="13"/>
  <c r="AN19" i="13"/>
  <c r="AN21" i="13"/>
  <c r="AN30" i="13"/>
  <c r="AN1" i="13"/>
  <c r="AX40" i="13"/>
  <c r="AG23" i="13"/>
  <c r="AG19" i="13"/>
  <c r="BA28" i="13"/>
  <c r="AG20" i="13"/>
  <c r="Y20" i="13"/>
  <c r="Y35" i="13"/>
  <c r="Y36" i="13"/>
  <c r="AN22" i="13"/>
  <c r="AN25" i="13"/>
  <c r="AN34" i="13"/>
  <c r="AR40" i="13"/>
  <c r="BA35" i="13"/>
  <c r="AG22" i="13"/>
  <c r="AG1" i="13"/>
  <c r="Q28" i="13"/>
  <c r="AN24" i="13"/>
  <c r="AN27" i="13"/>
  <c r="AN36" i="13"/>
  <c r="T40" i="13"/>
  <c r="Y27" i="13"/>
  <c r="Y19" i="13"/>
  <c r="AG24" i="13"/>
  <c r="Y24" i="13"/>
  <c r="Q30" i="13"/>
  <c r="AN17" i="13"/>
  <c r="AN26" i="13"/>
  <c r="AN29" i="13"/>
  <c r="BA25" i="13"/>
  <c r="BA36" i="13"/>
  <c r="AG26" i="13"/>
  <c r="Y26" i="13"/>
  <c r="AN28" i="13"/>
  <c r="AN31" i="13"/>
  <c r="BR21" i="6"/>
  <c r="CF30" i="6"/>
  <c r="CE33" i="6"/>
  <c r="AC1" i="13"/>
  <c r="Y1" i="13"/>
  <c r="AA1" i="13"/>
  <c r="AB1" i="13"/>
  <c r="AE1" i="13"/>
  <c r="AD1" i="13"/>
  <c r="AF39" i="13"/>
  <c r="BD39" i="13"/>
  <c r="AX39" i="13"/>
  <c r="CE21" i="6"/>
  <c r="T39" i="13"/>
  <c r="CF31" i="6"/>
  <c r="CF32" i="6"/>
  <c r="AR39" i="13"/>
  <c r="AL39" i="13"/>
  <c r="CF28" i="6"/>
  <c r="CF22" i="6"/>
  <c r="CF21" i="6"/>
  <c r="CE26" i="6"/>
  <c r="CF27" i="6"/>
  <c r="CF26" i="6"/>
  <c r="CE28" i="6"/>
  <c r="CF35" i="6"/>
  <c r="CF19" i="6"/>
  <c r="CC23" i="6"/>
  <c r="CF29" i="6"/>
  <c r="CF23" i="6"/>
  <c r="CF33" i="6"/>
  <c r="CD21" i="6"/>
  <c r="CD23" i="6"/>
  <c r="CD30" i="6"/>
  <c r="CE23" i="6"/>
  <c r="CD26" i="6"/>
  <c r="CE30" i="6"/>
  <c r="CD32" i="6"/>
  <c r="CE27" i="6"/>
  <c r="CE32" i="6"/>
  <c r="A36" i="18"/>
  <c r="CE19" i="6"/>
  <c r="CD19" i="6"/>
  <c r="CC33" i="6"/>
  <c r="CD35" i="6"/>
  <c r="CC22" i="6"/>
  <c r="CE22" i="6"/>
  <c r="CE29" i="6"/>
  <c r="CE31" i="6"/>
  <c r="CD33" i="6"/>
  <c r="CE35" i="6"/>
  <c r="CA21" i="6"/>
  <c r="CB28" i="6"/>
  <c r="CD28" i="6"/>
  <c r="CD29" i="6"/>
  <c r="CD1" i="6"/>
  <c r="CD27" i="6"/>
  <c r="CC31" i="6"/>
  <c r="CD22" i="6"/>
  <c r="CD31" i="6"/>
  <c r="CC27" i="6"/>
  <c r="CA35" i="6"/>
  <c r="CC29" i="6"/>
  <c r="CC32" i="6"/>
  <c r="CB35" i="6"/>
  <c r="CA1" i="6"/>
  <c r="BW23" i="6"/>
  <c r="CC35" i="6"/>
  <c r="CC21" i="6"/>
  <c r="CB1" i="6"/>
  <c r="CB23" i="6"/>
  <c r="CC19" i="6"/>
  <c r="CB22" i="6"/>
  <c r="CB26" i="6"/>
  <c r="CC28" i="6"/>
  <c r="CC30" i="6"/>
  <c r="CC26" i="6"/>
  <c r="CB21" i="6"/>
  <c r="CA27" i="6"/>
  <c r="CA30" i="6"/>
  <c r="CA33" i="6"/>
  <c r="CA22" i="6"/>
  <c r="CB27" i="6"/>
  <c r="CB30" i="6"/>
  <c r="BY31" i="6"/>
  <c r="CA32" i="6"/>
  <c r="CB33" i="6"/>
  <c r="BX21" i="6"/>
  <c r="CB19" i="6"/>
  <c r="CA31" i="6"/>
  <c r="CB32" i="6"/>
  <c r="CB29" i="6"/>
  <c r="CB31" i="6"/>
  <c r="BX26" i="6"/>
  <c r="BZ23" i="6"/>
  <c r="CA23" i="6"/>
  <c r="CA19" i="6"/>
  <c r="CA26" i="6"/>
  <c r="CA29" i="6"/>
  <c r="BZ31" i="6"/>
  <c r="BZ32" i="6"/>
  <c r="BZ33" i="6"/>
  <c r="BZ35" i="6"/>
  <c r="Z1" i="13"/>
  <c r="BZ21" i="6"/>
  <c r="CA28" i="6"/>
  <c r="BZ1" i="6"/>
  <c r="BX22" i="6"/>
  <c r="BY22" i="6"/>
  <c r="BZ26" i="6"/>
  <c r="BX30" i="6"/>
  <c r="BY28" i="6"/>
  <c r="BZ29" i="6"/>
  <c r="BZ30" i="6"/>
  <c r="BZ19" i="6"/>
  <c r="BZ27" i="6"/>
  <c r="BZ28" i="6"/>
  <c r="BZ22" i="6"/>
  <c r="X1" i="13"/>
  <c r="X24" i="13"/>
  <c r="BY21" i="6"/>
  <c r="BY32" i="6"/>
  <c r="W1" i="13"/>
  <c r="BY19" i="6"/>
  <c r="BW33" i="6"/>
  <c r="X26" i="13"/>
  <c r="X20" i="13"/>
  <c r="BW26" i="6"/>
  <c r="BY27" i="6"/>
  <c r="BX28" i="6"/>
  <c r="BY33" i="6"/>
  <c r="BY29" i="6"/>
  <c r="X25" i="13"/>
  <c r="X30" i="13"/>
  <c r="X17" i="13"/>
  <c r="X36" i="13"/>
  <c r="BX23" i="6"/>
  <c r="BY26" i="6"/>
  <c r="BY30" i="6"/>
  <c r="BX35" i="6"/>
  <c r="X28" i="13"/>
  <c r="X35" i="13"/>
  <c r="X27" i="13"/>
  <c r="X21" i="13"/>
  <c r="BY23" i="6"/>
  <c r="BY35" i="6"/>
  <c r="X29" i="13"/>
  <c r="BV1" i="6"/>
  <c r="BX33" i="6"/>
  <c r="BX1" i="6"/>
  <c r="BX27" i="6"/>
  <c r="BX31" i="6"/>
  <c r="W30" i="13"/>
  <c r="BX19" i="6"/>
  <c r="BS1" i="6"/>
  <c r="BX29" i="6"/>
  <c r="BX32" i="6"/>
  <c r="BW1" i="6"/>
  <c r="BV30" i="6"/>
  <c r="BW22" i="6"/>
  <c r="BW30" i="6"/>
  <c r="BW32" i="6"/>
  <c r="BW21" i="6"/>
  <c r="BW27" i="6"/>
  <c r="BW19" i="6"/>
  <c r="BV35" i="6"/>
  <c r="BW28" i="6"/>
  <c r="BV33" i="6"/>
  <c r="BW35" i="6"/>
  <c r="BW29" i="6"/>
  <c r="BW31" i="6"/>
  <c r="BV19" i="6"/>
  <c r="BU22" i="6"/>
  <c r="BV32" i="6"/>
  <c r="BN19" i="6"/>
  <c r="BV21" i="6"/>
  <c r="BV26" i="6"/>
  <c r="BU29" i="6"/>
  <c r="U1" i="13"/>
  <c r="BV27" i="6"/>
  <c r="BV29" i="6"/>
  <c r="BU31" i="6"/>
  <c r="BV22" i="6"/>
  <c r="BV31" i="6"/>
  <c r="BT33" i="6"/>
  <c r="BV23" i="6"/>
  <c r="BV28" i="6"/>
  <c r="BU33" i="6"/>
  <c r="BU1" i="6"/>
  <c r="BU21" i="6"/>
  <c r="BU28" i="6"/>
  <c r="BS32" i="6"/>
  <c r="BU19" i="6"/>
  <c r="BU26" i="6"/>
  <c r="BR31" i="6"/>
  <c r="BU32" i="6"/>
  <c r="BU35" i="6"/>
  <c r="T1" i="13"/>
  <c r="BU30" i="6"/>
  <c r="BT31" i="6"/>
  <c r="BU27" i="6"/>
  <c r="BU23" i="6"/>
  <c r="BN1" i="6"/>
  <c r="M1" i="13"/>
  <c r="BR1" i="6"/>
  <c r="BS35" i="6"/>
  <c r="BP1" i="6"/>
  <c r="N1" i="13"/>
  <c r="BT23" i="6"/>
  <c r="BT35" i="6"/>
  <c r="O1" i="13"/>
  <c r="R1" i="13"/>
  <c r="BQ26" i="6"/>
  <c r="BT22" i="6"/>
  <c r="BT1" i="6"/>
  <c r="BT21" i="6"/>
  <c r="BT30" i="6"/>
  <c r="BQ31" i="6"/>
  <c r="BR33" i="6"/>
  <c r="BT28" i="6"/>
  <c r="Q1" i="13"/>
  <c r="BT27" i="6"/>
  <c r="BT19" i="6"/>
  <c r="BT32" i="6"/>
  <c r="S1" i="13"/>
  <c r="BT26" i="6"/>
  <c r="BT29" i="6"/>
  <c r="BR32" i="6"/>
  <c r="BQ33" i="6"/>
  <c r="BR35" i="6"/>
  <c r="BS23" i="6"/>
  <c r="BS34" i="6"/>
  <c r="BS22" i="6"/>
  <c r="BS29" i="6"/>
  <c r="BS21" i="6"/>
  <c r="BS28" i="6"/>
  <c r="BS27" i="6"/>
  <c r="BS19" i="6"/>
  <c r="BS26" i="6"/>
  <c r="BS30" i="6"/>
  <c r="BR19" i="6"/>
  <c r="BQ29" i="6"/>
  <c r="BQ30" i="6"/>
  <c r="BR22" i="6"/>
  <c r="BR29" i="6"/>
  <c r="BQ23" i="6"/>
  <c r="BR28" i="6"/>
  <c r="BR23" i="6"/>
  <c r="BQ21" i="6"/>
  <c r="BQ22" i="6"/>
  <c r="BQ1" i="6"/>
  <c r="BR27" i="6"/>
  <c r="BQ19" i="6"/>
  <c r="BQ35" i="6"/>
  <c r="BQ28" i="6"/>
  <c r="BQ34" i="6"/>
  <c r="BQ27" i="6"/>
  <c r="BO1" i="6"/>
  <c r="AR14" i="13"/>
  <c r="AQ14" i="13"/>
  <c r="AN14" i="13"/>
  <c r="AK14" i="13"/>
  <c r="AP14" i="13"/>
  <c r="AM14" i="13"/>
  <c r="AX14" i="13"/>
  <c r="AT14" i="13"/>
  <c r="BB14" i="13"/>
  <c r="AG14" i="13"/>
  <c r="L1" i="13"/>
  <c r="L17" i="13"/>
  <c r="AS14" i="13"/>
  <c r="AJ14" i="13"/>
  <c r="BA14" i="13"/>
  <c r="B1" i="13"/>
  <c r="F1" i="13" s="1"/>
  <c r="E1" i="13"/>
  <c r="L36" i="6"/>
  <c r="G1" i="13"/>
  <c r="J35" i="18"/>
  <c r="C14" i="19"/>
  <c r="D14" i="19" s="1"/>
  <c r="E14" i="19" s="1"/>
  <c r="AZ14" i="13"/>
  <c r="BG14" i="13"/>
  <c r="BC14" i="13"/>
  <c r="AU14" i="13"/>
  <c r="AI14" i="13"/>
  <c r="AF14" i="13"/>
  <c r="AW14" i="13"/>
  <c r="BD14" i="13"/>
  <c r="BI14" i="13"/>
  <c r="BH14" i="13"/>
  <c r="BF14" i="13"/>
  <c r="AY14" i="13"/>
  <c r="DL24" i="6"/>
  <c r="E3" i="6"/>
  <c r="AO23" i="13"/>
  <c r="BF36" i="13"/>
  <c r="V21" i="13"/>
  <c r="V20" i="13"/>
  <c r="AI24" i="13"/>
  <c r="P20" i="13"/>
  <c r="BA33" i="13"/>
  <c r="BA34" i="13"/>
  <c r="AO22" i="13"/>
  <c r="AO1" i="13"/>
  <c r="AI28" i="13"/>
  <c r="AI23" i="13"/>
  <c r="AI36" i="13"/>
  <c r="AA25" i="13"/>
  <c r="P21" i="13"/>
  <c r="AO14" i="13"/>
  <c r="AO18" i="13"/>
  <c r="BA18" i="13"/>
  <c r="BF34" i="13"/>
  <c r="AL14" i="13"/>
  <c r="ES1" i="6"/>
  <c r="FH1" i="6"/>
  <c r="FI1" i="6"/>
  <c r="BF21" i="13"/>
  <c r="BF20" i="13"/>
  <c r="V25" i="13"/>
  <c r="V24" i="13"/>
  <c r="V35" i="13"/>
  <c r="V1" i="13"/>
  <c r="AA28" i="13"/>
  <c r="BA19" i="13"/>
  <c r="BA22" i="13"/>
  <c r="AO26" i="13"/>
  <c r="AO30" i="13"/>
  <c r="AA24" i="13"/>
  <c r="AI27" i="13"/>
  <c r="AA29" i="13"/>
  <c r="AO29" i="13"/>
  <c r="AO21" i="13"/>
  <c r="P27" i="13"/>
  <c r="BF23" i="13"/>
  <c r="BF22" i="13"/>
  <c r="BF31" i="13"/>
  <c r="BF1" i="13"/>
  <c r="V27" i="13"/>
  <c r="V26" i="13"/>
  <c r="AI17" i="13"/>
  <c r="AI32" i="13"/>
  <c r="AO27" i="13"/>
  <c r="BA17" i="13"/>
  <c r="BA24" i="13"/>
  <c r="AO28" i="13"/>
  <c r="AO32" i="13"/>
  <c r="AI29" i="13"/>
  <c r="AA35" i="13"/>
  <c r="P26" i="13"/>
  <c r="P29" i="13"/>
  <c r="AI19" i="13"/>
  <c r="BF18" i="13"/>
  <c r="BA21" i="13"/>
  <c r="BA29" i="13"/>
  <c r="BF17" i="13"/>
  <c r="BF25" i="13"/>
  <c r="BF24" i="13"/>
  <c r="BF33" i="13"/>
  <c r="V29" i="13"/>
  <c r="V28" i="13"/>
  <c r="BA26" i="13"/>
  <c r="BA1" i="13"/>
  <c r="AO33" i="13"/>
  <c r="AO34" i="13"/>
  <c r="AA17" i="13"/>
  <c r="AI30" i="13"/>
  <c r="AI1" i="13"/>
  <c r="AA34" i="13"/>
  <c r="P28" i="13"/>
  <c r="AV14" i="13"/>
  <c r="P24" i="13"/>
  <c r="BA23" i="13"/>
  <c r="BF29" i="13"/>
  <c r="BF28" i="13"/>
  <c r="V34" i="13"/>
  <c r="AI18" i="13"/>
  <c r="AO17" i="13"/>
  <c r="BA31" i="13"/>
  <c r="BA30" i="13"/>
  <c r="AI33" i="13"/>
  <c r="AA21" i="13"/>
  <c r="P17" i="13"/>
  <c r="P35" i="13"/>
  <c r="P34" i="13"/>
  <c r="DM1" i="6"/>
  <c r="P1" i="13"/>
  <c r="AA26" i="13"/>
  <c r="BF19" i="13"/>
  <c r="V19" i="13"/>
  <c r="BF30" i="13"/>
  <c r="BF32" i="13"/>
  <c r="V36" i="13"/>
  <c r="AA20" i="13"/>
  <c r="BA32" i="13"/>
  <c r="AO20" i="13"/>
  <c r="AI21" i="13"/>
  <c r="AI34" i="13"/>
  <c r="AI35" i="13"/>
  <c r="P19" i="13"/>
  <c r="P36" i="13"/>
  <c r="BE14" i="13"/>
  <c r="AH14" i="13"/>
  <c r="B36" i="8"/>
  <c r="B16" i="19"/>
  <c r="C15" i="19"/>
  <c r="O38" i="8"/>
  <c r="O40" i="10"/>
  <c r="AG27" i="13"/>
  <c r="E24" i="13" l="1"/>
  <c r="DU33" i="6"/>
  <c r="EZ33" i="6"/>
  <c r="DT33" i="6"/>
  <c r="EI33" i="6"/>
  <c r="FB33" i="6"/>
  <c r="DV33" i="6"/>
  <c r="EV33" i="6"/>
  <c r="EX33" i="6"/>
  <c r="FA33" i="6"/>
  <c r="FG33" i="6"/>
  <c r="ET33" i="6"/>
  <c r="EC33" i="6"/>
  <c r="DS33" i="6"/>
  <c r="EG33" i="6"/>
  <c r="ED33" i="6"/>
  <c r="EK33" i="6"/>
  <c r="DP33" i="6"/>
  <c r="EE33" i="6"/>
  <c r="DR33" i="6"/>
  <c r="ER33" i="6"/>
  <c r="DN33" i="6"/>
  <c r="EY33" i="6"/>
  <c r="FH33" i="6"/>
  <c r="EA33" i="6"/>
  <c r="DM33" i="6"/>
  <c r="EN33" i="6"/>
  <c r="FC33" i="6"/>
  <c r="DW33" i="6"/>
  <c r="EP33" i="6"/>
  <c r="DQ33" i="6"/>
  <c r="EO33" i="6"/>
  <c r="EJ33" i="6"/>
  <c r="EL33" i="6"/>
  <c r="DY33" i="6"/>
  <c r="FJ33" i="6"/>
  <c r="FI33" i="6"/>
  <c r="ES33" i="6"/>
  <c r="EF33" i="6"/>
  <c r="EU33" i="6"/>
  <c r="DO33" i="6"/>
  <c r="EH33" i="6"/>
  <c r="EW33" i="6"/>
  <c r="EB33" i="6"/>
  <c r="FE33" i="6"/>
  <c r="FD33" i="6"/>
  <c r="DX33" i="6"/>
  <c r="EM33" i="6"/>
  <c r="FF33" i="6"/>
  <c r="DZ33" i="6"/>
  <c r="EQ33" i="6"/>
  <c r="E20" i="13"/>
  <c r="E26" i="13"/>
  <c r="E34" i="13"/>
  <c r="CE34" i="6"/>
  <c r="BM34" i="6"/>
  <c r="BY34" i="6"/>
  <c r="CF34" i="6"/>
  <c r="CC34" i="6"/>
  <c r="BT34" i="6"/>
  <c r="BX34" i="6"/>
  <c r="CB34" i="6"/>
  <c r="BN34" i="6"/>
  <c r="BW34" i="6"/>
  <c r="CA34" i="6"/>
  <c r="CD34" i="6"/>
  <c r="BU34" i="6"/>
  <c r="BR34" i="6"/>
  <c r="BV34" i="6"/>
  <c r="CC20" i="6"/>
  <c r="CD20" i="6"/>
  <c r="BQ20" i="6"/>
  <c r="BU20" i="6"/>
  <c r="BX20" i="6"/>
  <c r="BV20" i="6"/>
  <c r="BY20" i="6"/>
  <c r="BT20" i="6"/>
  <c r="BW20" i="6"/>
  <c r="BR20" i="6"/>
  <c r="CB20" i="6"/>
  <c r="CF20" i="6"/>
  <c r="CA20" i="6"/>
  <c r="CE20" i="6"/>
  <c r="BU25" i="6"/>
  <c r="BZ20" i="6"/>
  <c r="BS25" i="6"/>
  <c r="CB25" i="6"/>
  <c r="CC25" i="6"/>
  <c r="BR25" i="6"/>
  <c r="BY25" i="6"/>
  <c r="BT25" i="6"/>
  <c r="BX25" i="6"/>
  <c r="CA25" i="6"/>
  <c r="BW25" i="6"/>
  <c r="BZ25" i="6"/>
  <c r="CD25" i="6"/>
  <c r="BQ25" i="6"/>
  <c r="BV25" i="6"/>
  <c r="CE25" i="6"/>
  <c r="BW24" i="6"/>
  <c r="L37" i="6"/>
  <c r="DU22" i="6"/>
  <c r="EN22" i="6"/>
  <c r="FJ22" i="6"/>
  <c r="ER22" i="6"/>
  <c r="DO22" i="6"/>
  <c r="ES22" i="6"/>
  <c r="EJ22" i="6"/>
  <c r="EU22" i="6"/>
  <c r="DQ22" i="6"/>
  <c r="FA22" i="6"/>
  <c r="ET22" i="6"/>
  <c r="FH22" i="6"/>
  <c r="EE22" i="6"/>
  <c r="FB22" i="6"/>
  <c r="EZ22" i="6"/>
  <c r="ED22" i="6"/>
  <c r="EL22" i="6"/>
  <c r="EQ22" i="6"/>
  <c r="EX22" i="6"/>
  <c r="DY22" i="6"/>
  <c r="EV22" i="6"/>
  <c r="DN22" i="6"/>
  <c r="EO22" i="6"/>
  <c r="DP22" i="6"/>
  <c r="DV22" i="6"/>
  <c r="EG22" i="6"/>
  <c r="EH22" i="6"/>
  <c r="FD22" i="6"/>
  <c r="DR22" i="6"/>
  <c r="EA22" i="6"/>
  <c r="FE22" i="6"/>
  <c r="EF22" i="6"/>
  <c r="DS22" i="6"/>
  <c r="EW22" i="6"/>
  <c r="EI22" i="6"/>
  <c r="DX22" i="6"/>
  <c r="FF22" i="6"/>
  <c r="EC22" i="6"/>
  <c r="EY22" i="6"/>
  <c r="FC22" i="6"/>
  <c r="EM22" i="6"/>
  <c r="FI22" i="6"/>
  <c r="DT22" i="6"/>
  <c r="FG22" i="6"/>
  <c r="EB22" i="6"/>
  <c r="DW22" i="6"/>
  <c r="EK22" i="6"/>
  <c r="EP22" i="6"/>
  <c r="DZ22" i="6"/>
  <c r="DM22" i="6"/>
  <c r="K38" i="6"/>
  <c r="L38" i="6" s="1"/>
  <c r="FB30" i="6"/>
  <c r="DM30" i="6"/>
  <c r="DV30" i="6"/>
  <c r="FC30" i="6"/>
  <c r="DZ30" i="6"/>
  <c r="EW30" i="6"/>
  <c r="EU30" i="6"/>
  <c r="EV30" i="6"/>
  <c r="DN30" i="6"/>
  <c r="EM30" i="6"/>
  <c r="FJ30" i="6"/>
  <c r="DQ30" i="6"/>
  <c r="DR30" i="6"/>
  <c r="EF30" i="6"/>
  <c r="FE30" i="6"/>
  <c r="DW30" i="6"/>
  <c r="DP30" i="6"/>
  <c r="EE30" i="6"/>
  <c r="EJ30" i="6"/>
  <c r="DX30" i="6"/>
  <c r="FG30" i="6"/>
  <c r="EO30" i="6"/>
  <c r="EH30" i="6"/>
  <c r="DS30" i="6"/>
  <c r="DT30" i="6"/>
  <c r="DO30" i="6"/>
  <c r="EQ30" i="6"/>
  <c r="DY30" i="6"/>
  <c r="ED30" i="6"/>
  <c r="EY30" i="6"/>
  <c r="EZ30" i="6"/>
  <c r="FI30" i="6"/>
  <c r="EA30" i="6"/>
  <c r="FH30" i="6"/>
  <c r="FF30" i="6"/>
  <c r="EN30" i="6"/>
  <c r="EG30" i="6"/>
  <c r="EK30" i="6"/>
  <c r="EI30" i="6"/>
  <c r="ES30" i="6"/>
  <c r="EX30" i="6"/>
  <c r="ER30" i="6"/>
  <c r="EL30" i="6"/>
  <c r="DU30" i="6"/>
  <c r="EP30" i="6"/>
  <c r="FD30" i="6"/>
  <c r="EC30" i="6"/>
  <c r="ET30" i="6"/>
  <c r="EB30" i="6"/>
  <c r="FA30" i="6"/>
  <c r="EG23" i="6"/>
  <c r="EN23" i="6"/>
  <c r="EF23" i="6"/>
  <c r="ES23" i="6"/>
  <c r="FC23" i="6"/>
  <c r="EI23" i="6"/>
  <c r="FE23" i="6"/>
  <c r="EO23" i="6"/>
  <c r="EK23" i="6"/>
  <c r="EC23" i="6"/>
  <c r="DZ23" i="6"/>
  <c r="DN23" i="6"/>
  <c r="ED23" i="6"/>
  <c r="EA23" i="6"/>
  <c r="DR23" i="6"/>
  <c r="FD23" i="6"/>
  <c r="DT23" i="6"/>
  <c r="FH23" i="6"/>
  <c r="EV23" i="6"/>
  <c r="FJ23" i="6"/>
  <c r="EH23" i="6"/>
  <c r="FG23" i="6"/>
  <c r="EB23" i="6"/>
  <c r="EY23" i="6"/>
  <c r="EW23" i="6"/>
  <c r="ET23" i="6"/>
  <c r="FI23" i="6"/>
  <c r="EU23" i="6"/>
  <c r="FF23" i="6"/>
  <c r="EJ23" i="6"/>
  <c r="DW23" i="6"/>
  <c r="DU23" i="6"/>
  <c r="EQ23" i="6"/>
  <c r="EX23" i="6"/>
  <c r="EZ23" i="6"/>
  <c r="DO23" i="6"/>
  <c r="DP23" i="6"/>
  <c r="FA23" i="6"/>
  <c r="DS23" i="6"/>
  <c r="DX23" i="6"/>
  <c r="EE23" i="6"/>
  <c r="EL23" i="6"/>
  <c r="DQ23" i="6"/>
  <c r="DV23" i="6"/>
  <c r="FB23" i="6"/>
  <c r="EM23" i="6"/>
  <c r="EP23" i="6"/>
  <c r="ER23" i="6"/>
  <c r="DY23" i="6"/>
  <c r="DM23" i="6"/>
  <c r="EM25" i="6"/>
  <c r="FI25" i="6"/>
  <c r="FF25" i="6"/>
  <c r="DS25" i="6"/>
  <c r="ED25" i="6"/>
  <c r="EC25" i="6"/>
  <c r="DR25" i="6"/>
  <c r="EA25" i="6"/>
  <c r="EW25" i="6"/>
  <c r="DT25" i="6"/>
  <c r="EB25" i="6"/>
  <c r="EZ25" i="6"/>
  <c r="FG25" i="6"/>
  <c r="EK25" i="6"/>
  <c r="FB25" i="6"/>
  <c r="EP25" i="6"/>
  <c r="EO25" i="6"/>
  <c r="DN25" i="6"/>
  <c r="EV25" i="6"/>
  <c r="EE25" i="6"/>
  <c r="FJ25" i="6"/>
  <c r="DX25" i="6"/>
  <c r="EJ25" i="6"/>
  <c r="EY25" i="6"/>
  <c r="ES25" i="6"/>
  <c r="DU25" i="6"/>
  <c r="EU25" i="6"/>
  <c r="EX25" i="6"/>
  <c r="EI25" i="6"/>
  <c r="DW25" i="6"/>
  <c r="EN25" i="6"/>
  <c r="EF25" i="6"/>
  <c r="ET25" i="6"/>
  <c r="EQ25" i="6"/>
  <c r="FA25" i="6"/>
  <c r="DP25" i="6"/>
  <c r="FC25" i="6"/>
  <c r="DM25" i="6"/>
  <c r="EL25" i="6"/>
  <c r="FE25" i="6"/>
  <c r="FH25" i="6"/>
  <c r="EG25" i="6"/>
  <c r="DZ25" i="6"/>
  <c r="EH25" i="6"/>
  <c r="FD25" i="6"/>
  <c r="DO25" i="6"/>
  <c r="DY25" i="6"/>
  <c r="ER25" i="6"/>
  <c r="DQ25" i="6"/>
  <c r="DV25" i="6"/>
  <c r="EJ26" i="6"/>
  <c r="ED26" i="6"/>
  <c r="ER26" i="6"/>
  <c r="FI26" i="6"/>
  <c r="EK26" i="6"/>
  <c r="FD26" i="6"/>
  <c r="FG26" i="6"/>
  <c r="EQ26" i="6"/>
  <c r="DX26" i="6"/>
  <c r="E27" i="13"/>
  <c r="DY26" i="6"/>
  <c r="DS26" i="6"/>
  <c r="DR26" i="6"/>
  <c r="DO26" i="6"/>
  <c r="EH26" i="6"/>
  <c r="EF26" i="6"/>
  <c r="DT26" i="6"/>
  <c r="EI26" i="6"/>
  <c r="EM26" i="6"/>
  <c r="EA26" i="6"/>
  <c r="EV26" i="6"/>
  <c r="EZ26" i="6"/>
  <c r="DM26" i="6"/>
  <c r="FH26" i="6"/>
  <c r="EX26" i="6"/>
  <c r="FF26" i="6"/>
  <c r="EG26" i="6"/>
  <c r="EW26" i="6"/>
  <c r="EO26" i="6"/>
  <c r="DQ26" i="6"/>
  <c r="EC26" i="6"/>
  <c r="FA26" i="6"/>
  <c r="DZ26" i="6"/>
  <c r="FC26" i="6"/>
  <c r="EU26" i="6"/>
  <c r="DN26" i="6"/>
  <c r="FB26" i="6"/>
  <c r="EN26" i="6"/>
  <c r="FJ26" i="6"/>
  <c r="EL26" i="6"/>
  <c r="DW26" i="6"/>
  <c r="DP26" i="6"/>
  <c r="ES26" i="6"/>
  <c r="EY26" i="6"/>
  <c r="EB26" i="6"/>
  <c r="EE26" i="6"/>
  <c r="DU26" i="6"/>
  <c r="DV26" i="6"/>
  <c r="ET26" i="6"/>
  <c r="FE26" i="6"/>
  <c r="EP26" i="6"/>
  <c r="EW29" i="6"/>
  <c r="EJ29" i="6"/>
  <c r="FA29" i="6"/>
  <c r="DP29" i="6"/>
  <c r="DR29" i="6"/>
  <c r="EY29" i="6"/>
  <c r="ER29" i="6"/>
  <c r="DY29" i="6"/>
  <c r="FF29" i="6"/>
  <c r="DX29" i="6"/>
  <c r="ES29" i="6"/>
  <c r="EB29" i="6"/>
  <c r="EI29" i="6"/>
  <c r="EC29" i="6"/>
  <c r="EP29" i="6"/>
  <c r="EF29" i="6"/>
  <c r="FB29" i="6"/>
  <c r="EM27" i="6"/>
  <c r="EE27" i="6"/>
  <c r="DW27" i="6"/>
  <c r="DO27" i="6"/>
  <c r="ED27" i="6"/>
  <c r="DV27" i="6"/>
  <c r="DN27" i="6"/>
  <c r="FI27" i="6"/>
  <c r="DU27" i="6"/>
  <c r="DM27" i="6"/>
  <c r="FH27" i="6"/>
  <c r="EZ27" i="6"/>
  <c r="FG27" i="6"/>
  <c r="EY27" i="6"/>
  <c r="EQ27" i="6"/>
  <c r="EI27" i="6"/>
  <c r="EP27" i="6"/>
  <c r="EH27" i="6"/>
  <c r="DZ27" i="6"/>
  <c r="DR27" i="6"/>
  <c r="DY27" i="6"/>
  <c r="DQ27" i="6"/>
  <c r="FD27" i="6"/>
  <c r="EV27" i="6"/>
  <c r="FD28" i="6"/>
  <c r="EJ28" i="6"/>
  <c r="BN24" i="6"/>
  <c r="BT24" i="6"/>
  <c r="BS24" i="6"/>
  <c r="BX24" i="6"/>
  <c r="BR24" i="6"/>
  <c r="BQ24" i="6"/>
  <c r="CB24" i="6"/>
  <c r="BV24" i="6"/>
  <c r="CE24" i="6"/>
  <c r="BY24" i="6"/>
  <c r="CD24" i="6"/>
  <c r="CF24" i="6"/>
  <c r="BZ24" i="6"/>
  <c r="BU24" i="6"/>
  <c r="CA24" i="6"/>
  <c r="CC24" i="6"/>
  <c r="J36" i="18"/>
  <c r="I1" i="13"/>
  <c r="J1" i="13"/>
  <c r="DL1" i="6"/>
  <c r="S38" i="8"/>
  <c r="B17" i="19"/>
  <c r="C16" i="19"/>
  <c r="D16" i="19" s="1"/>
  <c r="D15" i="19"/>
  <c r="E15" i="19" s="1"/>
  <c r="S40" i="10"/>
  <c r="DP27" i="6" l="1"/>
  <c r="EG27" i="6"/>
  <c r="EX27" i="6"/>
  <c r="DT27" i="6"/>
  <c r="EC27" i="6"/>
  <c r="EL27" i="6"/>
  <c r="EU27" i="6"/>
  <c r="DX27" i="6"/>
  <c r="EO27" i="6"/>
  <c r="FF27" i="6"/>
  <c r="EB27" i="6"/>
  <c r="EK27" i="6"/>
  <c r="ET27" i="6"/>
  <c r="FC27" i="6"/>
  <c r="DS27" i="6"/>
  <c r="EF27" i="6"/>
  <c r="EW27" i="6"/>
  <c r="EJ27" i="6"/>
  <c r="ES27" i="6"/>
  <c r="FB27" i="6"/>
  <c r="EN27" i="6"/>
  <c r="FE27" i="6"/>
  <c r="EA27" i="6"/>
  <c r="ER27" i="6"/>
  <c r="FA27" i="6"/>
  <c r="FJ27" i="6"/>
  <c r="E29" i="13"/>
  <c r="FI28" i="6"/>
  <c r="EP28" i="6"/>
  <c r="DR28" i="6"/>
  <c r="FB28" i="6"/>
  <c r="EM28" i="6"/>
  <c r="EQ28" i="6"/>
  <c r="DY28" i="6"/>
  <c r="FG28" i="6"/>
  <c r="EC28" i="6"/>
  <c r="EO28" i="6"/>
  <c r="EH28" i="6"/>
  <c r="FE28" i="6"/>
  <c r="DV28" i="6"/>
  <c r="EB28" i="6"/>
  <c r="EI28" i="6"/>
  <c r="FA28" i="6"/>
  <c r="EF28" i="6"/>
  <c r="EN28" i="6"/>
  <c r="DW28" i="6"/>
  <c r="DU28" i="6"/>
  <c r="EV28" i="6"/>
  <c r="EL28" i="6"/>
  <c r="DQ28" i="6"/>
  <c r="DP28" i="6"/>
  <c r="DX28" i="6"/>
  <c r="DN28" i="6"/>
  <c r="FC28" i="6"/>
  <c r="DT28" i="6"/>
  <c r="EW28" i="6"/>
  <c r="FF28" i="6"/>
  <c r="FH28" i="6"/>
  <c r="EK28" i="6"/>
  <c r="E35" i="13"/>
  <c r="DZ28" i="6"/>
  <c r="ED28" i="6"/>
  <c r="ET28" i="6"/>
  <c r="EE28" i="6"/>
  <c r="DS28" i="6"/>
  <c r="DM28" i="6"/>
  <c r="EX28" i="6"/>
  <c r="EZ28" i="6"/>
  <c r="DO28" i="6"/>
  <c r="EY28" i="6"/>
  <c r="EA28" i="6"/>
  <c r="ES28" i="6"/>
  <c r="ER28" i="6"/>
  <c r="FJ28" i="6"/>
  <c r="EU28" i="6"/>
  <c r="EG28" i="6"/>
  <c r="DU29" i="6"/>
  <c r="EX29" i="6"/>
  <c r="E33" i="13"/>
  <c r="EM29" i="6"/>
  <c r="DV29" i="6"/>
  <c r="DZ29" i="6"/>
  <c r="DT29" i="6"/>
  <c r="DN29" i="6"/>
  <c r="FG29" i="6"/>
  <c r="EK29" i="6"/>
  <c r="DM29" i="6"/>
  <c r="EE29" i="6"/>
  <c r="EU29" i="6"/>
  <c r="EL29" i="6"/>
  <c r="EO29" i="6"/>
  <c r="EG29" i="6"/>
  <c r="FG31" i="6"/>
  <c r="EA31" i="6"/>
  <c r="ET31" i="6"/>
  <c r="DN31" i="6"/>
  <c r="EG31" i="6"/>
  <c r="DP31" i="6"/>
  <c r="EZ31" i="6"/>
  <c r="DS31" i="6"/>
  <c r="ER31" i="6"/>
  <c r="ED31" i="6"/>
  <c r="DV31" i="6"/>
  <c r="FC31" i="6"/>
  <c r="DW31" i="6"/>
  <c r="EP31" i="6"/>
  <c r="FI31" i="6"/>
  <c r="EC31" i="6"/>
  <c r="FH31" i="6"/>
  <c r="DT31" i="6"/>
  <c r="EY31" i="6"/>
  <c r="EL31" i="6"/>
  <c r="DY31" i="6"/>
  <c r="FJ31" i="6"/>
  <c r="EI31" i="6"/>
  <c r="EN31" i="6"/>
  <c r="FE31" i="6"/>
  <c r="EW31" i="6"/>
  <c r="EU31" i="6"/>
  <c r="DO31" i="6"/>
  <c r="EH31" i="6"/>
  <c r="FA31" i="6"/>
  <c r="DU31" i="6"/>
  <c r="EB31" i="6"/>
  <c r="EQ31" i="6"/>
  <c r="EJ31" i="6"/>
  <c r="EO31" i="6"/>
  <c r="EM31" i="6"/>
  <c r="FF31" i="6"/>
  <c r="DZ31" i="6"/>
  <c r="ES31" i="6"/>
  <c r="DM31" i="6"/>
  <c r="FD31" i="6"/>
  <c r="FB31" i="6"/>
  <c r="EE31" i="6"/>
  <c r="EX31" i="6"/>
  <c r="DR31" i="6"/>
  <c r="EK31" i="6"/>
  <c r="EF31" i="6"/>
  <c r="DX31" i="6"/>
  <c r="DQ31" i="6"/>
  <c r="EV31" i="6"/>
  <c r="DO29" i="6"/>
  <c r="EQ29" i="6"/>
  <c r="EH29" i="6"/>
  <c r="EN29" i="6"/>
  <c r="FD29" i="6"/>
  <c r="EV29" i="6"/>
  <c r="DS29" i="6"/>
  <c r="EZ29" i="6"/>
  <c r="FH29" i="6"/>
  <c r="EA29" i="6"/>
  <c r="DQ29" i="6"/>
  <c r="DW29" i="6"/>
  <c r="E31" i="13"/>
  <c r="DL33" i="6"/>
  <c r="FC29" i="6"/>
  <c r="ED29" i="6"/>
  <c r="FI29" i="6"/>
  <c r="FJ29" i="6"/>
  <c r="FE29" i="6"/>
  <c r="ET29" i="6"/>
  <c r="E30" i="13"/>
  <c r="E18" i="13"/>
  <c r="F18" i="13" s="1"/>
  <c r="E19" i="13"/>
  <c r="F19" i="13" s="1"/>
  <c r="E28" i="13"/>
  <c r="F28" i="13" s="1"/>
  <c r="EM35" i="6"/>
  <c r="FE35" i="6"/>
  <c r="DN35" i="6"/>
  <c r="DX35" i="6"/>
  <c r="EG35" i="6"/>
  <c r="FA35" i="6"/>
  <c r="EI35" i="6"/>
  <c r="EZ35" i="6"/>
  <c r="FI35" i="6"/>
  <c r="DR35" i="6"/>
  <c r="EB35" i="6"/>
  <c r="FF35" i="6"/>
  <c r="EE35" i="6"/>
  <c r="ET35" i="6"/>
  <c r="FD35" i="6"/>
  <c r="DM35" i="6"/>
  <c r="DV35" i="6"/>
  <c r="EK35" i="6"/>
  <c r="FG35" i="6"/>
  <c r="EA35" i="6"/>
  <c r="EO35" i="6"/>
  <c r="EX35" i="6"/>
  <c r="FH35" i="6"/>
  <c r="DQ35" i="6"/>
  <c r="DP35" i="6"/>
  <c r="EY35" i="6"/>
  <c r="ED35" i="6"/>
  <c r="EW35" i="6"/>
  <c r="EU35" i="6"/>
  <c r="DY35" i="6"/>
  <c r="ER35" i="6"/>
  <c r="E21" i="13"/>
  <c r="EQ35" i="6"/>
  <c r="DT35" i="6"/>
  <c r="EL35" i="6"/>
  <c r="DW35" i="6"/>
  <c r="ES35" i="6"/>
  <c r="EV35" i="6"/>
  <c r="FJ35" i="6"/>
  <c r="DS35" i="6"/>
  <c r="EN35" i="6"/>
  <c r="DZ35" i="6"/>
  <c r="DO35" i="6"/>
  <c r="EH35" i="6"/>
  <c r="EP35" i="6"/>
  <c r="DU35" i="6"/>
  <c r="EF35" i="6"/>
  <c r="FC35" i="6"/>
  <c r="FB35" i="6"/>
  <c r="EJ35" i="6"/>
  <c r="EC35" i="6"/>
  <c r="DL22" i="6"/>
  <c r="EL34" i="6"/>
  <c r="EY34" i="6"/>
  <c r="DM34" i="6"/>
  <c r="EI34" i="6"/>
  <c r="FF34" i="6"/>
  <c r="EG34" i="6"/>
  <c r="DV34" i="6"/>
  <c r="EJ34" i="6"/>
  <c r="DQ34" i="6"/>
  <c r="DO34" i="6"/>
  <c r="EV34" i="6"/>
  <c r="ER34" i="6"/>
  <c r="ES34" i="6"/>
  <c r="EM34" i="6"/>
  <c r="FC34" i="6"/>
  <c r="DZ34" i="6"/>
  <c r="ET34" i="6"/>
  <c r="FJ34" i="6"/>
  <c r="DW34" i="6"/>
  <c r="E32" i="13"/>
  <c r="EP34" i="6"/>
  <c r="DX34" i="6"/>
  <c r="EN34" i="6"/>
  <c r="DN34" i="6"/>
  <c r="FH34" i="6"/>
  <c r="DY34" i="6"/>
  <c r="EH34" i="6"/>
  <c r="DS34" i="6"/>
  <c r="FD34" i="6"/>
  <c r="ED34" i="6"/>
  <c r="FA34" i="6"/>
  <c r="DR34" i="6"/>
  <c r="EX34" i="6"/>
  <c r="EU34" i="6"/>
  <c r="DT34" i="6"/>
  <c r="EA34" i="6"/>
  <c r="EC34" i="6"/>
  <c r="FG34" i="6"/>
  <c r="FE34" i="6"/>
  <c r="EK34" i="6"/>
  <c r="EW34" i="6"/>
  <c r="EQ34" i="6"/>
  <c r="DP34" i="6"/>
  <c r="DU34" i="6"/>
  <c r="FB34" i="6"/>
  <c r="FI34" i="6"/>
  <c r="EO34" i="6"/>
  <c r="EB34" i="6"/>
  <c r="EF34" i="6"/>
  <c r="EZ34" i="6"/>
  <c r="EE34" i="6"/>
  <c r="DL26" i="6"/>
  <c r="DL30" i="6"/>
  <c r="DL25" i="6"/>
  <c r="DL23" i="6"/>
  <c r="E16" i="19"/>
  <c r="W38" i="8"/>
  <c r="W40" i="10"/>
  <c r="C17" i="19"/>
  <c r="B18" i="19"/>
  <c r="DL27" i="6" l="1"/>
  <c r="DL28" i="6"/>
  <c r="DL29" i="6"/>
  <c r="DL31" i="6"/>
  <c r="E25" i="13"/>
  <c r="C35" i="10"/>
  <c r="EO32" i="6"/>
  <c r="DY32" i="6"/>
  <c r="EN32" i="6"/>
  <c r="FC32" i="6"/>
  <c r="DS32" i="6"/>
  <c r="DR32" i="6"/>
  <c r="FF32" i="6"/>
  <c r="DU32" i="6"/>
  <c r="EJ32" i="6"/>
  <c r="EX32" i="6"/>
  <c r="DO32" i="6"/>
  <c r="FG32" i="6"/>
  <c r="EZ32" i="6"/>
  <c r="DQ32" i="6"/>
  <c r="EF32" i="6"/>
  <c r="ER32" i="6"/>
  <c r="EV32" i="6"/>
  <c r="EL32" i="6"/>
  <c r="FI32" i="6"/>
  <c r="EU32" i="6"/>
  <c r="DM32" i="6"/>
  <c r="EB32" i="6"/>
  <c r="EM32" i="6"/>
  <c r="ED32" i="6"/>
  <c r="DV32" i="6"/>
  <c r="EK32" i="6"/>
  <c r="DT32" i="6"/>
  <c r="EQ32" i="6"/>
  <c r="ES32" i="6"/>
  <c r="EG32" i="6"/>
  <c r="DP32" i="6"/>
  <c r="DZ32" i="6"/>
  <c r="ET32" i="6"/>
  <c r="EC32" i="6"/>
  <c r="FH32" i="6"/>
  <c r="FB32" i="6"/>
  <c r="FE32" i="6"/>
  <c r="FJ32" i="6"/>
  <c r="EI32" i="6"/>
  <c r="EH32" i="6"/>
  <c r="FA32" i="6"/>
  <c r="FD32" i="6"/>
  <c r="EE32" i="6"/>
  <c r="EW32" i="6"/>
  <c r="EY32" i="6"/>
  <c r="EA32" i="6"/>
  <c r="DW32" i="6"/>
  <c r="EP32" i="6"/>
  <c r="DN32" i="6"/>
  <c r="DX32" i="6"/>
  <c r="DL35" i="6"/>
  <c r="DL34" i="6"/>
  <c r="C36" i="10"/>
  <c r="C35" i="8"/>
  <c r="C36" i="8"/>
  <c r="C34" i="8"/>
  <c r="C1" i="8"/>
  <c r="C34" i="10"/>
  <c r="C1" i="10"/>
  <c r="AA38" i="8"/>
  <c r="AA40" i="10"/>
  <c r="C18" i="19"/>
  <c r="D18" i="19" s="1"/>
  <c r="B19" i="19"/>
  <c r="D17" i="19"/>
  <c r="E17" i="19" s="1"/>
  <c r="E36" i="13" l="1"/>
  <c r="AG38" i="6"/>
  <c r="AE31" i="13" s="1"/>
  <c r="N3" i="6"/>
  <c r="AA37" i="6"/>
  <c r="Y23" i="13" s="1"/>
  <c r="W37" i="6"/>
  <c r="U23" i="13" s="1"/>
  <c r="Y37" i="6"/>
  <c r="W23" i="13" s="1"/>
  <c r="Y36" i="6"/>
  <c r="W18" i="13" s="1"/>
  <c r="AB37" i="6"/>
  <c r="Z23" i="13" s="1"/>
  <c r="AD37" i="6"/>
  <c r="AB23" i="13" s="1"/>
  <c r="DL32" i="6"/>
  <c r="S38" i="6"/>
  <c r="Q31" i="13" s="1"/>
  <c r="AA3" i="6"/>
  <c r="X36" i="6"/>
  <c r="V18" i="13" s="1"/>
  <c r="V36" i="6"/>
  <c r="T18" i="13" s="1"/>
  <c r="U3" i="6"/>
  <c r="AE37" i="6"/>
  <c r="AC23" i="13" s="1"/>
  <c r="Y38" i="6"/>
  <c r="W31" i="13" s="1"/>
  <c r="U38" i="6"/>
  <c r="S31" i="13" s="1"/>
  <c r="S37" i="6"/>
  <c r="Q23" i="13" s="1"/>
  <c r="Z36" i="6"/>
  <c r="X18" i="13" s="1"/>
  <c r="O36" i="6"/>
  <c r="S3" i="6"/>
  <c r="Z37" i="6"/>
  <c r="R36" i="6"/>
  <c r="P18" i="13" s="1"/>
  <c r="AB3" i="6"/>
  <c r="S36" i="6"/>
  <c r="Q18" i="13" s="1"/>
  <c r="E23" i="13"/>
  <c r="AC37" i="6"/>
  <c r="AA23" i="13" s="1"/>
  <c r="AD3" i="6"/>
  <c r="AA36" i="6"/>
  <c r="Y18" i="13" s="1"/>
  <c r="AF36" i="6"/>
  <c r="AD18" i="13" s="1"/>
  <c r="Z38" i="6"/>
  <c r="X31" i="13" s="1"/>
  <c r="Y3" i="6"/>
  <c r="X37" i="6"/>
  <c r="V23" i="13" s="1"/>
  <c r="W38" i="6"/>
  <c r="U31" i="13" s="1"/>
  <c r="AF3" i="6"/>
  <c r="AB38" i="6"/>
  <c r="Z31" i="13" s="1"/>
  <c r="AC38" i="6"/>
  <c r="AA31" i="13" s="1"/>
  <c r="U36" i="6"/>
  <c r="S18" i="13" s="1"/>
  <c r="AC36" i="6"/>
  <c r="AA18" i="13" s="1"/>
  <c r="T36" i="6"/>
  <c r="R18" i="13" s="1"/>
  <c r="AD36" i="6"/>
  <c r="AB18" i="13" s="1"/>
  <c r="W36" i="6"/>
  <c r="U18" i="13" s="1"/>
  <c r="V38" i="6"/>
  <c r="T31" i="13" s="1"/>
  <c r="W3" i="6"/>
  <c r="AA38" i="6"/>
  <c r="Y31" i="13" s="1"/>
  <c r="V3" i="6"/>
  <c r="T37" i="6"/>
  <c r="AF37" i="6"/>
  <c r="AD23" i="13" s="1"/>
  <c r="Z3" i="6"/>
  <c r="AG36" i="6"/>
  <c r="AE18" i="13" s="1"/>
  <c r="AE38" i="6"/>
  <c r="AC31" i="13" s="1"/>
  <c r="AC3" i="6"/>
  <c r="X38" i="6"/>
  <c r="AE3" i="6"/>
  <c r="Q3" i="6"/>
  <c r="T38" i="6"/>
  <c r="R31" i="13" s="1"/>
  <c r="O3" i="6"/>
  <c r="V37" i="6"/>
  <c r="AG3" i="6"/>
  <c r="AB36" i="6"/>
  <c r="Z18" i="13" s="1"/>
  <c r="AD38" i="6"/>
  <c r="AG37" i="6"/>
  <c r="T3" i="6"/>
  <c r="AF38" i="6"/>
  <c r="AD31" i="13" s="1"/>
  <c r="R38" i="6"/>
  <c r="P31" i="13" s="1"/>
  <c r="X3" i="6"/>
  <c r="R37" i="6"/>
  <c r="R3" i="6"/>
  <c r="U37" i="6"/>
  <c r="AE36" i="6"/>
  <c r="AC18" i="13" s="1"/>
  <c r="P3" i="6"/>
  <c r="E22" i="13"/>
  <c r="E18" i="19"/>
  <c r="B20" i="19"/>
  <c r="C19" i="19"/>
  <c r="AE38" i="8"/>
  <c r="AE40" i="10"/>
  <c r="M18" i="13" l="1"/>
  <c r="V33" i="13"/>
  <c r="V31" i="13"/>
  <c r="AB33" i="13"/>
  <c r="AB31" i="13"/>
  <c r="S22" i="13"/>
  <c r="S23" i="13"/>
  <c r="AE22" i="13"/>
  <c r="AE23" i="13"/>
  <c r="X22" i="13"/>
  <c r="X23" i="13"/>
  <c r="AC33" i="13"/>
  <c r="T33" i="13"/>
  <c r="AA33" i="13"/>
  <c r="T22" i="13"/>
  <c r="T23" i="13"/>
  <c r="Z33" i="13"/>
  <c r="S33" i="13"/>
  <c r="Q33" i="13"/>
  <c r="P22" i="13"/>
  <c r="P23" i="13"/>
  <c r="W33" i="13"/>
  <c r="R33" i="13"/>
  <c r="U33" i="13"/>
  <c r="P33" i="13"/>
  <c r="R22" i="13"/>
  <c r="R23" i="13"/>
  <c r="AD33" i="13"/>
  <c r="AE33" i="13"/>
  <c r="Y33" i="13"/>
  <c r="X33" i="13"/>
  <c r="AB32" i="13"/>
  <c r="V32" i="13"/>
  <c r="W32" i="13"/>
  <c r="AC32" i="13"/>
  <c r="U32" i="13"/>
  <c r="Z32" i="13"/>
  <c r="Y32" i="13"/>
  <c r="AA32" i="13"/>
  <c r="P32" i="13"/>
  <c r="W22" i="13"/>
  <c r="R32" i="13"/>
  <c r="AD32" i="13"/>
  <c r="T32" i="13"/>
  <c r="Q22" i="13"/>
  <c r="S32" i="13"/>
  <c r="Q32" i="13"/>
  <c r="U22" i="13"/>
  <c r="AA22" i="13"/>
  <c r="AC22" i="13"/>
  <c r="AB22" i="13"/>
  <c r="Y22" i="13"/>
  <c r="AD22" i="13"/>
  <c r="V22" i="13"/>
  <c r="Z22" i="13"/>
  <c r="AE32" i="13"/>
  <c r="X32" i="13"/>
  <c r="I3" i="6"/>
  <c r="AI40" i="10"/>
  <c r="D19" i="19"/>
  <c r="E19" i="19" s="1"/>
  <c r="C20" i="19"/>
  <c r="B21" i="19"/>
  <c r="AI38" i="8"/>
  <c r="D20" i="19" l="1"/>
  <c r="E20" i="19" s="1"/>
  <c r="B22" i="19"/>
  <c r="C21" i="19"/>
  <c r="AM38" i="8"/>
  <c r="AM40" i="10"/>
  <c r="AQ40" i="10" l="1"/>
  <c r="AQ38" i="8"/>
  <c r="D21" i="19"/>
  <c r="E21" i="19" s="1"/>
  <c r="B23" i="19"/>
  <c r="C22" i="19"/>
  <c r="D22" i="19" s="1"/>
  <c r="BS20" i="6" l="1"/>
  <c r="CF25" i="6"/>
  <c r="E22" i="19"/>
  <c r="B24" i="19"/>
  <c r="C23" i="19"/>
  <c r="D23" i="19" s="1"/>
  <c r="AU40" i="10"/>
  <c r="AU38" i="8"/>
  <c r="F25" i="6" l="1"/>
  <c r="D34" i="6"/>
  <c r="F34" i="6"/>
  <c r="F24" i="6"/>
  <c r="D33" i="6"/>
  <c r="D26" i="6"/>
  <c r="F22" i="6"/>
  <c r="D32" i="6"/>
  <c r="F35" i="6"/>
  <c r="F30" i="6"/>
  <c r="F23" i="6"/>
  <c r="D31" i="6"/>
  <c r="D25" i="6"/>
  <c r="DK25" i="6" s="1"/>
  <c r="F29" i="6"/>
  <c r="F20" i="6"/>
  <c r="D30" i="6"/>
  <c r="F32" i="6"/>
  <c r="F27" i="6"/>
  <c r="F19" i="6"/>
  <c r="D29" i="6"/>
  <c r="F33" i="6"/>
  <c r="F26" i="6"/>
  <c r="F21" i="6"/>
  <c r="D28" i="6"/>
  <c r="DK28" i="6" s="1"/>
  <c r="F31" i="6"/>
  <c r="F28" i="6"/>
  <c r="D35" i="6"/>
  <c r="DK35" i="6" s="1"/>
  <c r="D27" i="6"/>
  <c r="D24" i="6"/>
  <c r="D19" i="6"/>
  <c r="D20" i="6"/>
  <c r="DK20" i="6" s="1"/>
  <c r="D21" i="6"/>
  <c r="DK21" i="6" s="1"/>
  <c r="D22" i="6"/>
  <c r="D23" i="6"/>
  <c r="DK23" i="6" s="1"/>
  <c r="E23" i="19"/>
  <c r="AY38" i="8"/>
  <c r="AY40" i="10"/>
  <c r="B25" i="19"/>
  <c r="C25" i="19" s="1"/>
  <c r="C24" i="19"/>
  <c r="D24" i="19" s="1"/>
  <c r="G34" i="13" l="1"/>
  <c r="DK30" i="6"/>
  <c r="G30" i="13"/>
  <c r="DK32" i="6"/>
  <c r="DK26" i="6"/>
  <c r="G26" i="13"/>
  <c r="DK24" i="6"/>
  <c r="C24" i="6"/>
  <c r="G24" i="6" s="1"/>
  <c r="H24" i="6" s="1"/>
  <c r="G27" i="13"/>
  <c r="DK33" i="6"/>
  <c r="G29" i="13"/>
  <c r="DK27" i="6"/>
  <c r="DK29" i="6"/>
  <c r="G33" i="13"/>
  <c r="G35" i="13"/>
  <c r="DK31" i="6"/>
  <c r="C34" i="6"/>
  <c r="G32" i="13"/>
  <c r="DK34" i="6"/>
  <c r="C22" i="6"/>
  <c r="G20" i="13"/>
  <c r="DK22" i="6"/>
  <c r="DK19" i="6"/>
  <c r="G17" i="13"/>
  <c r="C19" i="6"/>
  <c r="E36" i="6"/>
  <c r="E24" i="19"/>
  <c r="D25" i="19"/>
  <c r="C26" i="16"/>
  <c r="C23" i="16"/>
  <c r="C18" i="16"/>
  <c r="C17" i="16"/>
  <c r="C1" i="16"/>
  <c r="C36" i="16"/>
  <c r="C22" i="16"/>
  <c r="C16" i="16"/>
  <c r="C29" i="16"/>
  <c r="C27" i="16"/>
  <c r="C25" i="16"/>
  <c r="C30" i="16"/>
  <c r="C31" i="16"/>
  <c r="C20" i="16"/>
  <c r="C28" i="16"/>
  <c r="C37" i="16"/>
  <c r="C34" i="16"/>
  <c r="C21" i="16"/>
  <c r="C32" i="16"/>
  <c r="C15" i="16"/>
  <c r="C24" i="16"/>
  <c r="C35" i="16"/>
  <c r="C19" i="16"/>
  <c r="C14" i="16"/>
  <c r="C33" i="16"/>
  <c r="BM24" i="6" l="1"/>
  <c r="BO24" i="6"/>
  <c r="BP24" i="6"/>
  <c r="G34" i="6"/>
  <c r="H34" i="6" s="1"/>
  <c r="B32" i="13"/>
  <c r="G19" i="6"/>
  <c r="H19" i="6" s="1"/>
  <c r="BP19" i="6" s="1"/>
  <c r="Q36" i="6" s="1"/>
  <c r="O18" i="13" s="1"/>
  <c r="B17" i="13"/>
  <c r="G22" i="6"/>
  <c r="H22" i="6" s="1"/>
  <c r="B20" i="13"/>
  <c r="BM21" i="6"/>
  <c r="BN21" i="6"/>
  <c r="F36" i="6"/>
  <c r="D36" i="6"/>
  <c r="E37" i="6"/>
  <c r="E25" i="19"/>
  <c r="BZ34" i="6" l="1"/>
  <c r="BP34" i="6"/>
  <c r="BO34" i="6"/>
  <c r="BO22" i="6"/>
  <c r="BP22" i="6"/>
  <c r="I32" i="13"/>
  <c r="F32" i="13"/>
  <c r="J32" i="13"/>
  <c r="F20" i="13"/>
  <c r="I20" i="13"/>
  <c r="J20" i="13"/>
  <c r="BN22" i="6"/>
  <c r="BM22" i="6"/>
  <c r="F17" i="13"/>
  <c r="J17" i="13"/>
  <c r="I17" i="13"/>
  <c r="BO19" i="6"/>
  <c r="P36" i="6" s="1"/>
  <c r="N18" i="13" s="1"/>
  <c r="BM19" i="6"/>
  <c r="N36" i="6" s="1"/>
  <c r="BN20" i="6"/>
  <c r="BM20" i="6"/>
  <c r="BM28" i="6"/>
  <c r="BN28" i="6"/>
  <c r="BN25" i="6"/>
  <c r="BM25" i="6"/>
  <c r="BM30" i="6"/>
  <c r="BN30" i="6"/>
  <c r="BN26" i="6"/>
  <c r="BM26" i="6"/>
  <c r="BM27" i="6"/>
  <c r="BN27" i="6"/>
  <c r="BN32" i="6"/>
  <c r="BM32" i="6"/>
  <c r="BM35" i="6"/>
  <c r="BN35" i="6"/>
  <c r="BM29" i="6"/>
  <c r="BN29" i="6"/>
  <c r="BM33" i="6"/>
  <c r="BN33" i="6"/>
  <c r="BN31" i="6"/>
  <c r="BM31" i="6"/>
  <c r="BN23" i="6"/>
  <c r="BM23" i="6"/>
  <c r="G18" i="13"/>
  <c r="I18" i="13"/>
  <c r="D37" i="6"/>
  <c r="G19" i="13" s="1"/>
  <c r="F37" i="6"/>
  <c r="I19" i="13" s="1"/>
  <c r="E38" i="6"/>
  <c r="I36" i="6" l="1"/>
  <c r="L18" i="13"/>
  <c r="J18" i="13" s="1"/>
  <c r="N38" i="6"/>
  <c r="N37" i="6"/>
  <c r="O38" i="6"/>
  <c r="M28" i="13" s="1"/>
  <c r="O37" i="6"/>
  <c r="M19" i="13" s="1"/>
  <c r="F38" i="6"/>
  <c r="D38" i="6"/>
  <c r="I37" i="6" l="1"/>
  <c r="L19" i="13"/>
  <c r="J19" i="13" s="1"/>
  <c r="L28" i="13"/>
  <c r="J28" i="13" s="1"/>
  <c r="I38" i="6"/>
  <c r="G21" i="13"/>
  <c r="H23" i="13"/>
  <c r="G25" i="13" l="1"/>
  <c r="H22" i="13"/>
  <c r="G36" i="13" l="1"/>
  <c r="G23" i="13"/>
  <c r="G22" i="13" l="1"/>
  <c r="B22" i="13" l="1"/>
  <c r="F22" i="13" s="1"/>
  <c r="H24" i="13"/>
  <c r="G24" i="13"/>
  <c r="P27" i="16"/>
  <c r="I22" i="13" l="1"/>
  <c r="P16" i="16"/>
  <c r="H31" i="13"/>
  <c r="P18" i="16"/>
  <c r="P23" i="16"/>
  <c r="P19" i="16"/>
  <c r="P22" i="16"/>
  <c r="P20" i="16"/>
  <c r="P26" i="16"/>
  <c r="P15" i="16"/>
  <c r="P28" i="16"/>
  <c r="P32" i="16"/>
  <c r="P21" i="16"/>
  <c r="P33" i="16"/>
  <c r="P17" i="16"/>
  <c r="P24" i="16"/>
  <c r="P29" i="16"/>
  <c r="P31" i="16"/>
  <c r="P30" i="16"/>
  <c r="P25" i="16"/>
  <c r="G31" i="13"/>
  <c r="H28" i="13" l="1"/>
  <c r="I28" i="13"/>
  <c r="G28" i="13"/>
  <c r="M33" i="13" l="1"/>
  <c r="L33" i="13"/>
  <c r="X14" i="13"/>
  <c r="AA14" i="13"/>
  <c r="AC14" i="13"/>
  <c r="AE14" i="13"/>
  <c r="R14" i="13"/>
  <c r="Z14" i="13"/>
  <c r="Q14" i="13"/>
  <c r="L14" i="13"/>
  <c r="M14" i="13"/>
  <c r="T14" i="13"/>
  <c r="AB14" i="13"/>
  <c r="U14" i="13"/>
  <c r="P14" i="13"/>
  <c r="AD14" i="13"/>
  <c r="W14" i="13"/>
  <c r="V14" i="13"/>
  <c r="Y14" i="13"/>
  <c r="S14" i="13"/>
  <c r="M23" i="13" l="1"/>
  <c r="L23" i="13"/>
  <c r="E14" i="13"/>
  <c r="J22" i="13" l="1"/>
  <c r="AE42" i="10"/>
  <c r="AE41" i="10" s="1"/>
  <c r="G20" i="16" s="1"/>
  <c r="G40" i="8"/>
  <c r="G39" i="8" s="1"/>
  <c r="F14" i="19" s="1"/>
  <c r="G14" i="19" s="1"/>
  <c r="O40" i="8"/>
  <c r="AI40" i="8"/>
  <c r="S42" i="10"/>
  <c r="S41" i="10" s="1"/>
  <c r="G17" i="16" s="1"/>
  <c r="W42" i="10"/>
  <c r="W41" i="10" s="1"/>
  <c r="G18" i="16" s="1"/>
  <c r="K40" i="8"/>
  <c r="G42" i="8"/>
  <c r="G41" i="8" s="1"/>
  <c r="O42" i="10"/>
  <c r="O41" i="10" s="1"/>
  <c r="G16" i="16" s="1"/>
  <c r="S40" i="8"/>
  <c r="AI42" i="10"/>
  <c r="G42" i="10"/>
  <c r="E14" i="16" s="1"/>
  <c r="F14" i="16" s="1"/>
  <c r="F39" i="16" s="1"/>
  <c r="G44" i="10"/>
  <c r="G43" i="10" s="1"/>
  <c r="AA28" i="10" s="1"/>
  <c r="AE40" i="8"/>
  <c r="AA40" i="8"/>
  <c r="AA42" i="10"/>
  <c r="K42" i="10"/>
  <c r="K41" i="10" s="1"/>
  <c r="G15" i="16" s="1"/>
  <c r="M10" i="16"/>
  <c r="W40" i="8"/>
  <c r="AM40" i="8"/>
  <c r="AM42" i="10"/>
  <c r="AQ42" i="10"/>
  <c r="AQ40" i="8"/>
  <c r="AU40" i="8"/>
  <c r="AU42" i="10"/>
  <c r="AY42" i="10"/>
  <c r="AY40" i="8"/>
  <c r="I36" i="16" l="1"/>
  <c r="I14" i="16"/>
  <c r="I22" i="16"/>
  <c r="I33" i="16"/>
  <c r="I30" i="16"/>
  <c r="I18" i="16"/>
  <c r="I20" i="16"/>
  <c r="I24" i="16"/>
  <c r="I16" i="16"/>
  <c r="I19" i="16"/>
  <c r="I34" i="16"/>
  <c r="I17" i="16"/>
  <c r="I21" i="16"/>
  <c r="I23" i="16"/>
  <c r="I37" i="16"/>
  <c r="I31" i="16"/>
  <c r="I15" i="16"/>
  <c r="I28" i="16"/>
  <c r="I35" i="16"/>
  <c r="I29" i="16"/>
  <c r="I32" i="16"/>
  <c r="I1" i="16"/>
  <c r="I27" i="16"/>
  <c r="I26" i="16"/>
  <c r="I25" i="16"/>
  <c r="FJ19" i="6"/>
  <c r="FB19" i="6"/>
  <c r="ET19" i="6"/>
  <c r="EL19" i="6"/>
  <c r="ED19" i="6"/>
  <c r="DV19" i="6"/>
  <c r="DN19" i="6"/>
  <c r="FI19" i="6"/>
  <c r="FA19" i="6"/>
  <c r="ES19" i="6"/>
  <c r="EK19" i="6"/>
  <c r="EC19" i="6"/>
  <c r="DU19" i="6"/>
  <c r="DM19" i="6"/>
  <c r="FH19" i="6"/>
  <c r="EZ19" i="6"/>
  <c r="ER19" i="6"/>
  <c r="EJ19" i="6"/>
  <c r="EB19" i="6"/>
  <c r="DT19" i="6"/>
  <c r="FG19" i="6"/>
  <c r="EY19" i="6"/>
  <c r="EQ19" i="6"/>
  <c r="EI19" i="6"/>
  <c r="EA19" i="6"/>
  <c r="DS19" i="6"/>
  <c r="FF19" i="6"/>
  <c r="EX19" i="6"/>
  <c r="EP19" i="6"/>
  <c r="EH19" i="6"/>
  <c r="DZ19" i="6"/>
  <c r="DR19" i="6"/>
  <c r="FE19" i="6"/>
  <c r="EW19" i="6"/>
  <c r="EO19" i="6"/>
  <c r="EG19" i="6"/>
  <c r="DY19" i="6"/>
  <c r="DQ19" i="6"/>
  <c r="FD19" i="6"/>
  <c r="EV19" i="6"/>
  <c r="EN19" i="6"/>
  <c r="EF19" i="6"/>
  <c r="DX19" i="6"/>
  <c r="DP19" i="6"/>
  <c r="FC19" i="6"/>
  <c r="EU19" i="6"/>
  <c r="EM19" i="6"/>
  <c r="EE19" i="6"/>
  <c r="DW19" i="6"/>
  <c r="DO19" i="6"/>
  <c r="G41" i="10"/>
  <c r="G14" i="16" s="1"/>
  <c r="H14" i="16" s="1"/>
  <c r="H15" i="16" s="1"/>
  <c r="H16" i="16" s="1"/>
  <c r="AU39" i="8"/>
  <c r="F24" i="19" s="1"/>
  <c r="E19" i="16"/>
  <c r="AQ39" i="8"/>
  <c r="F23" i="19" s="1"/>
  <c r="AA41" i="10"/>
  <c r="G19" i="16" s="1"/>
  <c r="AA39" i="8"/>
  <c r="F19" i="19" s="1"/>
  <c r="K39" i="8"/>
  <c r="F15" i="19" s="1"/>
  <c r="G15" i="19" s="1"/>
  <c r="K42" i="8"/>
  <c r="K41" i="8" s="1"/>
  <c r="AY39" i="8"/>
  <c r="F25" i="19" s="1"/>
  <c r="AQ41" i="10"/>
  <c r="G23" i="16" s="1"/>
  <c r="E23" i="16"/>
  <c r="AE39" i="8"/>
  <c r="E18" i="16"/>
  <c r="AY41" i="10"/>
  <c r="G25" i="16" s="1"/>
  <c r="E25" i="16"/>
  <c r="DU20" i="6"/>
  <c r="FC21" i="6"/>
  <c r="ET21" i="6"/>
  <c r="DQ20" i="6"/>
  <c r="EL20" i="6"/>
  <c r="EI21" i="6"/>
  <c r="DU21" i="6"/>
  <c r="EQ20" i="6"/>
  <c r="ED20" i="6"/>
  <c r="EN21" i="6"/>
  <c r="EZ20" i="6"/>
  <c r="EE20" i="6"/>
  <c r="FJ21" i="6"/>
  <c r="EU21" i="6"/>
  <c r="ER21" i="6"/>
  <c r="EW21" i="6"/>
  <c r="DM21" i="6"/>
  <c r="DM20" i="6"/>
  <c r="EY20" i="6"/>
  <c r="EU20" i="6"/>
  <c r="FB21" i="6"/>
  <c r="DR20" i="6"/>
  <c r="DP21" i="6"/>
  <c r="DZ21" i="6"/>
  <c r="DV20" i="6"/>
  <c r="ED21" i="6"/>
  <c r="FF21" i="6"/>
  <c r="DY21" i="6"/>
  <c r="EL21" i="6"/>
  <c r="EG21" i="6"/>
  <c r="FG21" i="6"/>
  <c r="FA20" i="6"/>
  <c r="ER20" i="6"/>
  <c r="EA20" i="6"/>
  <c r="FE20" i="6"/>
  <c r="EN20" i="6"/>
  <c r="DW20" i="6"/>
  <c r="DN20" i="6"/>
  <c r="DQ21" i="6"/>
  <c r="FD21" i="6"/>
  <c r="ES20" i="6"/>
  <c r="DS20" i="6"/>
  <c r="EF20" i="6"/>
  <c r="EO20" i="6"/>
  <c r="FA21" i="6"/>
  <c r="EH21" i="6"/>
  <c r="FH20" i="6"/>
  <c r="FD20" i="6"/>
  <c r="EO21" i="6"/>
  <c r="EZ21" i="6"/>
  <c r="EI20" i="6"/>
  <c r="DW21" i="6"/>
  <c r="DR21" i="6"/>
  <c r="EJ21" i="6"/>
  <c r="EY21" i="6"/>
  <c r="EJ20" i="6"/>
  <c r="EW20" i="6"/>
  <c r="DO20" i="6"/>
  <c r="DS21" i="6"/>
  <c r="DT21" i="6"/>
  <c r="DX21" i="6"/>
  <c r="FE21" i="6"/>
  <c r="EE21" i="6"/>
  <c r="EQ21" i="6"/>
  <c r="EK20" i="6"/>
  <c r="EB20" i="6"/>
  <c r="FF20" i="6"/>
  <c r="DX20" i="6"/>
  <c r="FJ20" i="6"/>
  <c r="DV21" i="6"/>
  <c r="EV21" i="6"/>
  <c r="DZ20" i="6"/>
  <c r="EM20" i="6"/>
  <c r="DN21" i="6"/>
  <c r="FI20" i="6"/>
  <c r="EV20" i="6"/>
  <c r="EK21" i="6"/>
  <c r="EX21" i="6"/>
  <c r="EP21" i="6"/>
  <c r="EF21" i="6"/>
  <c r="FI21" i="6"/>
  <c r="FH21" i="6"/>
  <c r="EC20" i="6"/>
  <c r="DT20" i="6"/>
  <c r="EX20" i="6"/>
  <c r="EG20" i="6"/>
  <c r="DP20" i="6"/>
  <c r="FB20" i="6"/>
  <c r="ES21" i="6"/>
  <c r="EC21" i="6"/>
  <c r="EM21" i="6"/>
  <c r="EA21" i="6"/>
  <c r="EB21" i="6"/>
  <c r="DO21" i="6"/>
  <c r="FG20" i="6"/>
  <c r="EP20" i="6"/>
  <c r="DY20" i="6"/>
  <c r="FC20" i="6"/>
  <c r="ET20" i="6"/>
  <c r="EH20" i="6"/>
  <c r="E17" i="16"/>
  <c r="AU41" i="10"/>
  <c r="G24" i="16" s="1"/>
  <c r="E24" i="16"/>
  <c r="AI39" i="8"/>
  <c r="F21" i="19" s="1"/>
  <c r="AM41" i="10"/>
  <c r="G22" i="16" s="1"/>
  <c r="E22" i="16"/>
  <c r="W39" i="8"/>
  <c r="F18" i="19" s="1"/>
  <c r="AI41" i="10"/>
  <c r="G21" i="16" s="1"/>
  <c r="E21" i="16"/>
  <c r="O39" i="8"/>
  <c r="F16" i="19" s="1"/>
  <c r="S39" i="8"/>
  <c r="F17" i="19" s="1"/>
  <c r="AM39" i="8"/>
  <c r="F22" i="19" s="1"/>
  <c r="E15" i="16"/>
  <c r="F15" i="16" s="1"/>
  <c r="K44" i="10"/>
  <c r="K43" i="10" s="1"/>
  <c r="E16" i="16"/>
  <c r="E20" i="16"/>
  <c r="DL19" i="6" l="1"/>
  <c r="O42" i="8"/>
  <c r="O41" i="8" s="1"/>
  <c r="F16" i="16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H39" i="16"/>
  <c r="O44" i="10"/>
  <c r="O43" i="10" s="1"/>
  <c r="DL20" i="6"/>
  <c r="G16" i="19"/>
  <c r="G17" i="19" s="1"/>
  <c r="G18" i="19" s="1"/>
  <c r="G19" i="19" s="1"/>
  <c r="DL21" i="6"/>
  <c r="F20" i="19"/>
  <c r="F8" i="19"/>
  <c r="G8" i="19" s="1"/>
  <c r="H17" i="16"/>
  <c r="P14" i="16" l="1"/>
  <c r="S42" i="8"/>
  <c r="S44" i="10"/>
  <c r="W44" i="10" s="1"/>
  <c r="H18" i="16"/>
  <c r="G20" i="19"/>
  <c r="S43" i="10" l="1"/>
  <c r="S41" i="8"/>
  <c r="W42" i="8"/>
  <c r="W43" i="10"/>
  <c r="AA44" i="10"/>
  <c r="G21" i="19"/>
  <c r="H19" i="16"/>
  <c r="W41" i="8" l="1"/>
  <c r="AA42" i="8"/>
  <c r="G22" i="19"/>
  <c r="H20" i="16"/>
  <c r="AA43" i="10"/>
  <c r="AE44" i="10"/>
  <c r="H20" i="13"/>
  <c r="H17" i="13"/>
  <c r="AE42" i="8" l="1"/>
  <c r="AA41" i="8"/>
  <c r="H21" i="16"/>
  <c r="AE43" i="10"/>
  <c r="AI44" i="10"/>
  <c r="G23" i="19"/>
  <c r="H26" i="13"/>
  <c r="AI42" i="8" l="1"/>
  <c r="AE41" i="8"/>
  <c r="G24" i="19"/>
  <c r="AI43" i="10"/>
  <c r="AM44" i="10"/>
  <c r="H22" i="16"/>
  <c r="H29" i="13"/>
  <c r="AM42" i="8" l="1"/>
  <c r="AI41" i="8"/>
  <c r="AM43" i="10"/>
  <c r="AQ44" i="10"/>
  <c r="H23" i="16"/>
  <c r="G25" i="19"/>
  <c r="K15" i="16" s="1"/>
  <c r="L15" i="16" s="1"/>
  <c r="M15" i="16" s="1"/>
  <c r="H34" i="13"/>
  <c r="H33" i="13"/>
  <c r="K14" i="16" l="1"/>
  <c r="L14" i="16" s="1"/>
  <c r="L39" i="16" s="1"/>
  <c r="K22" i="16"/>
  <c r="L22" i="16" s="1"/>
  <c r="M22" i="16" s="1"/>
  <c r="AQ42" i="8"/>
  <c r="AM41" i="8"/>
  <c r="K1" i="16"/>
  <c r="L1" i="16" s="1"/>
  <c r="M1" i="16" s="1"/>
  <c r="K21" i="16"/>
  <c r="L21" i="16" s="1"/>
  <c r="M21" i="16" s="1"/>
  <c r="K17" i="16"/>
  <c r="L17" i="16" s="1"/>
  <c r="M17" i="16" s="1"/>
  <c r="K20" i="16"/>
  <c r="L20" i="16" s="1"/>
  <c r="M20" i="16" s="1"/>
  <c r="K19" i="16"/>
  <c r="L19" i="16" s="1"/>
  <c r="M19" i="16" s="1"/>
  <c r="K16" i="16"/>
  <c r="L16" i="16" s="1"/>
  <c r="M16" i="16" s="1"/>
  <c r="K23" i="16"/>
  <c r="L23" i="16" s="1"/>
  <c r="M23" i="16" s="1"/>
  <c r="H24" i="16"/>
  <c r="AQ43" i="10"/>
  <c r="AU44" i="10"/>
  <c r="K18" i="16"/>
  <c r="L18" i="16" s="1"/>
  <c r="M18" i="16" s="1"/>
  <c r="H35" i="13"/>
  <c r="M14" i="16" l="1"/>
  <c r="M39" i="16" s="1"/>
  <c r="AQ41" i="8"/>
  <c r="AU42" i="8"/>
  <c r="K24" i="16"/>
  <c r="L24" i="16" s="1"/>
  <c r="M24" i="16" s="1"/>
  <c r="H25" i="16"/>
  <c r="AU43" i="10"/>
  <c r="AY44" i="10"/>
  <c r="AY43" i="10" s="1"/>
  <c r="H27" i="13"/>
  <c r="H30" i="13"/>
  <c r="AY42" i="8" l="1"/>
  <c r="AY41" i="8" s="1"/>
  <c r="AU41" i="8"/>
  <c r="K25" i="16"/>
  <c r="L25" i="16" s="1"/>
  <c r="M25" i="16" s="1"/>
  <c r="H26" i="16"/>
  <c r="K26" i="16" l="1"/>
  <c r="L26" i="16" s="1"/>
  <c r="M26" i="16" s="1"/>
  <c r="H27" i="16"/>
  <c r="H18" i="13"/>
  <c r="H28" i="16" l="1"/>
  <c r="K27" i="16"/>
  <c r="L27" i="16" s="1"/>
  <c r="M27" i="16" s="1"/>
  <c r="H29" i="16" l="1"/>
  <c r="K28" i="16"/>
  <c r="L28" i="16" s="1"/>
  <c r="M28" i="16" s="1"/>
  <c r="K29" i="16" l="1"/>
  <c r="L29" i="16" s="1"/>
  <c r="M29" i="16" s="1"/>
  <c r="H30" i="16"/>
  <c r="H19" i="13"/>
  <c r="K30" i="16" l="1"/>
  <c r="L30" i="16" s="1"/>
  <c r="M30" i="16" s="1"/>
  <c r="H31" i="16"/>
  <c r="H32" i="13"/>
  <c r="H32" i="16" l="1"/>
  <c r="K31" i="16"/>
  <c r="L31" i="16" s="1"/>
  <c r="M31" i="16" s="1"/>
  <c r="H21" i="13"/>
  <c r="K32" i="16" l="1"/>
  <c r="L32" i="16" s="1"/>
  <c r="M32" i="16" s="1"/>
  <c r="H33" i="16"/>
  <c r="H25" i="13"/>
  <c r="H34" i="16" l="1"/>
  <c r="K33" i="16"/>
  <c r="L33" i="16" s="1"/>
  <c r="M33" i="16" s="1"/>
  <c r="H36" i="13"/>
  <c r="H35" i="16" l="1"/>
  <c r="K34" i="16"/>
  <c r="L34" i="16" s="1"/>
  <c r="M34" i="16" s="1"/>
  <c r="K35" i="16" l="1"/>
  <c r="L35" i="16" s="1"/>
  <c r="M35" i="16" s="1"/>
  <c r="H36" i="16"/>
  <c r="K36" i="16" l="1"/>
  <c r="L36" i="16" s="1"/>
  <c r="M36" i="16" s="1"/>
  <c r="H37" i="16"/>
  <c r="K37" i="16" s="1"/>
  <c r="L37" i="16" s="1"/>
  <c r="M37" i="16" s="1"/>
  <c r="BO33" i="6" l="1"/>
  <c r="BP33" i="6"/>
  <c r="BP21" i="6"/>
  <c r="BO21" i="6"/>
  <c r="BO26" i="6"/>
  <c r="BP26" i="6"/>
  <c r="BO35" i="6"/>
  <c r="BP35" i="6"/>
  <c r="BO25" i="6"/>
  <c r="BP25" i="6"/>
  <c r="BP31" i="6"/>
  <c r="BO31" i="6"/>
  <c r="BO29" i="6"/>
  <c r="BP29" i="6"/>
  <c r="BP23" i="6"/>
  <c r="BO23" i="6"/>
  <c r="BP20" i="6"/>
  <c r="BO20" i="6"/>
  <c r="BO28" i="6"/>
  <c r="BP28" i="6"/>
  <c r="BO27" i="6"/>
  <c r="BP27" i="6"/>
  <c r="BO30" i="6"/>
  <c r="BP30" i="6"/>
  <c r="BO32" i="6"/>
  <c r="BP32" i="6"/>
  <c r="Q38" i="6" l="1"/>
  <c r="O28" i="13" s="1"/>
  <c r="O31" i="13"/>
  <c r="P38" i="6"/>
  <c r="P37" i="6"/>
  <c r="N14" i="13"/>
  <c r="Q37" i="6"/>
  <c r="O14" i="13"/>
  <c r="O23" i="13" l="1"/>
  <c r="O19" i="13"/>
  <c r="N23" i="13"/>
  <c r="N19" i="13"/>
  <c r="N31" i="13"/>
  <c r="N28" i="13"/>
  <c r="D17" i="40" l="1"/>
  <c r="C28" i="6" l="1"/>
  <c r="B31" i="13" s="1"/>
  <c r="J31" i="13" s="1"/>
  <c r="C25" i="6"/>
  <c r="G25" i="6" s="1"/>
  <c r="H25" i="6" s="1"/>
  <c r="C26" i="6"/>
  <c r="B26" i="13" s="1"/>
  <c r="J26" i="13" s="1"/>
  <c r="C23" i="6"/>
  <c r="B24" i="13" s="1"/>
  <c r="I24" i="13" s="1"/>
  <c r="C32" i="6"/>
  <c r="B30" i="13" s="1"/>
  <c r="C21" i="6"/>
  <c r="B23" i="13" s="1"/>
  <c r="C31" i="6"/>
  <c r="B35" i="13" s="1"/>
  <c r="C29" i="6"/>
  <c r="B33" i="13" s="1"/>
  <c r="C35" i="6"/>
  <c r="B36" i="13" s="1"/>
  <c r="J36" i="13" s="1"/>
  <c r="C33" i="6"/>
  <c r="B27" i="13" s="1"/>
  <c r="I27" i="13" s="1"/>
  <c r="C30" i="6"/>
  <c r="G30" i="6" s="1"/>
  <c r="H30" i="6" s="1"/>
  <c r="C20" i="6"/>
  <c r="G20" i="6" s="1"/>
  <c r="H20" i="6" s="1"/>
  <c r="C27" i="6"/>
  <c r="B29" i="13" s="1"/>
  <c r="J29" i="13" s="1"/>
  <c r="B16" i="6" l="1"/>
  <c r="G26" i="6"/>
  <c r="H26" i="6" s="1"/>
  <c r="G28" i="6"/>
  <c r="H28" i="6" s="1"/>
  <c r="G31" i="6"/>
  <c r="H31" i="6" s="1"/>
  <c r="G35" i="6"/>
  <c r="H35" i="6" s="1"/>
  <c r="B25" i="13"/>
  <c r="J25" i="13" s="1"/>
  <c r="G23" i="6"/>
  <c r="H23" i="6" s="1"/>
  <c r="B34" i="13"/>
  <c r="I34" i="13" s="1"/>
  <c r="G32" i="6"/>
  <c r="H32" i="6" s="1"/>
  <c r="G21" i="6"/>
  <c r="H21" i="6" s="1"/>
  <c r="G27" i="6"/>
  <c r="H27" i="6" s="1"/>
  <c r="G33" i="6"/>
  <c r="H33" i="6" s="1"/>
  <c r="G29" i="6"/>
  <c r="H29" i="6" s="1"/>
  <c r="C15" i="6"/>
  <c r="B21" i="13"/>
  <c r="F21" i="13" s="1"/>
  <c r="I29" i="13"/>
  <c r="I35" i="13"/>
  <c r="J35" i="13"/>
  <c r="J27" i="13"/>
  <c r="F24" i="13"/>
  <c r="I30" i="13"/>
  <c r="J30" i="13"/>
  <c r="F35" i="13"/>
  <c r="F27" i="13"/>
  <c r="J24" i="13"/>
  <c r="F23" i="13"/>
  <c r="J23" i="13"/>
  <c r="I23" i="13"/>
  <c r="F33" i="13"/>
  <c r="I33" i="13"/>
  <c r="J33" i="13"/>
  <c r="F36" i="13"/>
  <c r="F31" i="13"/>
  <c r="I36" i="13"/>
  <c r="I31" i="13"/>
  <c r="F29" i="13"/>
  <c r="F30" i="13"/>
  <c r="F26" i="13"/>
  <c r="I26" i="13"/>
  <c r="I25" i="13" l="1"/>
  <c r="J34" i="13"/>
  <c r="F25" i="13"/>
  <c r="F34" i="13"/>
  <c r="J21" i="13"/>
  <c r="I21" i="13"/>
  <c r="L32" i="13" l="1"/>
  <c r="L34" i="13"/>
  <c r="L22" i="13"/>
  <c r="L35" i="13"/>
  <c r="L30" i="13"/>
  <c r="L27" i="13"/>
  <c r="L36" i="13"/>
  <c r="L21" i="13"/>
  <c r="L26" i="13"/>
  <c r="L24" i="13"/>
  <c r="L25" i="13"/>
  <c r="L29" i="13"/>
  <c r="L31" i="13"/>
  <c r="L20" i="13"/>
  <c r="O20" i="13"/>
  <c r="O22" i="13"/>
  <c r="N32" i="13"/>
  <c r="N27" i="13"/>
  <c r="M34" i="13"/>
  <c r="O34" i="13"/>
  <c r="N29" i="13"/>
  <c r="M36" i="13"/>
  <c r="O30" i="13"/>
  <c r="O25" i="13"/>
  <c r="N26" i="13"/>
  <c r="O29" i="13"/>
  <c r="M21" i="13"/>
  <c r="M22" i="13"/>
  <c r="N30" i="13"/>
  <c r="M30" i="13"/>
  <c r="N20" i="13"/>
  <c r="M31" i="13"/>
  <c r="M29" i="13"/>
  <c r="O24" i="13"/>
  <c r="O21" i="13"/>
  <c r="M27" i="13"/>
  <c r="N33" i="13"/>
  <c r="O33" i="13"/>
  <c r="N25" i="13"/>
  <c r="O35" i="13"/>
  <c r="M25" i="13"/>
  <c r="N35" i="13"/>
  <c r="N36" i="13"/>
  <c r="M32" i="13"/>
  <c r="M26" i="13"/>
  <c r="N34" i="13"/>
  <c r="N24" i="13"/>
  <c r="M20" i="13"/>
  <c r="O26" i="13"/>
  <c r="M35" i="13"/>
  <c r="O32" i="13"/>
  <c r="M24" i="13"/>
  <c r="O27" i="13"/>
  <c r="N21" i="13"/>
  <c r="O36" i="13"/>
  <c r="N22" i="13"/>
  <c r="E43" i="40" l="1"/>
  <c r="D18" i="40" l="1"/>
  <c r="D45" i="40"/>
  <c r="E47" i="40"/>
  <c r="E50" i="40"/>
  <c r="D42" i="40"/>
  <c r="D23" i="40"/>
  <c r="D38" i="40"/>
  <c r="E33" i="40"/>
  <c r="O28" i="6"/>
  <c r="D28" i="40"/>
  <c r="D27" i="40"/>
  <c r="E49" i="40"/>
  <c r="D46" i="40"/>
  <c r="E28" i="40"/>
  <c r="E48" i="40"/>
  <c r="D32" i="40"/>
  <c r="E39" i="40"/>
  <c r="E44" i="40"/>
  <c r="D14" i="40"/>
  <c r="D50" i="40"/>
  <c r="E34" i="40"/>
  <c r="D24" i="40"/>
  <c r="D25" i="40"/>
  <c r="E30" i="40"/>
  <c r="D48" i="40"/>
  <c r="D40" i="40"/>
  <c r="D22" i="40"/>
  <c r="E35" i="40"/>
  <c r="D49" i="40"/>
  <c r="E51" i="40"/>
  <c r="D44" i="40"/>
  <c r="E40" i="40"/>
  <c r="F43" i="40" s="1"/>
  <c r="E31" i="40"/>
  <c r="D52" i="40"/>
  <c r="D33" i="40"/>
  <c r="E36" i="40"/>
  <c r="D34" i="40"/>
  <c r="D26" i="40"/>
  <c r="E23" i="40"/>
  <c r="D35" i="40"/>
  <c r="E45" i="40"/>
  <c r="E41" i="40"/>
  <c r="D39" i="40"/>
  <c r="D29" i="40"/>
  <c r="D30" i="40"/>
  <c r="D37" i="40"/>
  <c r="E27" i="40"/>
  <c r="E52" i="40"/>
  <c r="E22" i="40"/>
  <c r="E38" i="40"/>
  <c r="E25" i="40"/>
  <c r="D51" i="40"/>
  <c r="D31" i="40"/>
  <c r="D41" i="40"/>
  <c r="E42" i="40"/>
  <c r="E24" i="40"/>
  <c r="E37" i="40"/>
  <c r="D36" i="40"/>
  <c r="D47" i="40"/>
  <c r="E46" i="40"/>
  <c r="D43" i="40"/>
  <c r="E26" i="40"/>
  <c r="E29" i="40"/>
  <c r="E32" i="40"/>
  <c r="F52" i="40" l="1"/>
  <c r="F32" i="40"/>
  <c r="F51" i="40"/>
  <c r="F49" i="40"/>
  <c r="F48" i="40"/>
  <c r="F50" i="40"/>
  <c r="F29" i="40"/>
  <c r="F41" i="40"/>
  <c r="F46" i="40"/>
  <c r="F42" i="40"/>
  <c r="F31" i="40"/>
  <c r="F30" i="40"/>
  <c r="F24" i="40"/>
  <c r="F38" i="40"/>
  <c r="F37" i="40"/>
  <c r="F35" i="40"/>
  <c r="D20" i="40"/>
  <c r="D19" i="40"/>
  <c r="F26" i="40"/>
  <c r="F23" i="40"/>
  <c r="F27" i="40"/>
  <c r="F25" i="40"/>
  <c r="AR31" i="6"/>
  <c r="AO26" i="6"/>
  <c r="AE33" i="6"/>
  <c r="O20" i="6"/>
  <c r="BJ27" i="6"/>
  <c r="AW24" i="6"/>
  <c r="AG31" i="6"/>
  <c r="AP28" i="6"/>
  <c r="AJ30" i="6"/>
  <c r="AB27" i="6"/>
  <c r="AT30" i="6"/>
  <c r="R25" i="6"/>
  <c r="BH22" i="6"/>
  <c r="AH32" i="6"/>
  <c r="X29" i="6"/>
  <c r="Y28" i="6"/>
  <c r="AT31" i="6"/>
  <c r="X32" i="6"/>
  <c r="U33" i="6"/>
  <c r="BK29" i="6"/>
  <c r="Y26" i="6"/>
  <c r="AX28" i="6"/>
  <c r="Z26" i="6"/>
  <c r="BC20" i="6"/>
  <c r="AD35" i="6"/>
  <c r="AO23" i="6"/>
  <c r="AO29" i="6"/>
  <c r="BE22" i="6"/>
  <c r="V22" i="6"/>
  <c r="AM20" i="6"/>
  <c r="AJ33" i="6"/>
  <c r="AO20" i="6"/>
  <c r="AP31" i="6"/>
  <c r="T22" i="6"/>
  <c r="BF31" i="6"/>
  <c r="AS20" i="6"/>
  <c r="BI33" i="6"/>
  <c r="AW28" i="6"/>
  <c r="AU34" i="6"/>
  <c r="BG27" i="6"/>
  <c r="AQ26" i="6"/>
  <c r="AQ33" i="6"/>
  <c r="AI28" i="6"/>
  <c r="AF27" i="6"/>
  <c r="X25" i="6"/>
  <c r="AJ29" i="6"/>
  <c r="Z21" i="6"/>
  <c r="BH26" i="6"/>
  <c r="AO35" i="6"/>
  <c r="AO22" i="6"/>
  <c r="BC21" i="6"/>
  <c r="P30" i="6"/>
  <c r="BD35" i="6"/>
  <c r="AS24" i="6"/>
  <c r="AU25" i="6"/>
  <c r="AL32" i="6"/>
  <c r="AN25" i="6"/>
  <c r="AJ31" i="6"/>
  <c r="AM26" i="6"/>
  <c r="AA30" i="6"/>
  <c r="V30" i="6"/>
  <c r="Z35" i="6"/>
  <c r="R27" i="6"/>
  <c r="R20" i="6"/>
  <c r="R29" i="6"/>
  <c r="AX23" i="6"/>
  <c r="AX34" i="6"/>
  <c r="AY28" i="6"/>
  <c r="AV28" i="6"/>
  <c r="AY22" i="6"/>
  <c r="R22" i="6"/>
  <c r="BA34" i="6"/>
  <c r="T34" i="6"/>
  <c r="AH24" i="6"/>
  <c r="U28" i="6"/>
  <c r="AW20" i="6"/>
  <c r="BF23" i="6"/>
  <c r="AP32" i="6"/>
  <c r="W35" i="6"/>
  <c r="W33" i="6"/>
  <c r="X35" i="6"/>
  <c r="AK25" i="6"/>
  <c r="X31" i="6"/>
  <c r="AM24" i="6"/>
  <c r="AH25" i="6"/>
  <c r="AQ27" i="6"/>
  <c r="AE34" i="6"/>
  <c r="AI26" i="6"/>
  <c r="AB32" i="6"/>
  <c r="V24" i="6"/>
  <c r="BD24" i="6"/>
  <c r="AD29" i="6"/>
  <c r="W21" i="6"/>
  <c r="AO32" i="6"/>
  <c r="BI31" i="6"/>
  <c r="AP33" i="6"/>
  <c r="AW33" i="6"/>
  <c r="V27" i="6"/>
  <c r="AM27" i="6"/>
  <c r="O30" i="6"/>
  <c r="AY29" i="6"/>
  <c r="AG22" i="6"/>
  <c r="BE35" i="6"/>
  <c r="AD33" i="6"/>
  <c r="BB28" i="6"/>
  <c r="R28" i="6"/>
  <c r="R23" i="6"/>
  <c r="AM29" i="6"/>
  <c r="BJ29" i="6"/>
  <c r="AV21" i="6"/>
  <c r="AU32" i="6"/>
  <c r="BE29" i="6"/>
  <c r="AR35" i="6"/>
  <c r="AZ27" i="6"/>
  <c r="BB33" i="6"/>
  <c r="Q35" i="6"/>
  <c r="AA20" i="6"/>
  <c r="X21" i="6"/>
  <c r="T31" i="6"/>
  <c r="AW32" i="6"/>
  <c r="AU21" i="6"/>
  <c r="AW30" i="6"/>
  <c r="AH29" i="6"/>
  <c r="P29" i="6"/>
  <c r="AM34" i="6"/>
  <c r="R24" i="6"/>
  <c r="R32" i="6"/>
  <c r="Y32" i="6"/>
  <c r="BF35" i="6"/>
  <c r="AZ21" i="6"/>
  <c r="AL31" i="6"/>
  <c r="BG26" i="6"/>
  <c r="BK28" i="6"/>
  <c r="AF30" i="6"/>
  <c r="BK34" i="6"/>
  <c r="S28" i="6"/>
  <c r="Q33" i="6"/>
  <c r="W25" i="6"/>
  <c r="AA32" i="6"/>
  <c r="AH31" i="6"/>
  <c r="BK27" i="6"/>
  <c r="P23" i="6"/>
  <c r="AG30" i="6"/>
  <c r="AV26" i="6"/>
  <c r="BI26" i="6"/>
  <c r="BA31" i="6"/>
  <c r="AL23" i="6"/>
  <c r="Z27" i="6"/>
  <c r="AH35" i="6"/>
  <c r="AD28" i="6"/>
  <c r="AU30" i="6"/>
  <c r="AP21" i="6"/>
  <c r="AV31" i="6"/>
  <c r="BD28" i="6"/>
  <c r="AA29" i="6"/>
  <c r="AU20" i="6"/>
  <c r="BI24" i="6"/>
  <c r="AV34" i="6"/>
  <c r="BC33" i="6"/>
  <c r="AJ21" i="6"/>
  <c r="AJ23" i="6"/>
  <c r="Z32" i="6"/>
  <c r="AB23" i="6"/>
  <c r="AD22" i="6"/>
  <c r="AF21" i="6"/>
  <c r="AX21" i="6"/>
  <c r="AM33" i="6"/>
  <c r="AT29" i="6"/>
  <c r="AZ25" i="6"/>
  <c r="BH25" i="6"/>
  <c r="S22" i="6"/>
  <c r="AS32" i="6"/>
  <c r="BH34" i="6"/>
  <c r="AD24" i="6"/>
  <c r="AU22" i="6"/>
  <c r="AA26" i="6"/>
  <c r="P34" i="6"/>
  <c r="AV25" i="6"/>
  <c r="AO21" i="6"/>
  <c r="O26" i="6"/>
  <c r="BJ21" i="6"/>
  <c r="BG25" i="6"/>
  <c r="AQ21" i="6"/>
  <c r="AB33" i="6"/>
  <c r="BI22" i="6"/>
  <c r="AP23" i="6"/>
  <c r="AJ28" i="6"/>
  <c r="AC23" i="6"/>
  <c r="BG24" i="6"/>
  <c r="V21" i="6"/>
  <c r="AH28" i="6"/>
  <c r="U29" i="6"/>
  <c r="AD25" i="6"/>
  <c r="AT26" i="6"/>
  <c r="AG24" i="6"/>
  <c r="S34" i="6"/>
  <c r="Y35" i="6"/>
  <c r="BH29" i="6"/>
  <c r="AG33" i="6"/>
  <c r="AZ29" i="6"/>
  <c r="AO31" i="6"/>
  <c r="AE21" i="6"/>
  <c r="AO25" i="6"/>
  <c r="BD33" i="6"/>
  <c r="AN27" i="6"/>
  <c r="BG30" i="6"/>
  <c r="AL22" i="6"/>
  <c r="T28" i="6"/>
  <c r="AP20" i="6"/>
  <c r="BI23" i="6"/>
  <c r="AA25" i="6"/>
  <c r="AX30" i="6"/>
  <c r="BF25" i="6"/>
  <c r="BK21" i="6"/>
  <c r="S31" i="6"/>
  <c r="AB31" i="6"/>
  <c r="BF33" i="6"/>
  <c r="AN22" i="6"/>
  <c r="AN28" i="6"/>
  <c r="Q24" i="6"/>
  <c r="V34" i="6"/>
  <c r="AT25" i="6"/>
  <c r="AP27" i="6"/>
  <c r="W22" i="6"/>
  <c r="BK32" i="6"/>
  <c r="BH35" i="6"/>
  <c r="AZ28" i="6"/>
  <c r="X28" i="6"/>
  <c r="Y27" i="6"/>
  <c r="AQ22" i="6"/>
  <c r="AH20" i="6"/>
  <c r="AO30" i="6"/>
  <c r="AM25" i="6"/>
  <c r="AL29" i="6"/>
  <c r="AG32" i="6"/>
  <c r="AW35" i="6"/>
  <c r="BC30" i="6"/>
  <c r="S20" i="6"/>
  <c r="X23" i="6"/>
  <c r="W27" i="6"/>
  <c r="P25" i="6"/>
  <c r="AV20" i="6"/>
  <c r="AH27" i="6"/>
  <c r="BA32" i="6"/>
  <c r="AC27" i="6"/>
  <c r="AM30" i="6"/>
  <c r="AC24" i="6"/>
  <c r="AR34" i="6"/>
  <c r="O24" i="6"/>
  <c r="AV24" i="6"/>
  <c r="AH30" i="6"/>
  <c r="AE25" i="6"/>
  <c r="S30" i="6"/>
  <c r="AY21" i="6"/>
  <c r="AZ34" i="6"/>
  <c r="AS33" i="6"/>
  <c r="Q30" i="6"/>
  <c r="W31" i="6"/>
  <c r="Y25" i="6"/>
  <c r="BG34" i="6"/>
  <c r="AZ24" i="6"/>
  <c r="AU27" i="6"/>
  <c r="AY35" i="6"/>
  <c r="AM22" i="6"/>
  <c r="V23" i="6"/>
  <c r="Y34" i="6"/>
  <c r="AB29" i="6"/>
  <c r="BI21" i="6"/>
  <c r="AN29" i="6"/>
  <c r="S33" i="6"/>
  <c r="S35" i="6"/>
  <c r="AN35" i="6"/>
  <c r="R26" i="6"/>
  <c r="W30" i="6"/>
  <c r="AI34" i="6"/>
  <c r="AL21" i="6"/>
  <c r="AU23" i="6"/>
  <c r="AA33" i="6"/>
  <c r="Z30" i="6"/>
  <c r="AK21" i="6"/>
  <c r="BI28" i="6"/>
  <c r="AZ22" i="6"/>
  <c r="AQ31" i="6"/>
  <c r="AE28" i="6"/>
  <c r="BK30" i="6"/>
  <c r="W24" i="6"/>
  <c r="AU31" i="6"/>
  <c r="BD32" i="6"/>
  <c r="BI20" i="6"/>
  <c r="BD30" i="6"/>
  <c r="AF29" i="6"/>
  <c r="BB35" i="6"/>
  <c r="AG26" i="6"/>
  <c r="AB35" i="6"/>
  <c r="AI27" i="6"/>
  <c r="AO34" i="6"/>
  <c r="U21" i="6"/>
  <c r="AK24" i="6"/>
  <c r="AB22" i="6"/>
  <c r="BA24" i="6"/>
  <c r="U25" i="6"/>
  <c r="BA29" i="6"/>
  <c r="AR21" i="6"/>
  <c r="AQ28" i="6"/>
  <c r="AC25" i="6"/>
  <c r="S32" i="6"/>
  <c r="AX22" i="6"/>
  <c r="P22" i="6"/>
  <c r="Q21" i="6"/>
  <c r="BE26" i="6"/>
  <c r="BJ31" i="6"/>
  <c r="BC29" i="6"/>
  <c r="Y20" i="6"/>
  <c r="AL34" i="6"/>
  <c r="AE30" i="6"/>
  <c r="AD26" i="6"/>
  <c r="AS34" i="6"/>
  <c r="BF20" i="6"/>
  <c r="S21" i="6"/>
  <c r="AF22" i="6"/>
  <c r="AY25" i="6"/>
  <c r="T35" i="6"/>
  <c r="Z22" i="6"/>
  <c r="Y33" i="6"/>
  <c r="AM35" i="6"/>
  <c r="Y24" i="6"/>
  <c r="AU35" i="6"/>
  <c r="BE32" i="6"/>
  <c r="AS28" i="6"/>
  <c r="BF32" i="6"/>
  <c r="BH27" i="6"/>
  <c r="AH22" i="6"/>
  <c r="AJ20" i="6"/>
  <c r="AT28" i="6"/>
  <c r="BC28" i="6"/>
  <c r="Q23" i="6"/>
  <c r="V32" i="6"/>
  <c r="AG23" i="6"/>
  <c r="T33" i="6"/>
  <c r="AH33" i="6"/>
  <c r="AS21" i="6"/>
  <c r="U24" i="6"/>
  <c r="AR24" i="6"/>
  <c r="AD27" i="6"/>
  <c r="AT35" i="6"/>
  <c r="Y23" i="6"/>
  <c r="AM32" i="6"/>
  <c r="AS29" i="6"/>
  <c r="AS25" i="6"/>
  <c r="BB31" i="6"/>
  <c r="AV35" i="6"/>
  <c r="AL20" i="6"/>
  <c r="AC33" i="6"/>
  <c r="AW22" i="6"/>
  <c r="BG33" i="6"/>
  <c r="AR20" i="6"/>
  <c r="AV30" i="6"/>
  <c r="T21" i="6"/>
  <c r="AG28" i="6"/>
  <c r="AK33" i="6"/>
  <c r="AG25" i="6"/>
  <c r="AD23" i="6"/>
  <c r="AE31" i="6"/>
  <c r="BK22" i="6"/>
  <c r="AQ29" i="6"/>
  <c r="R30" i="6"/>
  <c r="AL27" i="6"/>
  <c r="BK24" i="6"/>
  <c r="BK23" i="6"/>
  <c r="AX25" i="6"/>
  <c r="BJ30" i="6"/>
  <c r="AS31" i="6"/>
  <c r="W34" i="6"/>
  <c r="BF22" i="6"/>
  <c r="AD30" i="6"/>
  <c r="AN21" i="6"/>
  <c r="AU26" i="6"/>
  <c r="AI24" i="6"/>
  <c r="BJ33" i="6"/>
  <c r="BE28" i="6"/>
  <c r="BA25" i="6"/>
  <c r="AI30" i="6"/>
  <c r="AT33" i="6"/>
  <c r="AW25" i="6"/>
  <c r="AJ22" i="6"/>
  <c r="U27" i="6"/>
  <c r="AC32" i="6"/>
  <c r="AK22" i="6"/>
  <c r="AQ32" i="6"/>
  <c r="AC20" i="6"/>
  <c r="P31" i="6"/>
  <c r="AT21" i="6"/>
  <c r="V26" i="6"/>
  <c r="BC32" i="6"/>
  <c r="AM21" i="6"/>
  <c r="AK26" i="6"/>
  <c r="AD32" i="6"/>
  <c r="W32" i="6"/>
  <c r="AZ26" i="6"/>
  <c r="AO28" i="6"/>
  <c r="O31" i="6"/>
  <c r="BF30" i="6"/>
  <c r="AA31" i="6"/>
  <c r="W29" i="6"/>
  <c r="AK20" i="6"/>
  <c r="AC22" i="6"/>
  <c r="BF24" i="6"/>
  <c r="BD22" i="6"/>
  <c r="AB20" i="6"/>
  <c r="BG35" i="6"/>
  <c r="AK28" i="6"/>
  <c r="X24" i="6"/>
  <c r="AV33" i="6"/>
  <c r="T32" i="6"/>
  <c r="AF26" i="6"/>
  <c r="BA23" i="6"/>
  <c r="AZ31" i="6"/>
  <c r="U32" i="6"/>
  <c r="U22" i="6"/>
  <c r="X34" i="6"/>
  <c r="BH33" i="6"/>
  <c r="BB26" i="6"/>
  <c r="AS23" i="6"/>
  <c r="BK20" i="6"/>
  <c r="AJ24" i="6"/>
  <c r="AU33" i="6"/>
  <c r="AR33" i="6"/>
  <c r="Y21" i="6"/>
  <c r="Z34" i="6"/>
  <c r="AW21" i="6"/>
  <c r="X30" i="6"/>
  <c r="BG28" i="6"/>
  <c r="BK33" i="6"/>
  <c r="BI27" i="6"/>
  <c r="BD29" i="6"/>
  <c r="AX32" i="6"/>
  <c r="O25" i="6"/>
  <c r="AY23" i="6"/>
  <c r="AK29" i="6"/>
  <c r="Z23" i="6"/>
  <c r="AW29" i="6"/>
  <c r="T24" i="6"/>
  <c r="AL26" i="6"/>
  <c r="AF34" i="6"/>
  <c r="AZ20" i="6"/>
  <c r="S24" i="6"/>
  <c r="BE27" i="6"/>
  <c r="AA22" i="6"/>
  <c r="AW26" i="6"/>
  <c r="AS26" i="6"/>
  <c r="AK34" i="6"/>
  <c r="AL35" i="6"/>
  <c r="AN23" i="6"/>
  <c r="AF20" i="6"/>
  <c r="BK35" i="6"/>
  <c r="Y22" i="6"/>
  <c r="BC24" i="6"/>
  <c r="BE21" i="6"/>
  <c r="BJ24" i="6"/>
  <c r="X22" i="6"/>
  <c r="BD23" i="6"/>
  <c r="AA24" i="6"/>
  <c r="U31" i="6"/>
  <c r="S26" i="6"/>
  <c r="AS27" i="6"/>
  <c r="AD20" i="6"/>
  <c r="AV27" i="6"/>
  <c r="AC28" i="6"/>
  <c r="AC30" i="6"/>
  <c r="P28" i="6"/>
  <c r="AP34" i="6"/>
  <c r="AI22" i="6"/>
  <c r="AA35" i="6"/>
  <c r="AP30" i="6"/>
  <c r="BH28" i="6"/>
  <c r="AP29" i="6"/>
  <c r="V29" i="6"/>
  <c r="BJ32" i="6"/>
  <c r="X20" i="6"/>
  <c r="AN24" i="6"/>
  <c r="BF29" i="6"/>
  <c r="BB29" i="6"/>
  <c r="BK26" i="6"/>
  <c r="U20" i="6"/>
  <c r="AV22" i="6"/>
  <c r="AL28" i="6"/>
  <c r="O23" i="6"/>
  <c r="AQ34" i="6"/>
  <c r="O21" i="6"/>
  <c r="AK30" i="6"/>
  <c r="AA28" i="6"/>
  <c r="V35" i="6"/>
  <c r="BA20" i="6"/>
  <c r="AN31" i="6"/>
  <c r="U34" i="6"/>
  <c r="W26" i="6"/>
  <c r="BH23" i="6"/>
  <c r="AF23" i="6"/>
  <c r="BJ23" i="6"/>
  <c r="AB34" i="6"/>
  <c r="AL24" i="6"/>
  <c r="BB34" i="6"/>
  <c r="AQ30" i="6"/>
  <c r="AC35" i="6"/>
  <c r="BH32" i="6"/>
  <c r="AP24" i="6"/>
  <c r="BI34" i="6"/>
  <c r="AG21" i="6"/>
  <c r="AI29" i="6"/>
  <c r="AY31" i="6"/>
  <c r="AJ25" i="6"/>
  <c r="R34" i="6"/>
  <c r="AK31" i="6"/>
  <c r="AY33" i="6"/>
  <c r="BD20" i="6"/>
  <c r="AK35" i="6"/>
  <c r="O22" i="6"/>
  <c r="AC26" i="6"/>
  <c r="O32" i="6"/>
  <c r="AF24" i="6"/>
  <c r="BE30" i="6"/>
  <c r="Z25" i="6"/>
  <c r="BG20" i="6"/>
  <c r="BB25" i="6"/>
  <c r="P32" i="6"/>
  <c r="X27" i="6"/>
  <c r="AJ32" i="6"/>
  <c r="AZ23" i="6"/>
  <c r="BI30" i="6"/>
  <c r="BE20" i="6"/>
  <c r="Q32" i="6"/>
  <c r="BG32" i="6"/>
  <c r="BI35" i="6"/>
  <c r="Z31" i="6"/>
  <c r="AA34" i="6"/>
  <c r="S25" i="6"/>
  <c r="AS22" i="6"/>
  <c r="X26" i="6"/>
  <c r="AU28" i="6"/>
  <c r="AB25" i="6"/>
  <c r="BE34" i="6"/>
  <c r="AC34" i="6"/>
  <c r="AE29" i="6"/>
  <c r="P24" i="6"/>
  <c r="AE35" i="6"/>
  <c r="AN26" i="6"/>
  <c r="P33" i="6"/>
  <c r="Q20" i="6"/>
  <c r="AL33" i="6"/>
  <c r="AK32" i="6"/>
  <c r="BC27" i="6"/>
  <c r="AX27" i="6"/>
  <c r="T23" i="6"/>
  <c r="BI25" i="6"/>
  <c r="T25" i="6"/>
  <c r="AR30" i="6"/>
  <c r="AM28" i="6"/>
  <c r="BB32" i="6"/>
  <c r="V20" i="6"/>
  <c r="Z33" i="6"/>
  <c r="AN32" i="6"/>
  <c r="BG21" i="6"/>
  <c r="AI21" i="6"/>
  <c r="O34" i="6"/>
  <c r="BI32" i="6"/>
  <c r="AI20" i="6"/>
  <c r="AS30" i="6"/>
  <c r="W28" i="6"/>
  <c r="BB23" i="6"/>
  <c r="AM23" i="6"/>
  <c r="BB20" i="6"/>
  <c r="AV23" i="6"/>
  <c r="P20" i="6"/>
  <c r="AJ35" i="6"/>
  <c r="AZ33" i="6"/>
  <c r="AG35" i="6"/>
  <c r="T26" i="6"/>
  <c r="Z20" i="6"/>
  <c r="P26" i="6"/>
  <c r="AH21" i="6"/>
  <c r="AE27" i="6"/>
  <c r="BG29" i="6"/>
  <c r="AG34" i="6"/>
  <c r="AR32" i="6"/>
  <c r="T20" i="6"/>
  <c r="AH26" i="6"/>
  <c r="AT32" i="6"/>
  <c r="AX31" i="6"/>
  <c r="BC23" i="6"/>
  <c r="Q31" i="6"/>
  <c r="AF32" i="6"/>
  <c r="W23" i="6"/>
  <c r="W20" i="6"/>
  <c r="AR27" i="6"/>
  <c r="AY27" i="6"/>
  <c r="AT34" i="6"/>
  <c r="Q25" i="6"/>
  <c r="BC35" i="6"/>
  <c r="AI23" i="6"/>
  <c r="AG27" i="6"/>
  <c r="AY34" i="6"/>
  <c r="U26" i="6"/>
  <c r="AX35" i="6"/>
  <c r="BF27" i="6"/>
  <c r="AQ35" i="6"/>
  <c r="BI29" i="6"/>
  <c r="V25" i="6"/>
  <c r="AN34" i="6"/>
  <c r="AR25" i="6"/>
  <c r="AV32" i="6"/>
  <c r="U35" i="6"/>
  <c r="AW23" i="6"/>
  <c r="BC34" i="6"/>
  <c r="AJ27" i="6"/>
  <c r="AE23" i="6"/>
  <c r="BE33" i="6"/>
  <c r="AE24" i="6"/>
  <c r="BC22" i="6"/>
  <c r="BC31" i="6"/>
  <c r="AA21" i="6"/>
  <c r="AT20" i="6"/>
  <c r="AP22" i="6"/>
  <c r="AB24" i="6"/>
  <c r="Y31" i="6"/>
  <c r="AY32" i="6"/>
  <c r="AQ25" i="6"/>
  <c r="BA35" i="6"/>
  <c r="U23" i="6"/>
  <c r="AE32" i="6"/>
  <c r="BD31" i="6"/>
  <c r="AF31" i="6"/>
  <c r="Q28" i="6"/>
  <c r="BJ28" i="6"/>
  <c r="AO27" i="6"/>
  <c r="AR28" i="6"/>
  <c r="AY24" i="6"/>
  <c r="BK25" i="6"/>
  <c r="BF21" i="6"/>
  <c r="Y29" i="6"/>
  <c r="AO24" i="6"/>
  <c r="Q27" i="6"/>
  <c r="BH30" i="6"/>
  <c r="P21" i="6"/>
  <c r="AX20" i="6"/>
  <c r="AT22" i="6"/>
  <c r="AH23" i="6"/>
  <c r="AZ30" i="6"/>
  <c r="AI33" i="6"/>
  <c r="Z28" i="6"/>
  <c r="BD25" i="6"/>
  <c r="BE23" i="6"/>
  <c r="AI35" i="6"/>
  <c r="AI31" i="6"/>
  <c r="AP26" i="6"/>
  <c r="AA23" i="6"/>
  <c r="AT24" i="6"/>
  <c r="AR23" i="6"/>
  <c r="AP35" i="6"/>
  <c r="AT23" i="6"/>
  <c r="V28" i="6"/>
  <c r="O35" i="6"/>
  <c r="AH34" i="6"/>
  <c r="AQ23" i="6"/>
  <c r="BA27" i="6"/>
  <c r="AB21" i="6"/>
  <c r="BG22" i="6"/>
  <c r="O29" i="6"/>
  <c r="AI32" i="6"/>
  <c r="AB26" i="6"/>
  <c r="AF35" i="6"/>
  <c r="P27" i="6"/>
  <c r="AR29" i="6"/>
  <c r="BF34" i="6"/>
  <c r="BF26" i="6"/>
  <c r="O27" i="6"/>
  <c r="AX33" i="6"/>
  <c r="BB30" i="6"/>
  <c r="BD26" i="6"/>
  <c r="AC29" i="6"/>
  <c r="AD31" i="6"/>
  <c r="BF28" i="6"/>
  <c r="BJ26" i="6"/>
  <c r="AU29" i="6"/>
  <c r="Q29" i="6"/>
  <c r="AW31" i="6"/>
  <c r="AF25" i="6"/>
  <c r="AK27" i="6"/>
  <c r="AB30" i="6"/>
  <c r="BA30" i="6"/>
  <c r="AD21" i="6"/>
  <c r="AY20" i="6"/>
  <c r="BA33" i="6"/>
  <c r="AQ24" i="6"/>
  <c r="BA21" i="6"/>
  <c r="AN30" i="6"/>
  <c r="BE24" i="6"/>
  <c r="BE25" i="6"/>
  <c r="AB28" i="6"/>
  <c r="U30" i="6"/>
  <c r="R21" i="6"/>
  <c r="BC26" i="6"/>
  <c r="AW34" i="6"/>
  <c r="Q34" i="6"/>
  <c r="AP25" i="6"/>
  <c r="O33" i="6"/>
  <c r="BJ35" i="6"/>
  <c r="AD34" i="6"/>
  <c r="AQ20" i="6"/>
  <c r="AT27" i="6"/>
  <c r="Q26" i="6"/>
  <c r="BB21" i="6"/>
  <c r="S29" i="6"/>
  <c r="AV29" i="6"/>
  <c r="Z24" i="6"/>
  <c r="BE31" i="6"/>
  <c r="S27" i="6"/>
  <c r="AE22" i="6"/>
  <c r="BA22" i="6"/>
  <c r="AE26" i="6"/>
  <c r="AM31" i="6"/>
  <c r="AY26" i="6"/>
  <c r="BJ20" i="6"/>
  <c r="AI25" i="6"/>
  <c r="AR22" i="6"/>
  <c r="R31" i="6"/>
  <c r="AR26" i="6"/>
  <c r="T27" i="6"/>
  <c r="AL30" i="6"/>
  <c r="AF28" i="6"/>
  <c r="AU24" i="6"/>
  <c r="BD27" i="6"/>
  <c r="AN33" i="6"/>
  <c r="AX24" i="6"/>
  <c r="AJ26" i="6"/>
  <c r="AA27" i="6"/>
  <c r="V33" i="6"/>
  <c r="AZ35" i="6"/>
  <c r="T29" i="6"/>
  <c r="BA26" i="6"/>
  <c r="BG23" i="6"/>
  <c r="Y30" i="6"/>
  <c r="AY30" i="6"/>
  <c r="AX29" i="6"/>
  <c r="BH21" i="6"/>
  <c r="AF33" i="6"/>
  <c r="BB24" i="6"/>
  <c r="AG29" i="6"/>
  <c r="BJ22" i="6"/>
  <c r="AK23" i="6"/>
  <c r="AJ34" i="6"/>
  <c r="AE20" i="6"/>
  <c r="BJ34" i="6"/>
  <c r="AC21" i="6"/>
  <c r="BD34" i="6"/>
  <c r="Z29" i="6"/>
  <c r="BB22" i="6"/>
  <c r="X33" i="6"/>
  <c r="R35" i="6"/>
  <c r="AG20" i="6"/>
  <c r="P35" i="6"/>
  <c r="BH24" i="6"/>
  <c r="BJ25" i="6"/>
  <c r="BB27" i="6"/>
  <c r="AW27" i="6"/>
  <c r="AX26" i="6"/>
  <c r="BC25" i="6"/>
  <c r="BD21" i="6"/>
  <c r="S23" i="6"/>
  <c r="AN20" i="6"/>
  <c r="V31" i="6"/>
  <c r="T30" i="6"/>
  <c r="AL25" i="6"/>
  <c r="BK31" i="6"/>
  <c r="BH31" i="6"/>
  <c r="BA28" i="6"/>
  <c r="AO33" i="6"/>
  <c r="BG31" i="6"/>
  <c r="AZ32" i="6"/>
  <c r="BH20" i="6"/>
  <c r="Q22" i="6"/>
  <c r="AS35" i="6"/>
  <c r="AC31" i="6"/>
  <c r="R33" i="6"/>
  <c r="F44" i="40"/>
  <c r="F39" i="40"/>
  <c r="F33" i="40"/>
  <c r="F45" i="40"/>
  <c r="F36" i="40"/>
  <c r="E18" i="40" l="1"/>
  <c r="E19" i="40"/>
  <c r="E16" i="40" l="1"/>
  <c r="E20" i="40" l="1"/>
  <c r="K14" i="40" s="1"/>
  <c r="K15" i="40" s="1"/>
  <c r="E17" i="40"/>
  <c r="J14" i="40" s="1"/>
  <c r="J15" i="40" s="1"/>
  <c r="N35" i="6"/>
  <c r="N31" i="6"/>
  <c r="N32" i="6"/>
  <c r="N20" i="6"/>
  <c r="N21" i="6"/>
  <c r="N23" i="6"/>
  <c r="N25" i="6"/>
  <c r="N27" i="6"/>
  <c r="N33" i="6"/>
  <c r="N26" i="6"/>
  <c r="N29" i="6"/>
  <c r="N30" i="6"/>
  <c r="N34" i="6"/>
  <c r="N24" i="6"/>
  <c r="N28" i="6"/>
  <c r="N22" i="6"/>
  <c r="E15" i="40" l="1"/>
  <c r="I22" i="6"/>
  <c r="F16" i="40" l="1"/>
  <c r="F21" i="40"/>
  <c r="F20" i="40"/>
  <c r="E14" i="40"/>
  <c r="F18" i="40"/>
  <c r="G18" i="40" s="1"/>
  <c r="F17" i="40"/>
  <c r="F19" i="40"/>
  <c r="I27" i="6"/>
  <c r="I20" i="6"/>
  <c r="I30" i="6"/>
  <c r="I24" i="6"/>
  <c r="I26" i="6"/>
  <c r="I31" i="6"/>
  <c r="I29" i="6"/>
  <c r="I21" i="6"/>
  <c r="I34" i="6"/>
  <c r="I33" i="6"/>
  <c r="I35" i="6"/>
  <c r="I19" i="6"/>
  <c r="I25" i="6"/>
  <c r="I32" i="6"/>
  <c r="I28" i="6"/>
  <c r="I23" i="6"/>
</calcChain>
</file>

<file path=xl/comments1.xml><?xml version="1.0" encoding="utf-8"?>
<comments xmlns="http://schemas.openxmlformats.org/spreadsheetml/2006/main">
  <authors>
    <author>Diego Lenz Leite</author>
  </authors>
  <commentList>
    <comment ref="B34" authorId="0" shapeId="0">
      <text>
        <r>
          <rPr>
            <sz val="9"/>
            <color indexed="81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sharedStrings.xml><?xml version="1.0" encoding="utf-8"?>
<sst xmlns="http://schemas.openxmlformats.org/spreadsheetml/2006/main" count="1637" uniqueCount="892">
  <si>
    <t>Descrição</t>
  </si>
  <si>
    <t>Item</t>
  </si>
  <si>
    <t>Evento</t>
  </si>
  <si>
    <t>Unid.</t>
  </si>
  <si>
    <t>Qtde.</t>
  </si>
  <si>
    <t>Item Orç</t>
  </si>
  <si>
    <t>Linha Orç</t>
  </si>
  <si>
    <t>Nível</t>
  </si>
  <si>
    <t>Período</t>
  </si>
  <si>
    <t>Acumulado</t>
  </si>
  <si>
    <t>%</t>
  </si>
  <si>
    <t>R$</t>
  </si>
  <si>
    <t>Cronograma</t>
  </si>
  <si>
    <t>N.º do Período</t>
  </si>
  <si>
    <t>Data Base</t>
  </si>
  <si>
    <t>No mês</t>
  </si>
  <si>
    <t>% Global Previsto</t>
  </si>
  <si>
    <t>PREVISTO</t>
  </si>
  <si>
    <t>ACOMPANHAMENTO</t>
  </si>
  <si>
    <t>Equivalente dias-obra</t>
  </si>
  <si>
    <t>Data da medição</t>
  </si>
  <si>
    <t>N.º da Medição</t>
  </si>
  <si>
    <t>% Atraso
/ Adiant.</t>
  </si>
  <si>
    <t>Total por Frente (R$):</t>
  </si>
  <si>
    <t>Preço Total (R$)</t>
  </si>
  <si>
    <t>Preço Unit. (R$)</t>
  </si>
  <si>
    <t>Prazo Decorrido (dias)</t>
  </si>
  <si>
    <t>Dias Adiant. / Atraso:</t>
  </si>
  <si>
    <t>Frentes de Obra:</t>
  </si>
  <si>
    <t>GIGOV</t>
  </si>
  <si>
    <t>GESTOR</t>
  </si>
  <si>
    <t>PROGRAMA</t>
  </si>
  <si>
    <t>AÇÃO / MODALIDADE</t>
  </si>
  <si>
    <t>PROPONENTE / TOMADOR</t>
  </si>
  <si>
    <t>MUNICÍPIO / UF</t>
  </si>
  <si>
    <t>LOCALIDADE / ENDEREÇO</t>
  </si>
  <si>
    <t>OBJETO</t>
  </si>
  <si>
    <t>VR - VOLTA REDONDA</t>
  </si>
  <si>
    <t>VT - VITORIA</t>
  </si>
  <si>
    <t>Frente de Obra:</t>
  </si>
  <si>
    <t>PLE - Planilha de Levantamento de Eventos</t>
  </si>
  <si>
    <t>Responsável Técnico:</t>
  </si>
  <si>
    <t>CREA / CAU:</t>
  </si>
  <si>
    <t>Local e Data</t>
  </si>
  <si>
    <t>ART:</t>
  </si>
  <si>
    <t>Nome</t>
  </si>
  <si>
    <t>Cargo</t>
  </si>
  <si>
    <r>
      <t xml:space="preserve">Grau de Sigilo
</t>
    </r>
    <r>
      <rPr>
        <b/>
        <sz val="9"/>
        <color indexed="8"/>
        <rFont val="Arial"/>
        <family val="2"/>
      </rPr>
      <t>#PUBLICO</t>
    </r>
  </si>
  <si>
    <r>
      <rPr>
        <b/>
        <sz val="9"/>
        <color indexed="8"/>
        <rFont val="Arial"/>
        <family val="2"/>
      </rPr>
      <t xml:space="preserve">                 PLE - Planilha de Levantamento de Eventos</t>
    </r>
    <r>
      <rPr>
        <sz val="9"/>
        <color indexed="8"/>
        <rFont val="Arial"/>
        <family val="2"/>
      </rPr>
      <t xml:space="preserve">
                 Detalhamento de Eventos                          </t>
    </r>
  </si>
  <si>
    <r>
      <t xml:space="preserve">                          </t>
    </r>
    <r>
      <rPr>
        <b/>
        <sz val="9"/>
        <color indexed="8"/>
        <rFont val="Arial"/>
        <family val="2"/>
      </rPr>
      <t>PLE - Planilha de Levantamento de Eventos</t>
    </r>
    <r>
      <rPr>
        <sz val="9"/>
        <color indexed="8"/>
        <rFont val="Arial"/>
        <family val="2"/>
      </rPr>
      <t xml:space="preserve">
                          Eventograma e Quantitativos</t>
    </r>
  </si>
  <si>
    <t>DATA ASSINATURA</t>
  </si>
  <si>
    <t>Informe abaixo o NÚMERO DO PERÍODO em que os eventos serão concluídos (medição por eventos)</t>
  </si>
  <si>
    <t>Resp. Tec. Fiscal.:</t>
  </si>
  <si>
    <t>Elaboração do documento</t>
  </si>
  <si>
    <t>Fiscalização</t>
  </si>
  <si>
    <t>Execução</t>
  </si>
  <si>
    <t>CREA/CAU</t>
  </si>
  <si>
    <t>ART/RRT</t>
  </si>
  <si>
    <t>RESPONSÁVEIS TÉCNICOS:</t>
  </si>
  <si>
    <t>REPRESENTANTE TOMADOR / AG. PROMOTOR / TOMADOR</t>
  </si>
  <si>
    <t>INSTRUÇÕES DE USO E PREENCHIMENTO</t>
  </si>
  <si>
    <t>Informações gerais:</t>
  </si>
  <si>
    <t>Instruções de preenchimento:</t>
  </si>
  <si>
    <t>Orientações ao Tomador/Construtora: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</si>
  <si>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Este documento somente pode ser utilizado nas versões do Excel 2003 ou superior. Não devem ser utilizadas versões do BROffice.</t>
    </r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</si>
  <si>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Para funcionamento pleno desse arquivo, a Segurança de Macros do Excel deve ser habilitada.</t>
    </r>
  </si>
  <si>
    <r>
      <t>a.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2003, selecione na Faixa de Opções: Ferramentas --&gt; Macro --&gt; Segurança --&gt; Na aba Nível de Segurança selecione a Opção "Baixo" --&gt; Clique em OK --&gt; Feche e abra o Excel novamente para utilizar a Planilha.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</si>
  <si>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 Preenchimento deve ser feito somente nas células em amarelo. As demais células são de preenchimento Automático e estão bloqueadas para edição.</t>
    </r>
  </si>
  <si>
    <r>
      <t xml:space="preserve">Aba </t>
    </r>
    <r>
      <rPr>
        <b/>
        <sz val="10"/>
        <color indexed="8"/>
        <rFont val="Arial"/>
        <family val="2"/>
      </rPr>
      <t>DADOS</t>
    </r>
  </si>
  <si>
    <r>
      <t>1º passo:</t>
    </r>
    <r>
      <rPr>
        <sz val="10"/>
        <color indexed="8"/>
        <rFont val="Arial"/>
        <family val="2"/>
      </rPr>
      <t xml:space="preserve"> Na aba Dados, preencher os dados do contrato e identificação dos responsáveis;</t>
    </r>
  </si>
  <si>
    <r>
      <t xml:space="preserve">Aba </t>
    </r>
    <r>
      <rPr>
        <b/>
        <sz val="10"/>
        <color indexed="8"/>
        <rFont val="Arial"/>
        <family val="2"/>
      </rPr>
      <t>EVENTOGRAMA E QUANTITATIVOS</t>
    </r>
  </si>
  <si>
    <r>
      <t>7º passo:</t>
    </r>
    <r>
      <rPr>
        <sz val="10"/>
        <color indexed="8"/>
        <rFont val="Arial"/>
        <family val="2"/>
      </rPr>
      <t xml:space="preserve"> Informar as quantidades de cada serviço por frente de obra;</t>
    </r>
  </si>
  <si>
    <r>
      <t xml:space="preserve">Aba </t>
    </r>
    <r>
      <rPr>
        <b/>
        <sz val="10"/>
        <color indexed="8"/>
        <rFont val="Arial"/>
        <family val="2"/>
      </rPr>
      <t>DETALHAMENTO DE EVENTOS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</si>
  <si>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serviços que compõem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</si>
  <si>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quantitativos de cada serviço por frente de obra e por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</si>
  <si>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</si>
  <si>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frente de obra.</t>
    </r>
  </si>
  <si>
    <r>
      <t xml:space="preserve">Aba </t>
    </r>
    <r>
      <rPr>
        <b/>
        <sz val="10"/>
        <color indexed="8"/>
        <rFont val="Arial"/>
        <family val="2"/>
      </rPr>
      <t>CRONOGRAMA</t>
    </r>
  </si>
  <si>
    <r>
      <t xml:space="preserve">Aba </t>
    </r>
    <r>
      <rPr>
        <b/>
        <sz val="10"/>
        <color indexed="8"/>
        <rFont val="Arial"/>
        <family val="2"/>
      </rPr>
      <t>RESUMO DE ACOMPANHAMENTO</t>
    </r>
  </si>
  <si>
    <r>
      <t xml:space="preserve">Aba </t>
    </r>
    <r>
      <rPr>
        <b/>
        <sz val="10"/>
        <color indexed="8"/>
        <rFont val="Arial"/>
        <family val="2"/>
      </rPr>
      <t>PLE</t>
    </r>
  </si>
  <si>
    <r>
      <t>Obs.1:</t>
    </r>
    <r>
      <rPr>
        <sz val="10"/>
        <color indexed="8"/>
        <rFont val="Arial"/>
        <family val="2"/>
      </rPr>
      <t xml:space="preserve"> Apenas preencher os eventos concluídos em sua totalidade. Não são considerados para fins de desembolso eventos parcialmente concluídos.</t>
    </r>
  </si>
  <si>
    <r>
      <t>Obs.2:</t>
    </r>
    <r>
      <rPr>
        <sz val="10"/>
        <color indexed="8"/>
        <rFont val="Arial"/>
        <family val="2"/>
      </rPr>
      <t xml:space="preserve"> Não devem ser alterados os eventos já preenchidos em medições anteriores.</t>
    </r>
  </si>
  <si>
    <r>
      <t xml:space="preserve">                   b.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2007 ou superior, selecione na Faixa de Opções: Arquivo --&gt; Opções --&gt; Central de Confiabilidade --&gt; Configurações da Central de Confiabilidade --&gt; Configurações de Macro --&gt; Habilitar todas as Macros --&gt; Clique em OK --&gt; Feche e abra o excel novamente para utilizar a Planilha.</t>
    </r>
  </si>
  <si>
    <t>-</t>
  </si>
  <si>
    <t>Informe abaixo o NÚMERO DA MEDIÇÃO em que os eventos foram concluídos (medição por eventos)</t>
  </si>
  <si>
    <t>METAS</t>
  </si>
  <si>
    <t>#
Meta</t>
  </si>
  <si>
    <t>Dias
Atraso (-)
Adiant. (+)</t>
  </si>
  <si>
    <t>Medição:</t>
  </si>
  <si>
    <t>Nº CTEF</t>
  </si>
  <si>
    <t>EMPRESA EXECUTORA</t>
  </si>
  <si>
    <t>CNPJ</t>
  </si>
  <si>
    <t>INÍCIO DA OBRA</t>
  </si>
  <si>
    <t>OBJETO DO CTEF</t>
  </si>
  <si>
    <t>Núm. Evento</t>
  </si>
  <si>
    <t>Nº do Evento</t>
  </si>
  <si>
    <t>Título dos Eventos</t>
  </si>
  <si>
    <t>Título dos Eventos / Descrição Serviço</t>
  </si>
  <si>
    <r>
      <t>Obs.2</t>
    </r>
    <r>
      <rPr>
        <sz val="10"/>
        <color indexed="8"/>
        <rFont val="Arial"/>
        <family val="2"/>
      </rPr>
      <t>: Deve ser atribuído um número de evento para tod</t>
    </r>
    <r>
      <rPr>
        <sz val="10"/>
        <rFont val="Arial"/>
        <family val="2"/>
      </rPr>
      <t xml:space="preserve">os os </t>
    </r>
    <r>
      <rPr>
        <i/>
        <sz val="10"/>
        <rFont val="Arial"/>
        <family val="2"/>
      </rPr>
      <t>serviços</t>
    </r>
    <r>
      <rPr>
        <sz val="10"/>
        <rFont val="Arial"/>
        <family val="2"/>
      </rPr>
      <t xml:space="preserve"> da p</t>
    </r>
    <r>
      <rPr>
        <sz val="10"/>
        <color indexed="8"/>
        <rFont val="Arial"/>
        <family val="2"/>
      </rPr>
      <t>lanilha orçamentária.</t>
    </r>
  </si>
  <si>
    <r>
      <t>Obs.3:</t>
    </r>
    <r>
      <rPr>
        <sz val="10"/>
        <color indexed="8"/>
        <rFont val="Arial"/>
        <family val="2"/>
      </rPr>
      <t xml:space="preserve"> Não deve ser preenchido número de evento para </t>
    </r>
    <r>
      <rPr>
        <i/>
        <sz val="10"/>
        <color indexed="8"/>
        <rFont val="Arial"/>
        <family val="2"/>
      </rPr>
      <t>metas</t>
    </r>
    <r>
      <rPr>
        <sz val="10"/>
        <color indexed="8"/>
        <rFont val="Arial"/>
        <family val="2"/>
      </rPr>
      <t xml:space="preserve"> e </t>
    </r>
    <r>
      <rPr>
        <i/>
        <sz val="10"/>
        <color indexed="8"/>
        <rFont val="Arial"/>
        <family val="2"/>
      </rPr>
      <t>níveis</t>
    </r>
    <r>
      <rPr>
        <sz val="10"/>
        <color indexed="8"/>
        <rFont val="Arial"/>
        <family val="2"/>
      </rPr>
      <t>.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</si>
  <si>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agrupador;</t>
    </r>
  </si>
  <si>
    <t>meta</t>
  </si>
  <si>
    <t>Preço do Serviço por frente</t>
  </si>
  <si>
    <t>Preço dos Serviços executados</t>
  </si>
  <si>
    <t>% Global</t>
  </si>
  <si>
    <t>Parcela</t>
  </si>
  <si>
    <r>
      <t xml:space="preserve">Grau de Sigilo
</t>
    </r>
    <r>
      <rPr>
        <b/>
        <sz val="11"/>
        <color indexed="8"/>
        <rFont val="Arial"/>
        <family val="2"/>
      </rPr>
      <t>#PUBLICO</t>
    </r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</si>
  <si>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Cronograma</t>
    </r>
  </si>
  <si>
    <t>Medições</t>
  </si>
  <si>
    <t>Datas das medições</t>
  </si>
  <si>
    <t>% Realizado Acum.:</t>
  </si>
  <si>
    <t>Período:</t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</si>
  <si>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Planilha de Levantamento de Eventos</t>
    </r>
  </si>
  <si>
    <t>Valores Medidos Acum. (R$)</t>
  </si>
  <si>
    <t>No Período</t>
  </si>
  <si>
    <t>Valores Medidos (R$)</t>
  </si>
  <si>
    <r>
      <t xml:space="preserve">     </t>
    </r>
    <r>
      <rPr>
        <b/>
        <sz val="8"/>
        <color indexed="8"/>
        <rFont val="Arial"/>
        <family val="2"/>
      </rPr>
      <t>PLE - Planilha de Levantamento de Eventos</t>
    </r>
    <r>
      <rPr>
        <sz val="8"/>
        <color indexed="8"/>
        <rFont val="Arial"/>
        <family val="2"/>
      </rPr>
      <t xml:space="preserve">
     Resumo de Acompanhamento</t>
    </r>
  </si>
  <si>
    <r>
      <t xml:space="preserve">Grau de Sigilo
</t>
    </r>
    <r>
      <rPr>
        <b/>
        <sz val="8"/>
        <color indexed="8"/>
        <rFont val="Arial"/>
        <family val="2"/>
      </rPr>
      <t>#PUBLICO</t>
    </r>
  </si>
  <si>
    <t>Total Medido Acumulado</t>
  </si>
  <si>
    <t>Todos</t>
  </si>
  <si>
    <t>Executados</t>
  </si>
  <si>
    <t>A Executar</t>
  </si>
  <si>
    <t>Eventos</t>
  </si>
  <si>
    <t>Orçamento</t>
  </si>
  <si>
    <t>EVENTOS</t>
  </si>
  <si>
    <t>Núm do Evento</t>
  </si>
  <si>
    <r>
      <t>2º passo:</t>
    </r>
    <r>
      <rPr>
        <sz val="10"/>
        <color indexed="8"/>
        <rFont val="Arial"/>
        <family val="2"/>
      </rPr>
      <t xml:space="preserve"> Incluir e nomear os eventos (pode ser alterado posteriormente também);</t>
    </r>
  </si>
  <si>
    <r>
      <t>3º passo</t>
    </r>
    <r>
      <rPr>
        <sz val="10"/>
        <color indexed="8"/>
        <rFont val="Arial"/>
        <family val="2"/>
      </rPr>
      <t>: Na aba Eventograma e Quantitativos, preencher os campos item, descrição e unidade a partir da planilha orçamentária da empresa vencedora da licitação;</t>
    </r>
  </si>
  <si>
    <r>
      <t>4º passo:</t>
    </r>
    <r>
      <rPr>
        <sz val="10"/>
        <color indexed="8"/>
        <rFont val="Arial"/>
        <family val="2"/>
      </rPr>
      <t xml:space="preserve"> Em seguida, preencher as células da coluna Preço Total habilitadas na cor amarela somente para os ite</t>
    </r>
    <r>
      <rPr>
        <sz val="10"/>
        <rFont val="Arial"/>
        <family val="2"/>
      </rPr>
      <t xml:space="preserve">ns de </t>
    </r>
    <r>
      <rPr>
        <i/>
        <sz val="10"/>
        <rFont val="Arial"/>
        <family val="2"/>
      </rPr>
      <t>serviço;</t>
    </r>
  </si>
  <si>
    <r>
      <t>5º passo:</t>
    </r>
    <r>
      <rPr>
        <sz val="10"/>
        <color indexed="8"/>
        <rFont val="Arial"/>
        <family val="2"/>
      </rPr>
      <t xml:space="preserve"> Preencher as frentes de obra;</t>
    </r>
  </si>
  <si>
    <r>
      <t>6º passo:</t>
    </r>
    <r>
      <rPr>
        <sz val="10"/>
        <color indexed="8"/>
        <rFont val="Arial"/>
        <family val="2"/>
      </rPr>
      <t xml:space="preserve"> Agrupar os eventos a partir do preenchimento de números inteiros sequenciais para cada serviço na coluna Núm. Evento;</t>
    </r>
  </si>
  <si>
    <r>
      <rPr>
        <sz val="10"/>
        <color indexed="8"/>
        <rFont val="Arial"/>
        <family val="2"/>
      </rPr>
      <t xml:space="preserve">Planilha gerada de forma automática a partir dos dados informados na aba </t>
    </r>
    <r>
      <rPr>
        <i/>
        <sz val="10"/>
        <color indexed="8"/>
        <rFont val="Arial"/>
        <family val="2"/>
      </rPr>
      <t>Eventograma e Quantitativos</t>
    </r>
    <r>
      <rPr>
        <sz val="10"/>
        <color indexed="8"/>
        <rFont val="Arial"/>
        <family val="2"/>
      </rPr>
      <t xml:space="preserve"> e tem por objetivo discriminar:</t>
    </r>
  </si>
  <si>
    <r>
      <t>9º passo:</t>
    </r>
    <r>
      <rPr>
        <sz val="10"/>
        <color indexed="8"/>
        <rFont val="Arial"/>
        <family val="2"/>
      </rPr>
      <t xml:space="preserve"> Informar nos campos em amarelo o número do período em que o evento será concluído. Se necessário, poderão ser usados os botões "Adicionar Ano" e "Excluir Ano" pra compatibilizar o cronograma mostrado abaixo com a necessidade do empreendimento.</t>
    </r>
  </si>
  <si>
    <r>
      <t>10º passo:</t>
    </r>
    <r>
      <rPr>
        <sz val="10"/>
        <color indexed="8"/>
        <rFont val="Arial"/>
        <family val="2"/>
      </rPr>
      <t xml:space="preserve"> Selecionar o número da medição a ser feita.</t>
    </r>
  </si>
  <si>
    <r>
      <t>11º passo:</t>
    </r>
    <r>
      <rPr>
        <sz val="10"/>
        <color indexed="8"/>
        <rFont val="Arial"/>
        <family val="2"/>
      </rPr>
      <t xml:space="preserve"> Digitar a data da medição no quadro abaixo.</t>
    </r>
  </si>
  <si>
    <r>
      <t>12º passo:</t>
    </r>
    <r>
      <rPr>
        <sz val="10"/>
        <color indexed="8"/>
        <rFont val="Arial"/>
        <family val="2"/>
      </rPr>
      <t xml:space="preserve"> Preencher os campos em amarelo com o um número inteiro referente à medição em questão (período em que os eventos foram executados).</t>
    </r>
  </si>
  <si>
    <t>Planilha gerada automaticamente com o resumo do acompanhamento, inclusive o total por meta (para preenchimento do RRE) e comparação do cronograma previsto com o cronograma realizado.</t>
  </si>
  <si>
    <r>
      <t xml:space="preserve">                    Obs.1:</t>
    </r>
    <r>
      <rPr>
        <sz val="10"/>
        <color indexed="8"/>
        <rFont val="Arial"/>
        <family val="2"/>
      </rPr>
      <t xml:space="preserve"> Serviços com mesmo número pertencerão ao mesmo agrupador de eventos.</t>
    </r>
  </si>
  <si>
    <r>
      <t>8º passo:</t>
    </r>
    <r>
      <rPr>
        <sz val="10"/>
        <color indexed="8"/>
        <rFont val="Arial"/>
        <family val="2"/>
      </rPr>
      <t xml:space="preserve"> Verificar se os preços totais dos serviços e o valor total do orçamento estão iguais aos da planilha orçamentária proposta pela empresa vencedora da licitação.</t>
    </r>
  </si>
  <si>
    <r>
      <t>Obs.4:</t>
    </r>
    <r>
      <rPr>
        <sz val="10"/>
        <color indexed="8"/>
        <rFont val="Arial"/>
        <family val="2"/>
      </rPr>
      <t xml:space="preserve"> Todos os serviços do orçamento precisam estar com Evento definido para acessar as abas Detalhamento, Cronograma, PLE e Resumo de Acompanhamento.</t>
    </r>
  </si>
  <si>
    <t>Título do Evento</t>
  </si>
  <si>
    <r>
      <t xml:space="preserve">                    Obs.1:</t>
    </r>
    <r>
      <rPr>
        <sz val="10"/>
        <color indexed="8"/>
        <rFont val="Arial"/>
        <family val="2"/>
      </rPr>
      <t xml:space="preserve"> A planilha considera como itens de serviço aqueles que possuem os campos unidade e preço total preenchidos. Caso esses campos não sejam preenchidos, a planilha considera o item como um totalizador, preenchendo-o de cinza.</t>
    </r>
  </si>
  <si>
    <t>É possível visualizar os valores/quantidades no modo Eventos ou modo Orçamento, e visualizar os valores/quantidades em sua Totalidade, ou somente os Executados, ou somente os A Executar.</t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</si>
  <si>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dados preenchidos na aba Eventograma e Quantitativos não devem ser alterados ao longo do acompanhamento da obra, apenas no caso de reprogramação, quando deverá ser submetido a reanálise e aceite pela CAIXA.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</si>
  <si>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A cada solicitação de recursos, a Planilha de Levantamento de Eventos (PLE) deverá ser preenchida pelo Tomador e encaminhada à CAIXA em conjunto com a planilha Resumo de Acompanhamento.</t>
    </r>
  </si>
  <si>
    <t xml:space="preserve"> </t>
  </si>
  <si>
    <t>Nº OPERAÇÃO</t>
  </si>
  <si>
    <t>Nº SICONV</t>
  </si>
  <si>
    <t>Administração Local</t>
  </si>
  <si>
    <t>v006</t>
  </si>
  <si>
    <t>A administração local será proporcional a execução dos demais eventos, independente de frentes de obra.</t>
  </si>
  <si>
    <t>A administração local será proporcional a execução dos demais eventos, indenpendente de frentes de obra.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</si>
  <si>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formulários Eventograma e Quantitativos, Detalhamento de Eventos e Cronograma devem ser encaminhados para verificação e aceite pela CAIXA, na fase de análise de engenharia</t>
    </r>
  </si>
  <si>
    <t>e posteriormente na verificação do processo licitatório atualizada com os preços da proposta vencedora da licitação.</t>
  </si>
  <si>
    <t>Agrupador de Eventos</t>
  </si>
  <si>
    <t>PLANILHA ORÇAMENTÁRIA</t>
  </si>
  <si>
    <t>B</t>
  </si>
  <si>
    <t>PROGRAMA:</t>
  </si>
  <si>
    <t>CONCEDENTE:</t>
  </si>
  <si>
    <t>CONVENENTE:</t>
  </si>
  <si>
    <t xml:space="preserve">CONTRATO: </t>
  </si>
  <si>
    <t>OBRA:</t>
  </si>
  <si>
    <t>REF. PREÇOS:</t>
  </si>
  <si>
    <t>ITEM</t>
  </si>
  <si>
    <t>FONTE</t>
  </si>
  <si>
    <t>UN</t>
  </si>
  <si>
    <t>m</t>
  </si>
  <si>
    <t>1.1</t>
  </si>
  <si>
    <t>SINAPI PB</t>
  </si>
  <si>
    <t>1.2</t>
  </si>
  <si>
    <t>1.3</t>
  </si>
  <si>
    <t>2.1</t>
  </si>
  <si>
    <t>3.1</t>
  </si>
  <si>
    <t>3.2</t>
  </si>
  <si>
    <t>M2</t>
  </si>
  <si>
    <t>4.1</t>
  </si>
  <si>
    <t>UND</t>
  </si>
  <si>
    <t>Área Total da faixa de rolamento (m2):</t>
  </si>
  <si>
    <t>(Inserir na ART)</t>
  </si>
  <si>
    <t>QUADRO RESUMO DE QUANTITATIVOS A SEREM EXECUTADOS NAS RUAS</t>
  </si>
  <si>
    <t>Logradouro</t>
  </si>
  <si>
    <t>Comprimento</t>
  </si>
  <si>
    <t>Largura faixa rolamento</t>
  </si>
  <si>
    <t>Largura passeio início</t>
  </si>
  <si>
    <t>Largura passeio fim</t>
  </si>
  <si>
    <t>Área
Média</t>
  </si>
  <si>
    <t>Sinalização vertical</t>
  </si>
  <si>
    <t>Placa de rua</t>
  </si>
  <si>
    <t>Rampa de acessibilidade</t>
  </si>
  <si>
    <t>Cinturão travamento</t>
  </si>
  <si>
    <t>Cinturão fechamento</t>
  </si>
  <si>
    <t>Obs.</t>
  </si>
  <si>
    <t>m2</t>
  </si>
  <si>
    <t>und</t>
  </si>
  <si>
    <t>TOTAL</t>
  </si>
  <si>
    <r>
      <t>Estimativa A</t>
    </r>
    <r>
      <rPr>
        <vertAlign val="subscript"/>
        <sz val="11"/>
        <color theme="1"/>
        <rFont val="Calibri"/>
        <family val="2"/>
        <scheme val="minor"/>
      </rPr>
      <t>CONTR</t>
    </r>
    <r>
      <rPr>
        <sz val="11"/>
        <color theme="1"/>
        <rFont val="Calibri"/>
        <family val="2"/>
        <scheme val="minor"/>
      </rPr>
      <t xml:space="preserve"> da Bacia</t>
    </r>
  </si>
  <si>
    <t>CALÇADA</t>
  </si>
  <si>
    <t>RUA</t>
  </si>
  <si>
    <t>CÓDIGO</t>
  </si>
  <si>
    <t>DESCRIÇÃO</t>
  </si>
  <si>
    <t>0.0</t>
  </si>
  <si>
    <t>PAVIMENTAÇÃO</t>
  </si>
  <si>
    <t>DESCRIÇÃO DOS SERVIÇOS</t>
  </si>
  <si>
    <t>VALORES (R$) - TOTAL</t>
  </si>
  <si>
    <t>Encargos</t>
  </si>
  <si>
    <t>B.D.I.</t>
  </si>
  <si>
    <t>REF. PREF. DE PREÇOS:</t>
  </si>
  <si>
    <t>PLANILHA ORÇAMENTÁRIA RESUMO</t>
  </si>
  <si>
    <t>VALORES (R$)</t>
  </si>
  <si>
    <t>Programa</t>
  </si>
  <si>
    <t>Prefeito Constitucional</t>
  </si>
  <si>
    <t>Tipo de obra/serviço</t>
  </si>
  <si>
    <t>Discriminação dos serviços</t>
  </si>
  <si>
    <t>Peso (%)</t>
  </si>
  <si>
    <t>Valor das obras/serviços (R$)</t>
  </si>
  <si>
    <t>Mês 01</t>
  </si>
  <si>
    <t>Mês 02</t>
  </si>
  <si>
    <t>Concedente R$</t>
  </si>
  <si>
    <t>Proponente R$</t>
  </si>
  <si>
    <t>Total simples</t>
  </si>
  <si>
    <t>Total acumulado</t>
  </si>
  <si>
    <t>Mês 04</t>
  </si>
  <si>
    <t>Latitude</t>
  </si>
  <si>
    <t>Longitude</t>
  </si>
  <si>
    <t>n</t>
  </si>
  <si>
    <t>K</t>
  </si>
  <si>
    <t>São Gonçalo</t>
  </si>
  <si>
    <t/>
  </si>
  <si>
    <t>M</t>
  </si>
  <si>
    <t>KG</t>
  </si>
  <si>
    <t>M3</t>
  </si>
  <si>
    <t>DESONERADO:</t>
  </si>
  <si>
    <t>INFORMAÇÃO</t>
  </si>
  <si>
    <r>
      <t xml:space="preserve">INFORMAÇÕES PRELIMINARES
</t>
    </r>
    <r>
      <rPr>
        <i/>
        <sz val="11"/>
        <color theme="1"/>
        <rFont val="Calibri"/>
        <family val="2"/>
        <scheme val="minor"/>
      </rPr>
      <t>Orçamento OGU</t>
    </r>
  </si>
  <si>
    <t>Objeto</t>
  </si>
  <si>
    <t>Responsável Técnico: Lincoln Cartaxo</t>
  </si>
  <si>
    <t>Representante Legal da Instituição</t>
  </si>
  <si>
    <t>Município/UF</t>
  </si>
  <si>
    <t>Ação/Modalidade</t>
  </si>
  <si>
    <t>Localidade/Endereço</t>
  </si>
  <si>
    <t>Proponente/Tomador</t>
  </si>
  <si>
    <t>Gestor do Recurso (Ministério)</t>
  </si>
  <si>
    <t>Cargo do Representante Legal</t>
  </si>
  <si>
    <r>
      <t xml:space="preserve">Timbre Proponente/Tomador
</t>
    </r>
    <r>
      <rPr>
        <sz val="11"/>
        <color theme="1"/>
        <rFont val="Calibri"/>
        <family val="2"/>
        <scheme val="minor"/>
      </rPr>
      <t>(Clicar no botão direito do mouse sobre a imagem -&gt; Alterar Imagem -&gt; de um Arquivo)</t>
    </r>
  </si>
  <si>
    <t>Legenda:</t>
  </si>
  <si>
    <t>Guias de preenchimento automático. Deve ser impressa.</t>
  </si>
  <si>
    <t>Guias a serem alimentadas, mas sem impressão.</t>
  </si>
  <si>
    <t>Guias a serem alimentadas com impressão</t>
  </si>
  <si>
    <t>GIGOV (CAIXA) responsável pela análise</t>
  </si>
  <si>
    <t>João Pessoa</t>
  </si>
  <si>
    <t>2-PAVIMENTAÇÃO</t>
  </si>
  <si>
    <t>1-Administração Local</t>
  </si>
  <si>
    <t>3-CALÇADA</t>
  </si>
  <si>
    <t>Obs1.: Preencher apenas os cálculos constantes nas planilhas seguintes. Informações relativas aos dados do convênio de preenchimento automárico;</t>
  </si>
  <si>
    <t>Obs2.: Na Guia "Eventograma_e_Quantitativos" preencher apenas a coluna de "Agrupador de Eventos";</t>
  </si>
  <si>
    <t>Obs3.: A itemização proposta na Guia "Eventograma_e_Quantitativos" pode ser alterada em caso de necessidade.</t>
  </si>
  <si>
    <t>N*</t>
  </si>
  <si>
    <t>Antenor Navarro</t>
  </si>
  <si>
    <t>6°44’</t>
  </si>
  <si>
    <t>38°27’</t>
  </si>
  <si>
    <t>(65-94)</t>
  </si>
  <si>
    <t>Barra de Santa Rosa</t>
  </si>
  <si>
    <t>6°43’</t>
  </si>
  <si>
    <t>36°04’</t>
  </si>
  <si>
    <t>(65-89)</t>
  </si>
  <si>
    <t>Bonito de Santa Fé</t>
  </si>
  <si>
    <t>7°19’</t>
  </si>
  <si>
    <t>38°31’</t>
  </si>
  <si>
    <t>(67-94)</t>
  </si>
  <si>
    <t>Campina Grande</t>
  </si>
  <si>
    <t>7°14’</t>
  </si>
  <si>
    <t>35°52’</t>
  </si>
  <si>
    <t>(66-89)</t>
  </si>
  <si>
    <t>Catolé do Rocha</t>
  </si>
  <si>
    <t>6°21’</t>
  </si>
  <si>
    <t>37°45’</t>
  </si>
  <si>
    <t>(63-92)</t>
  </si>
  <si>
    <t>Guarabira</t>
  </si>
  <si>
    <t>6°50’</t>
  </si>
  <si>
    <t>35°29’</t>
  </si>
  <si>
    <t>(65-81)</t>
  </si>
  <si>
    <t>Taperoá</t>
  </si>
  <si>
    <t>7°12’</t>
  </si>
  <si>
    <t>36°50’</t>
  </si>
  <si>
    <t>(63-93)</t>
  </si>
  <si>
    <t>Teixeira</t>
  </si>
  <si>
    <t>7°13’</t>
  </si>
  <si>
    <t>37°15’</t>
  </si>
  <si>
    <t>(63-85)</t>
  </si>
  <si>
    <t>Seridó</t>
  </si>
  <si>
    <t>6°51’</t>
  </si>
  <si>
    <t>36°25’</t>
  </si>
  <si>
    <t>(79-94)</t>
  </si>
  <si>
    <t>Itaporanga</t>
  </si>
  <si>
    <t>38°09’</t>
  </si>
  <si>
    <t>(65-83)</t>
  </si>
  <si>
    <t>7°08’</t>
  </si>
  <si>
    <t>34°53’</t>
  </si>
  <si>
    <t>(81-86)</t>
  </si>
  <si>
    <t>Monteiro</t>
  </si>
  <si>
    <t>7°52’</t>
  </si>
  <si>
    <t>37°07’</t>
  </si>
  <si>
    <t>(67-86)</t>
  </si>
  <si>
    <t>Patos</t>
  </si>
  <si>
    <t>7°01’</t>
  </si>
  <si>
    <t>37°17’</t>
  </si>
  <si>
    <t>(65-87)</t>
  </si>
  <si>
    <t>Bacia Experimental de Sumé</t>
  </si>
  <si>
    <t>7°43’</t>
  </si>
  <si>
    <t>36°57’</t>
  </si>
  <si>
    <t>(84-92)</t>
  </si>
  <si>
    <t>38°19’</t>
  </si>
  <si>
    <t>(81-87)</t>
  </si>
  <si>
    <t>4.2</t>
  </si>
  <si>
    <t xml:space="preserve">CONVENENTE: </t>
  </si>
  <si>
    <t>Mês 05</t>
  </si>
  <si>
    <t>Mês 06</t>
  </si>
  <si>
    <t>4.3</t>
  </si>
  <si>
    <t>4.4</t>
  </si>
  <si>
    <t>4.5</t>
  </si>
  <si>
    <t>5.1</t>
  </si>
  <si>
    <t>5.2</t>
  </si>
  <si>
    <t>ARMAÇÃO DE BLOCO, VIGA BALDRAME E SAPATA UTILIZANDO AÇO CA-60 DE 5 MM - MONTAGEM. AF_06/2017</t>
  </si>
  <si>
    <t>ARMAÇÃO DE BLOCO, VIGA BALDRAME OU SAPATA UTILIZANDO AÇO CA-50 DE 6,3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</si>
  <si>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</si>
  <si>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</si>
  <si>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</si>
  <si>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ESCAVAÇÃO MANUAL DE VALA COM PROFUNDIDADE MENOR OU IGUAL A 1,30 M. AF_02/2021</t>
  </si>
  <si>
    <t>REATERRO MANUAL APILOADO COM SOQUETE. AF_10/2017</t>
  </si>
  <si>
    <t>PREPARO DE FUNDO DE VALA COM LARGURA MENOR QUE 1,5 M (ACERTO DO SOLO NATURAL). AF_08/2020</t>
  </si>
  <si>
    <t>APLICAÇÃO DE FUNDO SELADOR ACRÍLICO EM TETO, UMA DEMÃO. AF_06/2014</t>
  </si>
  <si>
    <t>APLICAÇÃO MANUAL DE PINTURA COM TINTA LÁTEX ACRÍLICA EM TETO, DUAS DEMÃOS. AF_06/2014</t>
  </si>
  <si>
    <t>APLICAÇÃO MANUAL DE PINTURA COM TINTA LÁTEX ACRÍLICA EM PAREDES, DUAS DEMÃOS. AF_06/2014</t>
  </si>
  <si>
    <t>APLICAÇÃO E LIXAMENTO DE MASSA LÁTEX EM TETO, UMA DEMÃO. AF_06/2014</t>
  </si>
  <si>
    <t>APLICAÇÃO E LIXAMENTO DE MASSA LÁTEX EM PAREDES, UMA DEMÃO. AF_06/2014</t>
  </si>
  <si>
    <t>6.1</t>
  </si>
  <si>
    <t>6.2</t>
  </si>
  <si>
    <t>6.3</t>
  </si>
  <si>
    <t>1.4</t>
  </si>
  <si>
    <t>1.5</t>
  </si>
  <si>
    <t>2.2</t>
  </si>
  <si>
    <t>2.3</t>
  </si>
  <si>
    <t>2.4</t>
  </si>
  <si>
    <t>2.5</t>
  </si>
  <si>
    <t>3.3</t>
  </si>
  <si>
    <t>3.4</t>
  </si>
  <si>
    <t>3.5</t>
  </si>
  <si>
    <t>5.3</t>
  </si>
  <si>
    <t>5.4</t>
  </si>
  <si>
    <t>5.5</t>
  </si>
  <si>
    <t>6.4</t>
  </si>
  <si>
    <t>6.5</t>
  </si>
  <si>
    <t>5.6</t>
  </si>
  <si>
    <t>REGISTRO DE PRESSÃO BRUTO, LATÃO, ROSCÁVEL, 3/4", COM ACABAMENTO E CANOPLA CROMADOS - FORNECIMENTO E INSTALAÇÃO. AF_08/2021</t>
  </si>
  <si>
    <t>RUA PROJETADA A</t>
  </si>
  <si>
    <t>RUA SEBASTIÃO RIBEIRO DA SILVA</t>
  </si>
  <si>
    <t>RUA PROJETADA C</t>
  </si>
  <si>
    <t>RUA FELINTO SEBASTIÃO DA SILVA</t>
  </si>
  <si>
    <t>RUA ANTONIO MAXIMINO RODRIGUES</t>
  </si>
  <si>
    <t>RUA JOÃO LUIZ DE OLIVEIRA</t>
  </si>
  <si>
    <t>RUA TOMAZ DA SILVA (ZÉ BAÊTA)</t>
  </si>
  <si>
    <t>1.6</t>
  </si>
  <si>
    <t>1.7</t>
  </si>
  <si>
    <t xml:space="preserve"> SICONV</t>
  </si>
  <si>
    <t xml:space="preserve"> Contrato de Repasse</t>
  </si>
  <si>
    <t>ESQUADRIAS</t>
  </si>
  <si>
    <t>1.8</t>
  </si>
  <si>
    <t>Município de Sousa  - PB</t>
  </si>
  <si>
    <t>FÁBIO TYRONE BRAGA DE OLIVEIRA</t>
  </si>
  <si>
    <t>Sousa - PB</t>
  </si>
  <si>
    <t>Município de  Sousa  - PB</t>
  </si>
  <si>
    <t>1.9</t>
  </si>
  <si>
    <t>1.10</t>
  </si>
  <si>
    <t>1.11</t>
  </si>
  <si>
    <t>1.12</t>
  </si>
  <si>
    <t>REFORMA E AMPLIAÇÃO DA ESCOLA JOSÉ REIS, NO MUNICÍPIO DE SOUSA-PB</t>
  </si>
  <si>
    <t>Mês 03</t>
  </si>
  <si>
    <t>M²</t>
  </si>
  <si>
    <t>composição</t>
  </si>
  <si>
    <t>1.0</t>
  </si>
  <si>
    <t>1.1.1</t>
  </si>
  <si>
    <t>1.1.2</t>
  </si>
  <si>
    <t>1.1.3</t>
  </si>
  <si>
    <t>1.1.4</t>
  </si>
  <si>
    <t>1.1.5</t>
  </si>
  <si>
    <t>1.1.6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</si>
  <si>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</si>
  <si>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</si>
  <si>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</si>
  <si>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</si>
  <si>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</si>
  <si>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</si>
  <si>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</si>
  <si>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</si>
  <si>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</si>
  <si>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</si>
  <si>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</si>
  <si>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</si>
  <si>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</si>
  <si>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</si>
  <si>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</si>
  <si>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</si>
  <si>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1.4.4</t>
  </si>
  <si>
    <t>1.5.1</t>
  </si>
  <si>
    <t>1.5.2</t>
  </si>
  <si>
    <t>1.5.3</t>
  </si>
  <si>
    <t>1.5.4</t>
  </si>
  <si>
    <t>1.6.1</t>
  </si>
  <si>
    <t>1.6.2</t>
  </si>
  <si>
    <t>1.6.3</t>
  </si>
  <si>
    <t>1.6.4</t>
  </si>
  <si>
    <t>1.7.1</t>
  </si>
  <si>
    <t>1.7.2</t>
  </si>
  <si>
    <t>1.7.3</t>
  </si>
  <si>
    <t>1.7.4</t>
  </si>
  <si>
    <t>1.7.5</t>
  </si>
  <si>
    <t>1.8.1</t>
  </si>
  <si>
    <t>1.8.2</t>
  </si>
  <si>
    <t>1.8.3</t>
  </si>
  <si>
    <t>1.8.4</t>
  </si>
  <si>
    <t>1.8.5</t>
  </si>
  <si>
    <t>1.8.6</t>
  </si>
  <si>
    <t>1.9.1</t>
  </si>
  <si>
    <t>1.9.2</t>
  </si>
  <si>
    <t>1.9.3</t>
  </si>
  <si>
    <t>1.9.4</t>
  </si>
  <si>
    <t>1.9.5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</si>
  <si>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</si>
  <si>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</si>
  <si>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</si>
  <si>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</si>
  <si>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</si>
  <si>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</si>
  <si>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</si>
  <si>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</si>
  <si>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</si>
  <si>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1.11.1</t>
  </si>
  <si>
    <t>1.11.2</t>
  </si>
  <si>
    <t>1.11.3</t>
  </si>
  <si>
    <t>1.11.4</t>
  </si>
  <si>
    <t>1.11.5</t>
  </si>
  <si>
    <t>1.12.1</t>
  </si>
  <si>
    <t>1.12.2</t>
  </si>
  <si>
    <t>1.12.3</t>
  </si>
  <si>
    <t>1.12.4</t>
  </si>
  <si>
    <t>ENCARGOS SOCIAIS: 85,69 %</t>
  </si>
  <si>
    <t>EMPRESA: OX CONSTRUÇÕES E SERVIÇOS LTDA - CNPJ Nº 49.581.224/0001-23</t>
  </si>
  <si>
    <t>QUANT</t>
  </si>
  <si>
    <t>VALORES (R$) - UNT</t>
  </si>
  <si>
    <t xml:space="preserve">CRONOGRAMA </t>
  </si>
  <si>
    <t>CÁLCULO DA BONIFICAÇÃO E DESPESAS INDIRETAS</t>
  </si>
  <si>
    <t>CÁLCULO DE BDI</t>
  </si>
  <si>
    <t>1 - Edificações</t>
  </si>
  <si>
    <t>2 - Rodovias, Ferrovias, Pistas de Aeroportos, Infra Viária Urbana</t>
  </si>
  <si>
    <t>3 - Abastecimento de Água, Coleta de Esgoto</t>
  </si>
  <si>
    <t>4 - Estações e Redes de Distribuição de Energia Elétrica</t>
  </si>
  <si>
    <t>5 - Portuárias, Marítimas e Fluviais</t>
  </si>
  <si>
    <t>6 - Fornecimento de Materiais e Equipamentos</t>
  </si>
  <si>
    <t>Item componente do BDI</t>
  </si>
  <si>
    <t>% Info</t>
  </si>
  <si>
    <t>1ºQ</t>
  </si>
  <si>
    <t>Médio</t>
  </si>
  <si>
    <t>3º Q</t>
  </si>
  <si>
    <t>Administração Central ( AC )</t>
  </si>
  <si>
    <t>7.85</t>
  </si>
  <si>
    <t>Seguro e Garantia (G)</t>
  </si>
  <si>
    <t>Risco (R)</t>
  </si>
  <si>
    <t>Despesas Financeiras (DF)</t>
  </si>
  <si>
    <t>Lucro (L)</t>
  </si>
  <si>
    <t>Conforme Legislação Específica</t>
  </si>
  <si>
    <t>Observações</t>
  </si>
  <si>
    <t>VALORES DE BDI POR TIPO DE OBRA</t>
  </si>
  <si>
    <t>1) Preencher apenas a coluna % Informado (Coluna C)</t>
  </si>
  <si>
    <t>Tipo de Obra</t>
  </si>
  <si>
    <t>2) Os impostos (I) normalmente aplicáveis são: PIS (0,65%), COFINS (3,00%), CPRB (4,5%), ISS (2,5% Município de Sousa  - PB).</t>
  </si>
  <si>
    <t>3) O cálculo do BDI se baseia na fórmula abaixo utilizada pelo Acórdão 2622/13 do TCU, conforme CE GEPAD 354/2013 de 17/10/2013.</t>
  </si>
  <si>
    <t>3 - Abastecimento de Água, Coleta de Esgotos</t>
  </si>
  <si>
    <t>Fórmula Utilizada:</t>
  </si>
  <si>
    <t>B.D.I  =</t>
  </si>
  <si>
    <t>Observações sobre os % informados no cálculo do BDI, neste caso:</t>
  </si>
  <si>
    <t>PAVIMENTAÇÃO E DRENAGEM DE VIAS URBANAS (obra tipo 2)</t>
  </si>
  <si>
    <r>
      <t xml:space="preserve">Os valores % informados se enquadram nos limites do Acordão 2622/2013-TCU-Plenário </t>
    </r>
    <r>
      <rPr>
        <u/>
        <sz val="11"/>
        <rFont val="Calibri"/>
        <family val="2"/>
        <scheme val="minor"/>
      </rPr>
      <t>(CPRB desconsiderado)</t>
    </r>
  </si>
  <si>
    <t>BDI</t>
  </si>
  <si>
    <t xml:space="preserve">DATA: </t>
  </si>
  <si>
    <t xml:space="preserve">Impostos (I) - PIS, COFINS, CPRB, ISSQN, FAZER NEGÓCIO </t>
  </si>
  <si>
    <t>ENCARGOS SOCIAIS</t>
  </si>
  <si>
    <t>Discriminação</t>
  </si>
  <si>
    <t>Horista</t>
  </si>
  <si>
    <t>Mensalista</t>
  </si>
  <si>
    <t>A</t>
  </si>
  <si>
    <t>ENCARGOS SOCIAIS BÁSICOS</t>
  </si>
  <si>
    <t>A-1</t>
  </si>
  <si>
    <t>INSS</t>
  </si>
  <si>
    <t>A-2</t>
  </si>
  <si>
    <t>SESI</t>
  </si>
  <si>
    <t>A-3</t>
  </si>
  <si>
    <t>SENAI</t>
  </si>
  <si>
    <t>A-4</t>
  </si>
  <si>
    <t>INCRA</t>
  </si>
  <si>
    <t>A-5</t>
  </si>
  <si>
    <t>SEBRAE</t>
  </si>
  <si>
    <t>A-6</t>
  </si>
  <si>
    <t>SALÁRIO EDUCAÇÃO</t>
  </si>
  <si>
    <t>A-7</t>
  </si>
  <si>
    <t>SEGURO CONTRA ACIDENTES DE TRABALHO</t>
  </si>
  <si>
    <t>A-8</t>
  </si>
  <si>
    <t>FGTS</t>
  </si>
  <si>
    <t>A-9</t>
  </si>
  <si>
    <t>SECONCI</t>
  </si>
  <si>
    <t>ENCARGOS SOCIAIS QUE RECEBEM AS INCIDÊNCIAS DE "A"</t>
  </si>
  <si>
    <t>B-1</t>
  </si>
  <si>
    <t>REPOUSO SEMANAL REMUNERADO</t>
  </si>
  <si>
    <t>B-2</t>
  </si>
  <si>
    <t>FERIADOS</t>
  </si>
  <si>
    <t>B-3</t>
  </si>
  <si>
    <t>AUXILIO - ENFERMIDADE</t>
  </si>
  <si>
    <t>B-4</t>
  </si>
  <si>
    <t>13º SALARIO</t>
  </si>
  <si>
    <t>B-5</t>
  </si>
  <si>
    <t>LICENÇA PATERNIDADE</t>
  </si>
  <si>
    <t>B-6</t>
  </si>
  <si>
    <t>FALTAS JUSTIFICADAS</t>
  </si>
  <si>
    <t>B-7</t>
  </si>
  <si>
    <t>DIAS DE CHUVAS</t>
  </si>
  <si>
    <t>B-8</t>
  </si>
  <si>
    <t>AUXILIO ACIDENTE DE TRABALHO</t>
  </si>
  <si>
    <t>B-9</t>
  </si>
  <si>
    <t>FÉRIAS GOZADAS</t>
  </si>
  <si>
    <t>B-10</t>
  </si>
  <si>
    <t>SALÁRIO MATERNIDADE</t>
  </si>
  <si>
    <t>C</t>
  </si>
  <si>
    <t>ENCARGOS SOCIAIS QUE NÃO RECEBEM AS INCIDÊNCIAS DE "A"</t>
  </si>
  <si>
    <t>C-1</t>
  </si>
  <si>
    <t>AVISO PRÉVIO INDENIZADO</t>
  </si>
  <si>
    <t>C-2</t>
  </si>
  <si>
    <t>AVISO PRÉVIO TRABALHADO</t>
  </si>
  <si>
    <t>C-3</t>
  </si>
  <si>
    <t>FÉRIAS INDENIZADAS</t>
  </si>
  <si>
    <t>C-4</t>
  </si>
  <si>
    <t>DEPÓSITO RECISÃO SEM JUSTA CAUSA</t>
  </si>
  <si>
    <t>C-5</t>
  </si>
  <si>
    <t>INDENIZAÇÃO ADICIONAL</t>
  </si>
  <si>
    <t>D</t>
  </si>
  <si>
    <t>TAXAS DE REINCIDÊNCIAS DE UM GRUPO SOBRE O OUTRO</t>
  </si>
  <si>
    <t>D-1</t>
  </si>
  <si>
    <t>REINCIDENCIA DE GRUPO A SOBRE GRUPO B</t>
  </si>
  <si>
    <t>D-2</t>
  </si>
  <si>
    <t>REINCIDENCIA DE GRUPO A SOBRE AVISO PRÉVIO TRABALHADO E REINCIDENCIA DO FGTS SOBRE AVISO PRÉVIO INDENIZADO</t>
  </si>
  <si>
    <t>TOTAL GERAL</t>
  </si>
  <si>
    <t>BDI: 27,35 %</t>
  </si>
  <si>
    <t>ATERRO MANUAL DE VALAS COM SOLO ARGILO-ARENOSO E COMPACTAÇÃO MECANIZADA. AF_05/2016</t>
  </si>
  <si>
    <t>ALVENARIA DE EMBASAMENTO COM BLOCO CERÂMICO DE 9X14X19CM E ARGAMASSA DE ASSENTAMENTO COM PREPARO EM BETONEIRA. AF_05/2020.  [ADAPTADO SINAPI 101166]</t>
  </si>
  <si>
    <t>LASTRO DE CONCRETO MAGRO, APLICADO EM BLOCOS DE COROAMENTO OU SAPATAS, ESPESSURA DE 5 CM. AF_08/2017</t>
  </si>
  <si>
    <t>LANÇAMENTO COM USO DE BALDES, ADENSAMENTO E ACABAMENTO DE CONCRETO EM ESTRUTURAS. AF_02/2022</t>
  </si>
  <si>
    <t>ARMAÇÃO DE BLOCO, VIGA BALDRAME OU SAPATA UTILIZANDO AÇO CA-50 DE 12,5 MM - MONTAGEM. AF_06/2017</t>
  </si>
  <si>
    <t>IMPERMEABILIZAÇÃO DE SUPERFÍCIE COM EMULSÃO ASFÁLTICA, 2 DEMÃOS AF_06/2018</t>
  </si>
  <si>
    <t>FABRICAÇÃO DE FÔRMA PARA LAJES, EM CHAPA DE MADEIRA COMPENSADA RESINADA, E = 17 MM. AF_09/2020</t>
  </si>
  <si>
    <t>1.4.5</t>
  </si>
  <si>
    <t>1.4.6</t>
  </si>
  <si>
    <t>1.4.7</t>
  </si>
  <si>
    <t>1.4.8</t>
  </si>
  <si>
    <t>1.4.9</t>
  </si>
  <si>
    <t>VERGA MOLDADA IN LOCO EM CONCRETO PARA PORTAS COM MAIS DE 1,5 M DE VÃO. AF_03/2016</t>
  </si>
  <si>
    <t>CONTRAVERGA MOLDADA IN LOCO EM CONCRETO PARA VÃOS DE MAIS DE 1,5 M DE COMPRIMENTO. AF_03/2016</t>
  </si>
  <si>
    <t>CHAPISCO APLICADO EM ALVENARIA (SEM PRESENÇA DE VÃOS) E ESTRUTURAS DE CONCRETO DE FACHADA, COM COLHER DE PEDREIRO.  ARGAMASSA TRAÇO 1:3 COM PREPARO MANUAL. AF_10/2022</t>
  </si>
  <si>
    <t>MASSA ÚNICA, PARA RECEBIMENTO DE PINTURA, EM ARGAMASSA TRAÇO 1:2:8, PREPARO MANUAL, APLICADA MANUALMENTE EM FACES INTERNAS DE PAREDES, ESPESSURA DE 10MM, COM EXECUÇÃO DE TALISCAS. AF_06/2014</t>
  </si>
  <si>
    <t>1.7.6</t>
  </si>
  <si>
    <t>APLICAÇÃO DE FUNDO SELADOR ACRÍLICO EM PAREDES, UMA DEMÃO. AF_06/2014</t>
  </si>
  <si>
    <t>CHAPISCO APLICADO EM ALVENARIA (SEM PRESENÇA DE VÃOS) E ESTRUTURAS DE CONCRETO DE FACHADA, COM COLHER DE PEDREIRO.  ARGAMASSA TRAÇO 1:3 COM PREPARO EM BETONEIRA 400L. AF_10/2022</t>
  </si>
  <si>
    <t>EMBOÇO OU MASSA ÚNICA EM ARGAMASSA TRAÇO 1:2:8, PREPARO MECÂNICA COM BETONEIRA 400 L, APLICADA MANUALMENTE EM PANOS DE FACHADA SEM PRESENÇA DE VÃOS, ESPESSURA DE 25 MM, ACESSO POR ANDAIME. AF_08/2022</t>
  </si>
  <si>
    <t>REVESTIMENTO PORCELANATO MADEIRADO PARA PAREDES COM PLACAS TIPO ESMALTADA EXTRA DE DIMENSÕES 20X120 CM [ADAPTADO SINAPI 87244]</t>
  </si>
  <si>
    <t>REVESTIMENTO PORCELANATO MARMORIZADO PARA PAREDES E PISO COM PLACAS TIPO ESMALTADA EXTRA DE DIMENSÕES 80X80 CM [ADAPTADO SINAPI 87244]</t>
  </si>
  <si>
    <t>1.9.6</t>
  </si>
  <si>
    <t>APLICAÇÃO MANUAL DE MASSA ACRÍLICA EM PAREDES EXTERNAS DE CASAS, UMA DEMÃO. AF_05/2017</t>
  </si>
  <si>
    <t>1.9.7</t>
  </si>
  <si>
    <t>CAIXA RETANGULAR 4" X 2" MÉDIA (1,30 M DO PISO), METÁLICA, INSTALADA EM PAREDE - FORNECIMENTO E INSTALAÇÃO. AF_03/2023</t>
  </si>
  <si>
    <t>CAIXA OCTOGONAL 3" X 3", PVC, INSTALADA EM LAJE - FORNECIMENTO E INSTALAÇÃO. AF_03/2023</t>
  </si>
  <si>
    <t>CABO DE COBRE FLEXÍVEL ISOLADO, 1,5 MM², ANTI-CHAMA 450/750 V, PARA CIRCUITOS TERMINAIS - FORNECIMENTO E INSTALAÇÃO. AF_03/2023</t>
  </si>
  <si>
    <t>CABO DE COBRE FLEXÍVEL ISOLADO, 2,5 MM², ANTI-CHAMA 450/750 V, PARA CIRCUITOS TERMINAIS - FORNECIMENTO E INSTALAÇÃO. AF_03/2023</t>
  </si>
  <si>
    <t>CABO DE COBRE FLEXÍVEL ISOLADO, 4 MM², ANTI-CHAMA 450/750 V, PARA CIRCUITOS TERMINAIS - FORNECIMENTO E INSTALAÇÃO. AF_03/2023</t>
  </si>
  <si>
    <t>CAIXA DE PASSAGEM METALICA DE SOBREPOR COM TAMPA PARAFUSADA, DIMENSOES 40 X 40 X 15 CM</t>
  </si>
  <si>
    <t>DISJUNTOR MONOPOLAR TIPO NEMA, CORRENTE NOMINAL DE 10 ATÉ 30A - FORNECIMENTO E INSTALAÇÃO. AF_10/2020</t>
  </si>
  <si>
    <t>TOMADA BAIXA DE EMBUTIR (1 MÓDULO), 2P+T 10 A, INCLUINDO SUPORTE E PLACA - FORNECIMENTO E INSTALAÇÃO. AF_03/2023</t>
  </si>
  <si>
    <t>ELETRODUTO FLEXÍVEL CORRUGADO, PVC, DN 25 MM (3/4"), PARA CIRCUITOS TERMINAIS, INSTALADO EM FORRO - FORNECIMENTO E INSTALAÇÃO. AF_03/2023</t>
  </si>
  <si>
    <t>ELETRODUTO RÍGIDO ROSCÁVEL, PVC, DN 25 MM (3/4"), PARA CIRCUITOS TERMINAIS, INSTALADO EM LAJE - FORNECIMENTO E INSTALAÇÃO. AF_03/2023</t>
  </si>
  <si>
    <t>LUMINÁRIA TIPO PLAFON CIRCULAR, DE SOBREPOR, COM LED DE 12/13 W - FORNECIMENTO E INSTALAÇÃO. AF_03/2022</t>
  </si>
  <si>
    <t>ENTRADA DE ENERGIA ELÉTRICA, AÉREA, TRIFÁSICA, COM CAIXA DE EMBUTIR, CABO DE 10 MM2 E DISJUNTOR DIN 50A (NÃO INCLUSO O POSTE DE CONCRETO). AF_07/2020_PS</t>
  </si>
  <si>
    <t>(COMPOSIÇÃO REPRESENTATIVA) DO SERVIÇO DE CONTRAPISO EM ARGAMASSA TRAÇO 1:4 (CIM E AREIA), BETONEIRA 400 L, E = 4 CM ÁREAS SECAS E  MOLHADAS SOBRE LAJE , E = 3 CM ÁREAS MOLHADAS SOBRE IMPERMEABILIZAÇÃO, CASA E EDIFICAÇÃO PÚBLICA PADRÃO. AF_11/2014</t>
  </si>
  <si>
    <t>EXECUÇÃO DE PAVIMENTO EM PISO INTERTRAVADO, COM BLOCO 16 FACES DE 22 X 11 CM, ESPESSURA 6 CM. AF_10/2022</t>
  </si>
  <si>
    <t>1.11.6</t>
  </si>
  <si>
    <t>1.11.7</t>
  </si>
  <si>
    <t>1.11.8</t>
  </si>
  <si>
    <t>IMPERMEABILIZAÇÃO DE SUPERFÍCIE COM MANTA ASFÁLTICA, UMA CAMADA, INCLUSIVE APLICAÇÃO DE PRIMER ASFÁLTICO, E=3MM. AF_06/2018</t>
  </si>
  <si>
    <t>PROTEÇÃO MECÂNICA DE SUPERFICIE HORIZONTAL COM ARGAMASSA DE CIMENTO E AREIA, TRAÇO 1:3, E=3CM. AF_06/2018</t>
  </si>
  <si>
    <t>1.12.5</t>
  </si>
  <si>
    <t>1.12.6</t>
  </si>
  <si>
    <t>TRAMA DE MADEIRA COMPOSTA POR TERÇAS PARA TELHADOS DE ATÉ 2 ÁGUAS PARA TELHA ESTRUTURAL DE FIBROCIMENTO, INCLUSO TRANSPORTE VERTICAL. AF_07/2019</t>
  </si>
  <si>
    <t>1.12.7</t>
  </si>
  <si>
    <t>RUFO EM FIBROCIMENTO PARA TELHA ONDULADA E = 6 MM, ABA DE 26 CM, INCLUSO TRANSPORTE VERTICAL, EXCETO CONTRARRUFO. AF_07/2019</t>
  </si>
  <si>
    <t>1.12.8</t>
  </si>
  <si>
    <t>CALHA EM CHAPA DE AÇO GALVANIZADO NÚMERO 24, DESENVOLVIMENTO DE 100 CM, INCLUSO TRANSPORTE VERTICAL. AF_07/2019</t>
  </si>
  <si>
    <t>1.12.9</t>
  </si>
  <si>
    <t>FORRO EM PLACAS DE GESSO, PARA AMBIENTES COMERCIAIS. AF_05/2017_PS</t>
  </si>
  <si>
    <t>1.13.1</t>
  </si>
  <si>
    <t>1.13.2</t>
  </si>
  <si>
    <t>1.13.3</t>
  </si>
  <si>
    <t>1.13.4</t>
  </si>
  <si>
    <t>1.13.5</t>
  </si>
  <si>
    <t>REGISTRO DE GAVETA BRUTO, LATÃO, ROSCÁVEL, 3/4", COM ACABAMENTO E CANOPLA CROMADOS - FORNECIMENTO E INSTALAÇÃO. AF_08/2021</t>
  </si>
  <si>
    <t>1.13.6</t>
  </si>
  <si>
    <t>REGISTRO DE ESFERA, PVC, SOLDÁVEL, COM VOLANTE, DN  32 MM - FORNECIMENTO E INSTALAÇÃO. AF_08/2021</t>
  </si>
  <si>
    <t>1.13.7</t>
  </si>
  <si>
    <t>1.13.8</t>
  </si>
  <si>
    <t>CAIXA D´ÁGUA EM POLIÉSTER REFORÇADO COM FIBRA DE VIDRO, 1000 LITROS - FORNECIMENTO E INSTALAÇÃO. AF_06/2021</t>
  </si>
  <si>
    <t>1.13.9</t>
  </si>
  <si>
    <t>TORNEIRA DE BOIA PARA CAIXA D'ÁGUA, ROSCÁVEL, 3/4" - FORNECIMENTO E INSTALAÇÃO. AF_08/2021</t>
  </si>
  <si>
    <t>REGISTRO DE ESFERA, PVC, SOLDÁVEL, COM VOLANTE, DN  40 MM - FORNECIMENTO E INSTALAÇÃO. AF_08/2021</t>
  </si>
  <si>
    <t>CAIXA ENTERRADA HIDRÁULICA RETANGULAR EM ALVENARIA COM TIJOLOS CERÂMICOS MACIÇOS, DIMENSÕES INTERNAS: 0,6X0,6X0,6 M PARA REDE DE ESGOTO. AF_12/2020</t>
  </si>
  <si>
    <t>CAIXA ENTERRADA HIDRÁULICA RETANGULAR, EM ALVENARIA COM BLOCOS DE CONCRETO, DIMENSÕES INTERNAS: 0,4X0,4X0,4 M PARA REDE DE DRENAGEM. AF_12/2020</t>
  </si>
  <si>
    <t>CAIXA SIFONADA, PVC, DN 100 X 100 X 50 MM, FORNECIDA E INSTALADA EM RAMAIS DE ENCAMINHAMENTO DE ÁGUA PLUVIAL. AF_06/2022</t>
  </si>
  <si>
    <t>CAIXA ENTERRADA HIDRÁULICA RETANGULAR EM ALVENARIA COM TIJOLOS CERÂMICOS MACIÇOS, DIMENSÕES INTERNAS: 0,4X0,4X0,4 M PARA REDE DE DRENAGEM. AF_12/2020</t>
  </si>
  <si>
    <t>1.14.1</t>
  </si>
  <si>
    <t>BANCADA DE GRANITO VERDE UBATUBA - FORNECIMENTO E INSTALAÇÃO.  [ADAPTADO ORSE 11150]</t>
  </si>
  <si>
    <t>1.14.2</t>
  </si>
  <si>
    <t>1.14.3</t>
  </si>
  <si>
    <t>1.14.4</t>
  </si>
  <si>
    <t>1.14.5</t>
  </si>
  <si>
    <t>1.14.6</t>
  </si>
  <si>
    <t>1.14.7</t>
  </si>
  <si>
    <t>BARRA DE APOIO RETA, EM ACO INOX POLIDO, COMPRIMENTO 80 CM,  FIXADA NA PAREDE - FORNECIMENTO E INSTALAÇÃO. AF_01/2020</t>
  </si>
  <si>
    <t>SERVIÇOS PRELIMINARES</t>
  </si>
  <si>
    <t>MOVIMENTO DE TERRA</t>
  </si>
  <si>
    <t>REVESTIMENTOS INTERNOS</t>
  </si>
  <si>
    <t>REVESTIMENTOS EXTERNOS</t>
  </si>
  <si>
    <t>1.13</t>
  </si>
  <si>
    <t>1.14</t>
  </si>
  <si>
    <t>Mês 07</t>
  </si>
  <si>
    <t>Mês 08</t>
  </si>
  <si>
    <t>Mês 09</t>
  </si>
  <si>
    <t>OBRA: CONSTRUÇÃO DA GUARDA MUNICIPAL E FAZER NEGÓCIO, NO MUNICÍPIO DE SOUSA -PB</t>
  </si>
  <si>
    <t>OBJETIVO: Contratação de empresa especializada, cujo critério de seleção da proposta mais
vantajosa será a de menor preço global para a construção da guarda municipal e fazer negócio, na cidade de Sousa/PB.</t>
  </si>
  <si>
    <t>PRÉDIO PRINCIPAL DA GUARDA MUNICIPAL E FAZER NEGÓCIO</t>
  </si>
  <si>
    <t>Tapume em chapa compensada esp = 10mm (1 uso). [ADAPTADO ORSE 53]</t>
  </si>
  <si>
    <t>1.1.7</t>
  </si>
  <si>
    <t>1.1.8</t>
  </si>
  <si>
    <t>Demolição de meio-fio granítico ou pre-moldado.  [ADAPTADO ORSE 21]</t>
  </si>
  <si>
    <t>1.1.9</t>
  </si>
  <si>
    <t>CARGA, MANOBRA E DESCARGA DE ENTULHO EM CAMINHÃO BASCULANTE 10 M³ - CARGA COM ESCAVADEIRA HIDRÁULICA (CAÇAMBA DE 0,80 M³ / 111 HP) E DESCARGA LIVRE (UNIDADE: M3). AF_07/2020</t>
  </si>
  <si>
    <t>TRANSPORTE COM CAMINHÃO BASCULANTE DE 10 M³, EM VIA URBANA PAVIMENTADA, DMT ATÉ 30 KM (UNIDADE: M3XKM). AF_07/2020</t>
  </si>
  <si>
    <t>M3XKM</t>
  </si>
  <si>
    <t>FUNDAÇÃO</t>
  </si>
  <si>
    <t>ESTRUTURA</t>
  </si>
  <si>
    <t>MONTAGEM E DESMONTAGEM DE FÔRMA DE PILARES RETANGULARES E ESTRUTURAS SIMILARES, PÉ-DIREITO SIMPLES, EM CHAPA DE MADEIRA COMPENSADA</t>
  </si>
  <si>
    <t>ARMAÇÃO DE PILAR OU VIGA DE ESTRUTURA CONVENCIONAL DE CONCRETO ARMADO UTILIZANDO AÇO CA-50 DE 16,0 MM - MONTAGEM. AF_06/2022</t>
  </si>
  <si>
    <t>PAREDES</t>
  </si>
  <si>
    <t>ALVENARIA DE VEDAÇÃO DE BLOCOS CERÂMICOS FURADOS NA HORIZONTAL DE 9X19X29 CM (ESPESSURA 9 CM) E ARGAMASSA DE ASSENTAMENTO COM PREPARO EM</t>
  </si>
  <si>
    <t>VERGA MOLDADA IN LOCO COM UTILIZAÇÃO DE BLOCOS CANALETA PARA JANELAS COM MAIS DE 1,5 M DE VÃO.</t>
  </si>
  <si>
    <t>MASSA ÚNICA, PARA RECEBIMENTO DE PINTURA, EM ARGAMASSA TRAÇO 1:2:8, PREPARO MANUAL, APLICADA MANUALMENTE EM FACES INTERNAS DE PAREDES, ESPESSURA DE 10MM, COM EXECUÇÃO DE TALISCAS.</t>
  </si>
  <si>
    <t>ARGAMASSA TRAÇO 1:2:8, PREPARO MANUAL, APLICADO MANUALMENTE EM FACES INTERNAS DE PAREDES, PARA AMBIENTE COM ÁREA  MAIOR QUE 10M2, ESPESSURA DE 20MM, COM EXECUÇÃO DE TALISCAS. AF_06/2014</t>
  </si>
  <si>
    <t>PELE DE VIDRO APLICADO EM FACHADA COM ESTRUTURA DE INSTALAÇÃO COMPLETA- COTAÇÃO DE PREÇOS</t>
  </si>
  <si>
    <t>PINTURA</t>
  </si>
  <si>
    <t>REVESTIMENTO EM PEÇA DE CONCRETO DIMENSÕES 50X80CM EM FACHADA</t>
  </si>
  <si>
    <t>1.9.8</t>
  </si>
  <si>
    <t>INSTALAÇÃO ELÉTRICA</t>
  </si>
  <si>
    <t>CABO DE COBRE FLEXÍVEL ISOLADO, 4 MM², ANTI-CHAMA 0,6/1,0 KV, PARA CIRCUITOS TERMINAIS - FORNECIMENTO E INSTALAÇÃO. AF_03/2023</t>
  </si>
  <si>
    <t>CABO DE COBRE FLEXÍVEL ISOLADO, 10 MM², ANTI-CHAMA 0,6/1,0 KV, PARA DISTRIBUIÇÃO - FORNECIMENTO E INSTALAÇÃO. AF_12/2015</t>
  </si>
  <si>
    <t>CABO DE COBRE ISOLADO, 16 MM², ANTI-CHAMA 0,6/1 KV, INSTALADO EM ELETROCALHA OU PERFILADO - FORNECIMENTO E INSTALAÇÃO. AF_10/2020</t>
  </si>
  <si>
    <t>CABO DE COBRE ISOLADO, 25 MM², ANTI-CHAMA 0,6/1 KV, INSTALADO EM ELETROCALHA OU PERFILADO - FORNECIMENTO E INSTALAÇÃO. AF_10/2020</t>
  </si>
  <si>
    <t>DISJUNTOR MONOPOLAR TIPO DIN, CORRENTE NOMINAL DE 40A - FORNECIMENTO E INSTALAÇÃO. AF_10/2020</t>
  </si>
  <si>
    <t>DISPOSITIVO DR, 2 POLOS, SENSIBILIDADE DE 300 MA, CORRENTE DE 63 A, TIPO AC</t>
  </si>
  <si>
    <t>TOMADA BAIXA DE EMBUTIR (1 MÓDULO), 2P+T 20 A, INCLUINDO SUPORTE E PLACA - FORNECIMENTO E INSTALAÇÃO. AF_03/2023</t>
  </si>
  <si>
    <t>INTERRUPTOR PARALELO (1 MÓDULO), 10A/250V, INCLUINDO SUPORTE E PLACA - FORNECIMENTO E INSTALAÇÃO. AF_03/2023</t>
  </si>
  <si>
    <t>ELETRODUTO FLEXÍVEL CORRUGADO, PVC, DN 32 MM (1"), PARA CIRCUITOS TERMINAIS, INSTALADO EM LAJE - FORNECIMENTO E INSTALAÇÃO. AF_03/2023</t>
  </si>
  <si>
    <t>ELETRODUTO RÍGIDO ROSCÁVEL, PVC, DN 40 MM (1 1/4"), PARA CIRCUITOS TERMINAIS, INSTALADO EM FORRO - FORNECIMENTO E INSTALAÇÃO. AF_03/2023</t>
  </si>
  <si>
    <t>ELETRODUTO RÍGIDO ROSCÁVEL, PVC, DN 60 MM (2"), PARA REDE ENTERRADA DE DISTRIBUIÇÃO DE ENERGIA ELÉTRICA - FORNECIMENTO E INSTALAÇÃO. AF_12/2021</t>
  </si>
  <si>
    <t>LUMINÁRIA ARANDELA TIPO TARTARUGA, COM GRADE, DE SOBREPOR, COM 1 LÂMPADA FLUORESCENTE DE 15 W, SEM REATOR - FORNECIMENTO E INSTALAÇÃO. AF_02/2020</t>
  </si>
  <si>
    <t>PISOS</t>
  </si>
  <si>
    <t>REVESTIMENTO CERÂMICO PARA PISO COM PLACAS TIPO PORCELANATO DE DIMENSÕES 45X45 CM APLICADA EM AMBIENTES DE ÁREA MENOR QUE 5 M². AF_02/2023_PE</t>
  </si>
  <si>
    <t>EXECUÇÃO DE PASSEIO EM PISO INTERTRAVADO, COM BLOCO RETANGULAR COLORIDO DE 20 X 10 CM, ESPESSURA 6 CM. AF_10/2022</t>
  </si>
  <si>
    <t>COBERTA</t>
  </si>
  <si>
    <t>TELHAMENTO COM TELHA METÁLICA TERMOACÚSTICA E = 30 MM, COM ATÉ 2 ÁGUAS, INCLUSO IÇAMENTO. AF_07/2019</t>
  </si>
  <si>
    <t>INSTALAÇÕES HIDROSANITÁRIAS E PLUVIAL</t>
  </si>
  <si>
    <t>LOUÇAS E METAIS</t>
  </si>
  <si>
    <t>TORNEIRA CROMADA DE MESA, 1/2 OU 3/4, PARA LAVATÓRIO, PADRÃO POPULAR - FORNECIMENTO E INSTALAÇÃO. AF_01/2020</t>
  </si>
  <si>
    <t>TORNEIRA CROMADA LONGA, DE PAREDE, 1/2 OU 3/4, PARA PIA DE COZINHA, PADRÃO POPULAR - FORNECIMENTO E INSTALAÇÃO. AF_01/2020</t>
  </si>
  <si>
    <t>2.0</t>
  </si>
  <si>
    <t>2.1.1</t>
  </si>
  <si>
    <t>2.2.1</t>
  </si>
  <si>
    <t>2.2.2</t>
  </si>
  <si>
    <t>2.2.3</t>
  </si>
  <si>
    <t>INFRAESTRUTURA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</si>
  <si>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</si>
  <si>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</si>
  <si>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</si>
  <si>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</si>
  <si>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</si>
  <si>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</si>
  <si>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</si>
  <si>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</si>
  <si>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</si>
  <si>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2.4.1</t>
  </si>
  <si>
    <t>2.4.2</t>
  </si>
  <si>
    <t>2.4.3</t>
  </si>
  <si>
    <t>2.4.4</t>
  </si>
  <si>
    <t>2.4.5</t>
  </si>
  <si>
    <t>2.4.6</t>
  </si>
  <si>
    <t>2.4.7</t>
  </si>
  <si>
    <t>2.4.9</t>
  </si>
  <si>
    <t>2.5.1</t>
  </si>
  <si>
    <t>2.5.2</t>
  </si>
  <si>
    <t>2.5.3</t>
  </si>
  <si>
    <t>2.5.4</t>
  </si>
  <si>
    <t>2.6</t>
  </si>
  <si>
    <t>REVESTIMENTOS</t>
  </si>
  <si>
    <t>2.6.1</t>
  </si>
  <si>
    <t>2.6.2</t>
  </si>
  <si>
    <t>2.6.3</t>
  </si>
  <si>
    <t>(COMPOSIÇÃO REPRESENTATIVA) DO SERVIÇO DE REVESTIMENTO CERÂMICO PARA PAREDES INTERNAS, MEIA OU PAREDE INTEIRA, PLACAS TIPO ESMALTADA EXTRA DE 20X20 CM, PARA EDIFICAÇÕES HABITACIONAIS UNIFAMILIAR (CASAS) E</t>
  </si>
  <si>
    <t>2.6.4</t>
  </si>
  <si>
    <t>2.6.5</t>
  </si>
  <si>
    <t>2.6.6</t>
  </si>
  <si>
    <t>2.7</t>
  </si>
  <si>
    <t>2.7.1</t>
  </si>
  <si>
    <t>2.7.2</t>
  </si>
  <si>
    <t>2.7.3</t>
  </si>
  <si>
    <t>2.7.4</t>
  </si>
  <si>
    <t>FABRICAÇÃO E INSTALAÇÃO DE MEIA TESOURA DE MADEIRA NÃO APARELHADA, COM VÃO DE 4 M, PARA TELHA ONDULADA DE FIBROCIMENTO, ALUMÍNIO, PLÁSTICA OU TERMOACÚSTICA, INCLUSO IÇAMENTO. AF_07/2019</t>
  </si>
  <si>
    <t>2.7.5</t>
  </si>
  <si>
    <t>2.7.6</t>
  </si>
  <si>
    <t>RUFO EM CHAPA DE AÇO GALVANIZADO NÚMERO 24, CORTE DE 25 CM, INCLUSO TRANSPORTE VERTICAL. AF_07/2019</t>
  </si>
  <si>
    <t>2.7.7</t>
  </si>
  <si>
    <t>2.7.8</t>
  </si>
  <si>
    <t>2.8</t>
  </si>
  <si>
    <t>2.8.1</t>
  </si>
  <si>
    <t>2.8.2</t>
  </si>
  <si>
    <t>2.8.3</t>
  </si>
  <si>
    <t>2.9</t>
  </si>
  <si>
    <t>2.9.1</t>
  </si>
  <si>
    <t>BANCADA DE MÁRMORE BRANCO POLIDO, DE 0,50 X 0,60 M, PARA LAVATÓRIO - FORNECIMENTO E INSTALAÇÃO. AF_01/2020</t>
  </si>
  <si>
    <t>2.9.2</t>
  </si>
  <si>
    <t>2.9.3</t>
  </si>
  <si>
    <t>2.9.4</t>
  </si>
  <si>
    <t>2.10</t>
  </si>
  <si>
    <t>PISO</t>
  </si>
  <si>
    <t>2.10.1</t>
  </si>
  <si>
    <t>2.10.2</t>
  </si>
  <si>
    <t>2.10.3</t>
  </si>
  <si>
    <t>2.11</t>
  </si>
  <si>
    <t>2.11.1</t>
  </si>
  <si>
    <t>2.11.2</t>
  </si>
  <si>
    <t>2.11.3</t>
  </si>
  <si>
    <t>2.12</t>
  </si>
  <si>
    <t>2.12.1</t>
  </si>
  <si>
    <t>2.12.2</t>
  </si>
  <si>
    <t>2.12.3</t>
  </si>
  <si>
    <t>CAIXA OCTOGONAL 4" X 4", PVC, INSTALADA EM LAJE - FORNECIMENTO E INSTALAÇÃO. AF_03/2023</t>
  </si>
  <si>
    <t>2.12.4</t>
  </si>
  <si>
    <t>2.12.5</t>
  </si>
  <si>
    <t>2.12.6</t>
  </si>
  <si>
    <t>2.12.7</t>
  </si>
  <si>
    <t>2.12.8</t>
  </si>
  <si>
    <t>2.12.9</t>
  </si>
  <si>
    <t>POSTE DE CONCRETO ARMADO DE SECAO CIRCULAR, EXTENSAO DE 9,00 M, RESISTENCIA DE 200 A 300 DAN, TIPO C- 14</t>
  </si>
  <si>
    <t>2.13</t>
  </si>
  <si>
    <t>INSTALAÇÃO HIDROSANITÁRIA</t>
  </si>
  <si>
    <t>2.13.1</t>
  </si>
  <si>
    <t>2.13.2</t>
  </si>
  <si>
    <t>2.13.3</t>
  </si>
  <si>
    <t>2.13.4</t>
  </si>
  <si>
    <t>2.13.5</t>
  </si>
  <si>
    <t>2.13.6</t>
  </si>
  <si>
    <t>2.13.7</t>
  </si>
  <si>
    <t>2.13.8</t>
  </si>
  <si>
    <t>2.13.9</t>
  </si>
  <si>
    <t>CAIXA DE GORDURA PEQUENA (CAPACIDADE: 19 L), CIRCULAR, EM PVC, DIÂMETRO INTERNO= 0,3 M. AF_12/2020</t>
  </si>
  <si>
    <r>
      <rPr>
        <sz val="11"/>
        <rFont val="Calibri"/>
        <family val="2"/>
        <scheme val="minor"/>
      </rPr>
      <t>TELHAMENTO COM TELHA ONDULADA DE FIBROCIMENTO E = 6 MM, COM RECOBRIMENTO LATERAL DE 1/4 DE ONDA PARA TELHADO COM INCLINAÇÃO MAIOR QUE 10°, COM ATÉ 2
ÁGUAS, INCLUSO IÇAMENTO. AF_07/2019</t>
    </r>
  </si>
  <si>
    <r>
      <rPr>
        <sz val="11"/>
        <rFont val="Calibri"/>
        <family val="2"/>
        <scheme val="minor"/>
      </rPr>
      <t>FABRICAÇÃO E INSTALAÇÃO DE MEIA TESOURA DE MADEIRA NÃO APARELHADA, COM VÃO DE 9 M, PARA TELHA ONDULADA DE FIBROCIMENTO, ALUMÍNIO, PLÁSTICA OU
TERMOACÚSTICA, INCLUSO IÇAMENTO. AF_07/2019</t>
    </r>
  </si>
  <si>
    <r>
      <rPr>
        <sz val="11"/>
        <rFont val="Calibri"/>
        <family val="2"/>
        <scheme val="minor"/>
      </rPr>
      <t>FABRICAÇÃO E INSTALAÇÃO DE TESOURA INTEIRA EM MADEIRA NÃO APARELHADA, VÃO DE 10 M, PARA TELHA ONDULADA DE FIBROCIMENTO, METÁLICA, PLÁSTICA OU
TERMOACÚSTICA, INCLUSO IÇAMENTO. AF_07/2019</t>
    </r>
  </si>
  <si>
    <r>
      <rPr>
        <sz val="11"/>
        <rFont val="Calibri"/>
        <family val="2"/>
        <scheme val="minor"/>
      </rPr>
      <t>TRAMA DE MADEIRA COMPOSTA POR TERÇAS PARA TELHADOS DE ATÉ 2 ÁGUAS PARA TELHA ESTRUTURAL DE FIBROCIMENTO, INCLUSO TRANSPORTE VERTICAL.
AF_07/2019</t>
    </r>
  </si>
  <si>
    <r>
      <rPr>
        <sz val="11"/>
        <rFont val="Calibri"/>
        <family val="2"/>
        <scheme val="minor"/>
      </rPr>
      <t>TRAMA DE AÇO COMPOSTA POR TERÇAS PARA TELHADOS DE ATÉ 2 ÁGUAS PARA TELHA ONDULADA DE FIBROCIMENTO, METÁLICA, PLÁSTICA OU TERMOACÚSTICA, INCLUSO
TRANSPORTE VERTICAL. AF_07/2019</t>
    </r>
  </si>
  <si>
    <r>
      <rPr>
        <sz val="11"/>
        <rFont val="Calibri"/>
        <family val="2"/>
        <scheme val="minor"/>
      </rPr>
      <t>(COMPOSIÇÃO REPRESENTATIVA) DO SERVIÇO DE INSTALAÇÃO DE TUBOS DE PVC, SOLDÁVEL, ÁGUA FRIA, DN 25 MM (INSTALADO EM RAMAL, SUB-RAMAL, RAMAL DE
DISTRIBUIÇÃO OU PRUMADA), INCLUSIVE CONEXÕES, CORTES</t>
    </r>
  </si>
  <si>
    <r>
      <rPr>
        <sz val="11"/>
        <rFont val="Calibri"/>
        <family val="2"/>
        <scheme val="minor"/>
      </rPr>
      <t>(COMPOSIÇÃO REPRESENTATIVA) DO SERVIÇO DE INSTALAÇÃO DE TUBOS DE PVC, SOLDÁVEL, ÁGUA FRIA, DN 20 MM (INSTALADO EM RAMAL, SUB-RAMAL OU RAMAL DE
DISTRIBUIÇÃO), INCLUSIVE CONEXÕES, CORTES E FIXAÇÕES,</t>
    </r>
  </si>
  <si>
    <r>
      <rPr>
        <sz val="11"/>
        <rFont val="Calibri"/>
        <family val="2"/>
        <scheme val="minor"/>
      </rPr>
      <t>(COMPOSIÇÃO REPRESENTATIVA) DO SERVIÇO DE INSTALAÇÃO TUBOS DE PVC, SOLDÁVEL, ÁGUA FRIA, DN 32 MM (INSTALADO EM RAMAL, SUB-RAMAL, RAMAL DE
DISTRIBUIÇÃO OU PRUMADA), INCLUSIVE CONEXÕES, CORTES</t>
    </r>
  </si>
  <si>
    <r>
      <rPr>
        <sz val="11"/>
        <rFont val="Calibri"/>
        <family val="2"/>
        <scheme val="minor"/>
      </rPr>
      <t>(COMPOSIÇÃO REPRESENTATIVA) DO SERVIÇO DE INSTALAÇÃO DE TUBOS DE PVC, SOLDÁVEL, ÁGUA FRIA, DN 40 MM (INSTALADO EM PRUMADA), INCLUSIVE CONEXÕES,
CORTES E FIXAÇÕES, PARA PRÉDIOS. AF_10/2015</t>
    </r>
  </si>
  <si>
    <r>
      <rPr>
        <sz val="11"/>
        <rFont val="Calibri"/>
        <family val="2"/>
        <scheme val="minor"/>
      </rPr>
      <t>(COMPOSIÇÃO REPRESENTATIVA) DO SERVIÇO DE INSTALAÇÃO DE TUBO DE PVC, SÉRIE NORMAL, ESGOTO PREDIAL, DN 40 MM (INSTALADO EM RAMAL DE DESCARGA
OU RAMAL DE ESGOTO SANITÁRIO), INCLUSIVE CONEXÕES,</t>
    </r>
  </si>
  <si>
    <r>
      <rPr>
        <sz val="11"/>
        <rFont val="Calibri"/>
        <family val="2"/>
        <scheme val="minor"/>
      </rPr>
      <t>(COMPOSIÇÃO REPRESENTATIVA) DO SERVIÇO DE INSTALAÇÃO DE TUBO DE PVC, SÉRIE NORMAL, ESGOTO PREDIAL, DN 50 MM (INSTALADO EM RAMAL DE DESCARGA
OU RAMAL DE ESGOTO SANITÁRIO), INCLUSIVE CONEXÕES,</t>
    </r>
  </si>
  <si>
    <r>
      <rPr>
        <sz val="11"/>
        <rFont val="Calibri"/>
        <family val="2"/>
        <scheme val="minor"/>
      </rPr>
      <t>CAIXA DE GORDURA SIMPLES (CAPACIDADE: 36 L), RETANGULAR, EM ALVENARIA COM BLOCOS DE CONCRETO, DIMENSÕES INTERNAS = 0,2X0,4 M, ALTURA INTERNA = 0,8 M.
AF_12/2020</t>
    </r>
  </si>
  <si>
    <r>
      <rPr>
        <sz val="11"/>
        <rFont val="Calibri"/>
        <family val="2"/>
        <scheme val="minor"/>
      </rPr>
      <t>(COMPOSIÇÃO REPRESENTATIVA) DO SERVIÇO DE INST. TUBO PVC, SÉRIE N, ESGOTO PREDIAL, 100 MM (INST. RAMAL DESCARGA, RAMAL DE ESG. SANIT., PRUMADA ESG. SANIT.,
VENTILAÇÃO OU SUB-COLETOR AÉREO), INCL. CONEXÕES E</t>
    </r>
  </si>
  <si>
    <r>
      <rPr>
        <sz val="11"/>
        <rFont val="Calibri"/>
        <family val="2"/>
        <scheme val="minor"/>
      </rPr>
      <t>(COMPOSIÇÃO REPRESENTATIVA) DO SERVIÇO DE INSTALAÇÃO DE TUBOS DE PVC, SÉRIE R, ÁGUA PLUVIAL, DN 100 MM (INSTALADO EM RAMAL DE ENCAMINHAMENTO, OU
CONDUTORES VERTICAIS), INCLUSIVE CONEXÕES, CORTES E</t>
    </r>
  </si>
  <si>
    <r>
      <rPr>
        <sz val="11"/>
        <rFont val="Calibri"/>
        <family val="2"/>
        <scheme val="minor"/>
      </rPr>
      <t>CUBA DE EMBUTIR OVAL EM LOUÇA BRANCA, 35 X 50CM OU EQUIVALENTE, INCLUSO VÁLVULA E SIFÃO TIPO GARRAFA EM METAL CROMADO - FORNECIMENTO E INSTALAÇÃO.
AF_01/2020</t>
    </r>
  </si>
  <si>
    <r>
      <rPr>
        <sz val="11"/>
        <rFont val="Calibri"/>
        <family val="2"/>
        <scheme val="minor"/>
      </rPr>
      <t>VASO SANITÁRIO SIFONADO COM CAIXA ACOPLADA LOUÇA BRANCA - PADRÃO MÉDIO, INCLUSO ENGATE FLEXÍVEL EM METAL CROMADO, 1/2  X 40CM - FORNECIMENTO E
INSTALAÇÃO. AF_01/2020</t>
    </r>
  </si>
  <si>
    <r>
      <rPr>
        <sz val="11"/>
        <rFont val="Calibri"/>
        <family val="2"/>
        <scheme val="minor"/>
      </rPr>
      <t>CUBA DE EMBUTIR DE AÇO INOXIDÁVEL MÉDIA, INCLUSO VÁLVULA TIPO AMERICANA EM METAL CROMADO E SIFÃO FLEXÍVEL EM PVC - FORNECIMENTO E INSTALAÇÃO.
AF_01/2020</t>
    </r>
  </si>
  <si>
    <r>
      <rPr>
        <sz val="11"/>
        <rFont val="Calibri"/>
        <family val="2"/>
        <scheme val="minor"/>
      </rPr>
      <t>CONSTRUÇÃO DO QUIOSQUE DA GUARDA MUNICIPAL, NO MUNICÍPIO DE
SOUSA- PB</t>
    </r>
  </si>
  <si>
    <r>
      <rPr>
        <sz val="11"/>
        <rFont val="Calibri"/>
        <family val="2"/>
        <scheme val="minor"/>
      </rPr>
      <t>LOCACAO CONVENCIONAL DE OBRA, UTILIZANDO GABARITO DE TÁBUAS CORRIDAS PONTALETADAS A CADA 2,00M -  2
UTILIZAÇÕES. AF_10/2018</t>
    </r>
  </si>
  <si>
    <r>
      <rPr>
        <sz val="11"/>
        <rFont val="Calibri"/>
        <family val="2"/>
        <scheme val="minor"/>
      </rPr>
      <t>ESCAVAÇÃO MANUAL DE VALA COM PROFUNDIDADE MENOR
OU IGUAL A 1,30 M. AF_02/2021</t>
    </r>
  </si>
  <si>
    <r>
      <rPr>
        <sz val="11"/>
        <rFont val="Calibri"/>
        <family val="2"/>
        <scheme val="minor"/>
      </rPr>
      <t>ATERRO MANUAL DE VALAS COM SOLO ARGILO-ARENOSO E
COMPACTAÇÃO MECANIZADA. AF_05/2016</t>
    </r>
  </si>
  <si>
    <r>
      <rPr>
        <sz val="11"/>
        <rFont val="Calibri"/>
        <family val="2"/>
        <scheme val="minor"/>
      </rPr>
      <t>ALVENARIA DE EMBASAMENTO COM BLOCO CERÂMICO DE 9X14X19CM E ARGAMASSA DE ASSENTAMENTO COM
PREPARO EM BETONEIRA. AF_05/2020.  [ADAPTADO SINAPI</t>
    </r>
  </si>
  <si>
    <r>
      <rPr>
        <sz val="11"/>
        <rFont val="Calibri"/>
        <family val="2"/>
        <scheme val="minor"/>
      </rPr>
      <t>PREPARO DE FUNDO DE VALA COM LARGURA MENOR QUE 1,5
M (ACERTO DO SOLO NATURAL). AF_08/2020</t>
    </r>
  </si>
  <si>
    <r>
      <rPr>
        <sz val="11"/>
        <rFont val="Calibri"/>
        <family val="2"/>
        <scheme val="minor"/>
      </rPr>
      <t>LASTRO DE CONCRETO MAGRO, APLICADO EM BLOCOS DE COROAMENTO OU SAPATAS, ESPESSURA DE 5 CM.
AF_08/2017</t>
    </r>
  </si>
  <si>
    <r>
      <rPr>
        <sz val="11"/>
        <rFont val="Calibri"/>
        <family val="2"/>
        <scheme val="minor"/>
      </rPr>
      <t>ARMAÇÃO DE BLOCO, VIGA BALDRAME OU SAPATA
UTILIZANDO AÇO CA-50 DE 8 MM - MONTAGEM. AF_06/2017</t>
    </r>
  </si>
  <si>
    <r>
      <rPr>
        <sz val="11"/>
        <rFont val="Calibri"/>
        <family val="2"/>
        <scheme val="minor"/>
      </rPr>
      <t>FABRICAÇÃO, MONTAGEM E DESMONTAGEM DE FÔRMA PARA BLOCO DE COROAMENTO, EM MADEIRA SERRADA, E=25
MM, 4 UTILIZAÇÕES. AF_06/2017</t>
    </r>
  </si>
  <si>
    <r>
      <rPr>
        <sz val="11"/>
        <rFont val="Calibri"/>
        <family val="2"/>
        <scheme val="minor"/>
      </rPr>
      <t>CONCRETO FCK = 20MPA, TRAÇO 1:2,7:3 (EM MASSA SECA DE CIMENTO/ AREIA MÉDIA/ BRITA 1) - PREPARO MECÂNICO COM
BETONEIRA 400 L. AF_05/2021</t>
    </r>
  </si>
  <si>
    <r>
      <rPr>
        <sz val="11"/>
        <rFont val="Calibri"/>
        <family val="2"/>
        <scheme val="minor"/>
      </rPr>
      <t>CONCRETO FCK = 30MPA, TRAÇO 1:2,1:2,5 (EM MASSA SECA DE CIMENTO/ AREIA MÉDIA/ BRITA 1) - PREPARO MECÂNICO
COM BETONEIRA 400 L. AF_05/2021</t>
    </r>
  </si>
  <si>
    <r>
      <rPr>
        <sz val="11"/>
        <rFont val="Calibri"/>
        <family val="2"/>
        <scheme val="minor"/>
      </rPr>
      <t>LANÇAMENTO COM USO DE BALDES, ADENSAMENTO E
ACABAMENTO DE CONCRETO EM ESTRUTURAS. AF_02/2022</t>
    </r>
  </si>
  <si>
    <r>
      <rPr>
        <sz val="11"/>
        <rFont val="Calibri"/>
        <family val="2"/>
        <scheme val="minor"/>
      </rPr>
      <t>ARMAÇÃO DE BLOCO, VIGA BALDRAME E SAPATA UTILIZANDO
AÇO CA-60 DE 5 MM - MONTAGEM. AF_06/2017</t>
    </r>
  </si>
  <si>
    <r>
      <rPr>
        <sz val="11"/>
        <rFont val="Calibri"/>
        <family val="2"/>
        <scheme val="minor"/>
      </rPr>
      <t>ARMAÇÃO DE BLOCO, VIGA BALDRAME OU SAPATA UTILIZANDO AÇO CA-50 DE 6,3 MM - MONTAGEM.
AF_06/2017</t>
    </r>
  </si>
  <si>
    <r>
      <rPr>
        <sz val="11"/>
        <rFont val="Calibri"/>
        <family val="2"/>
        <scheme val="minor"/>
      </rPr>
      <t>ARMAÇÃO DE BLOCO, VIGA BALDRAME OU SAPATA
UTILIZANDO AÇO CA-50 DE 10 MM - MONTAGEM. AF_06/2017</t>
    </r>
  </si>
  <si>
    <r>
      <rPr>
        <sz val="11"/>
        <rFont val="Calibri"/>
        <family val="2"/>
        <scheme val="minor"/>
      </rPr>
      <t>FABRICAÇÃO, MONTAGEM E DESMONTAGEM DE FÔRMA PARA VIGA BALDRAME, EM MADEIRA SERRADA, E=25 MM, 4
UTILIZAÇÕES. AF_06/2017</t>
    </r>
  </si>
  <si>
    <r>
      <rPr>
        <sz val="11"/>
        <rFont val="Calibri"/>
        <family val="2"/>
        <scheme val="minor"/>
      </rPr>
      <t>IMPERMEABILIZAÇÃO DE SUPERFÍCIE COM EMULSÃO
ASFÁLTICA, 2 DEMÃOS AF_06/2018</t>
    </r>
  </si>
  <si>
    <r>
      <rPr>
        <sz val="11"/>
        <rFont val="Calibri"/>
        <family val="2"/>
        <scheme val="minor"/>
      </rPr>
      <t>MONTAGEM E DESMONTAGEM DE FÔRMA DE PILARES RETANGULARES E ESTRUTURAS SIMILARES, PÉ-DIREITO SIMPLES, EM CHAPA DE MADEIRA COMPENSADA
PLASTIFICADA, 18 UTILIZAÇÕES. AF_09/2020</t>
    </r>
  </si>
  <si>
    <r>
      <rPr>
        <sz val="11"/>
        <rFont val="Calibri"/>
        <family val="2"/>
        <scheme val="minor"/>
      </rPr>
      <t>MONTAGEM E DESMONTAGEM DE FÔRMA DE VIGA, ESCORAMENTO METÁLICO, PÉ-DIREITO SIMPLES, EM CHAPA
DE MADEIRA PLASTIFICADA, 18 UTILIZAÇÕES. AF_09/2020</t>
    </r>
  </si>
  <si>
    <r>
      <rPr>
        <sz val="11"/>
        <rFont val="Calibri"/>
        <family val="2"/>
        <scheme val="minor"/>
      </rPr>
      <t>FABRICAÇÃO DE FÔRMA PARA LAJES, EM CHAPA DE MADEIRA
COMPENSADA RESINADA, E = 17 MM. AF_09/2020</t>
    </r>
  </si>
  <si>
    <r>
      <rPr>
        <sz val="11"/>
        <rFont val="Calibri"/>
        <family val="2"/>
        <scheme val="minor"/>
      </rPr>
      <t>ARMAÇÃO DE PILAR OU VIGA DE ESTRUTURA CONVENCIONAL DE CONCRETO ARMADO UTILIZANDO AÇO CA-60 DE 5,0 MM -
MONTAGEM. AF_06/2022</t>
    </r>
  </si>
  <si>
    <r>
      <rPr>
        <sz val="11"/>
        <rFont val="Calibri"/>
        <family val="2"/>
        <scheme val="minor"/>
      </rPr>
      <t>ARMAÇÃO DE PILAR OU VIGA DE ESTRUTURA CONVENCIONAL DE CONCRETO ARMADO UTILIZANDO AÇO CA-50 DE 6,3 MM -
MONTAGEM. AF_06/2022</t>
    </r>
  </si>
  <si>
    <r>
      <rPr>
        <sz val="11"/>
        <rFont val="Calibri"/>
        <family val="2"/>
        <scheme val="minor"/>
      </rPr>
      <t>ARMAÇÃO DE PILAR OU VIGA DE ESTRUTURA CONVENCIONAL DE CONCRETO ARMADO UTILIZANDO AÇO CA-50 DE 8,0 MM -
MONTAGEM. AF_06/2022</t>
    </r>
  </si>
  <si>
    <r>
      <rPr>
        <sz val="11"/>
        <rFont val="Calibri"/>
        <family val="2"/>
        <scheme val="minor"/>
      </rPr>
      <t>ARMAÇÃO DE PILAR OU VIGA DE ESTRUTURA CONVENCIONAL
DE CONCRETO ARMADO UTILIZANDO AÇO CA-50 DE 10,0 MM - MONTAGEM. AF_06/2022</t>
    </r>
  </si>
  <si>
    <r>
      <rPr>
        <sz val="11"/>
        <rFont val="Calibri"/>
        <family val="2"/>
        <scheme val="minor"/>
      </rPr>
      <t>ARMAÇÃO DE LAJE DE ESTRUTURA CONVENCIONAL DE CONCRETO ARMADO UTILIZANDO AÇO CA-60 DE 5,0 MM -
MONTAGEM. AF_06/2022</t>
    </r>
  </si>
  <si>
    <r>
      <rPr>
        <sz val="11"/>
        <rFont val="Calibri"/>
        <family val="2"/>
        <scheme val="minor"/>
      </rPr>
      <t>ARMAÇÃO DE LAJE DE ESTRUTURA CONVENCIONAL DE CONCRETO ARMADO UTILIZANDO AÇO CA-50 DE 6,3 MM -
MONTAGEM. AF_06/2022</t>
    </r>
  </si>
  <si>
    <r>
      <rPr>
        <sz val="11"/>
        <rFont val="Calibri"/>
        <family val="2"/>
        <scheme val="minor"/>
      </rPr>
      <t>ARMAÇÃO DE LAJE DE ESTRUTURA CONVENCIONAL DE CONCRETO ARMADO UTILIZANDO AÇO CA-50 DE 8,0 MM -
MONTAGEM. AF_06/2022</t>
    </r>
  </si>
  <si>
    <r>
      <rPr>
        <sz val="11"/>
        <rFont val="Calibri"/>
        <family val="2"/>
        <scheme val="minor"/>
      </rPr>
      <t>CONCRETO FCK = 30MPA, TRAÇO 1:2,1:2,5 (EM MASSA SECA
DE CIMENTO/ AREIA MÉDIA/ BRITA 1) - PREPARO MECÂNICO COM BETONEIRA 400 L. AF_05/2021</t>
    </r>
  </si>
  <si>
    <r>
      <rPr>
        <sz val="11"/>
        <rFont val="Calibri"/>
        <family val="2"/>
        <scheme val="minor"/>
      </rPr>
      <t>ALVENARIA DE VEDAÇÃO DE BLOCOS CERÂMICOS FURADOS NA HORIZONTAL DE 9X19X29 CM (ESPESSURA 9 CM) E ARGAMASSA DE ASSENTAMENTO COM PREPARO EM
BETONEIRA. AF_12/2021</t>
    </r>
  </si>
  <si>
    <r>
      <rPr>
        <sz val="11"/>
        <rFont val="Calibri"/>
        <family val="2"/>
        <scheme val="minor"/>
      </rPr>
      <t>VERGA MOLDADA IN LOCO COM UTILIZAÇÃO DE BLOCOS CANALETA PARA JANELAS COM ATÉ 1,5 M DE VÃO.
AF_03/2016</t>
    </r>
  </si>
  <si>
    <r>
      <rPr>
        <sz val="11"/>
        <rFont val="Calibri"/>
        <family val="2"/>
        <scheme val="minor"/>
      </rPr>
      <t>VERGA MOLDADA IN LOCO COM UTILIZAÇÃO DE BLOCOS CANALETA PARA JANELAS COM MAIS DE 1,5 M DE VÃO.
AF_03/2016</t>
    </r>
  </si>
  <si>
    <r>
      <rPr>
        <sz val="11"/>
        <rFont val="Calibri"/>
        <family val="2"/>
        <scheme val="minor"/>
      </rPr>
      <t>TELHAMENTO COM TELHA ONDULADA DE FIBROCIMENTO E =
6 MM, COM RECOBRIMENTO LATERAL DE 1/4 DE ONDA PARA</t>
    </r>
  </si>
  <si>
    <r>
      <rPr>
        <sz val="11"/>
        <rFont val="Calibri"/>
        <family val="2"/>
        <scheme val="minor"/>
      </rPr>
      <t>IMPERMEABILIZAÇÃO DE SUPERFÍCIE COM MANTA
ASFÁLTICA, UMA CAMADA, INCLUSIVE APLICAÇÃO DE PRIMER</t>
    </r>
  </si>
  <si>
    <r>
      <rPr>
        <sz val="11"/>
        <rFont val="Calibri"/>
        <family val="2"/>
        <scheme val="minor"/>
      </rPr>
      <t>PROTEÇÃO MECÂNICA DE SUPERFICIE HORIZONTAL COM
ARGAMASSA DE CIMENTO E AREIA, TRAÇO 1:3, E=3CM.</t>
    </r>
  </si>
  <si>
    <r>
      <rPr>
        <sz val="11"/>
        <rFont val="Calibri"/>
        <family val="2"/>
        <scheme val="minor"/>
      </rPr>
      <t>KIT DE PORTA DE MADEIRA PARA PINTURA, SEMI-OCA (LEVE OU MÉDIA), PADRÃO MÉDIO, 80X210CM, ESPESSURA DE 3,5CM, ITENS INCLUSOS: DOBRADIÇAS, MONTAGEM E
INSTALAÇÃO DO BATENTE, FECHADURA COM EXECUÇÃO DO</t>
    </r>
  </si>
  <si>
    <r>
      <rPr>
        <sz val="11"/>
        <rFont val="Calibri"/>
        <family val="2"/>
        <scheme val="minor"/>
      </rPr>
      <t>JANELA DE ALUMÍNIO DE CORRER COM 2 FOLHAS PARA VIDROS, COM VIDROS, BATENTE, ACABAMENTO COM ACETATO OU BRILHANTE E FERRAGENS. EXCLUSIVE ALIZAR E
CONTRAMARCO. FORNECIMENTO E INSTALAÇÃO. AF_12/2019</t>
    </r>
  </si>
  <si>
    <r>
      <rPr>
        <sz val="11"/>
        <rFont val="Calibri"/>
        <family val="2"/>
        <scheme val="minor"/>
      </rPr>
      <t>KIT DE PORTA DE MADEIRA PARA PINTURA, SEMI-OCA (LEVE OU MÉDIA), PADRÃO MÉDIO, 70X210CM, ESPESSURA DE 3,5CM, ITENS INCLUSOS: DOBRADIÇAS, MONTAGEM E
INSTALAÇÃO DO BATENTE, FECHADURA COM EXECUÇÃO DO</t>
    </r>
  </si>
  <si>
    <r>
      <rPr>
        <sz val="11"/>
        <rFont val="Calibri"/>
        <family val="2"/>
        <scheme val="minor"/>
      </rPr>
      <t>BANCADA DE GRANITO VERDE UBATUBA - FORNECIMENTO E
INSTALAÇÃO.  [ADAPTADO ORSE 11150]</t>
    </r>
  </si>
  <si>
    <r>
      <rPr>
        <sz val="11"/>
        <rFont val="Calibri"/>
        <family val="2"/>
        <scheme val="minor"/>
      </rPr>
      <t>VASO SANITARIO SIFONADO CONVENCIONAL PARA PCD SEM FURO FRONTAL COM LOUÇA BRANCA SEM ASSENTO, INCLUSO CONJUNTO DE LIGAÇÃO PARA BACIA SANITÁRIA AJUSTÁVEL -
FORNECIMENTO E INSTALAÇÃO. AF_01/2020</t>
    </r>
  </si>
  <si>
    <r>
      <rPr>
        <sz val="11"/>
        <rFont val="Calibri"/>
        <family val="2"/>
        <scheme val="minor"/>
      </rPr>
      <t>LASTRO DE CONCRETO MAGRO, APLICADO EM PISOS, LAJES
SOBRE SOLO OU RADIERS. AF_08/2017</t>
    </r>
  </si>
  <si>
    <r>
      <rPr>
        <sz val="11"/>
        <rFont val="Calibri"/>
        <family val="2"/>
        <scheme val="minor"/>
      </rPr>
      <t>(COMPOSIÇÃO REPRESENTATIVA) DO SERVIÇO DE CONTRAPISO EM ARGAMASSA TRAÇO 1:4 (CIM E AREIA), BETONEIRA 400 L, E = 4 CM ÁREAS SECAS E  MOLHADAS SOBRE LAJE , E = 3 CM ÁREAS MOLHADAS SOBRE IMPERMEABILIZAÇÃO, CASA E EDIFICAÇÃO PÚBLICA PADRÃO.
AF_11/2014</t>
    </r>
  </si>
  <si>
    <r>
      <rPr>
        <sz val="11"/>
        <rFont val="Calibri"/>
        <family val="2"/>
        <scheme val="minor"/>
      </rPr>
      <t>REVESTIMENTO CERÂMICO PARA PISO COM PLACAS TIPO PORCELANATO DE DIMENSÕES 45X45 CM APLICADA EM
AMBIENTES DE ÁREA MENOR QUE 5 M². AF_02/2023_PE</t>
    </r>
  </si>
  <si>
    <r>
      <rPr>
        <sz val="11"/>
        <rFont val="Calibri"/>
        <family val="2"/>
        <scheme val="minor"/>
      </rPr>
      <t>APLICAÇÃO DE FUNDO SELADOR ACRÍLICO EM TETO, UMA
DEMÃO. AF_06/2014</t>
    </r>
  </si>
  <si>
    <r>
      <rPr>
        <sz val="11"/>
        <rFont val="Calibri"/>
        <family val="2"/>
        <scheme val="minor"/>
      </rPr>
      <t>APLICAÇÃO E LIXAMENTO DE MASSA LÁTEX EM TETO, UMA
DEMÃO. AF_06/2014</t>
    </r>
  </si>
  <si>
    <r>
      <rPr>
        <sz val="11"/>
        <rFont val="Calibri"/>
        <family val="2"/>
        <scheme val="minor"/>
      </rPr>
      <t>APLICAÇÃO MANUAL DE PINTURA COM TINTA LÁTEX ACRÍLICA
EM TETO, DUAS DEMÃOS. AF_06/2014</t>
    </r>
  </si>
  <si>
    <r>
      <rPr>
        <sz val="11"/>
        <rFont val="Calibri"/>
        <family val="2"/>
        <scheme val="minor"/>
      </rPr>
      <t>CAIXA RETANGULAR 4" X 2" MÉDIA (1,30 M DO PISO), METÁLICA, INSTALADA EM PAREDE - FORNECIMENTO E
INSTALAÇÃO. AF_03/2023</t>
    </r>
  </si>
  <si>
    <r>
      <rPr>
        <sz val="11"/>
        <rFont val="Calibri"/>
        <family val="2"/>
        <scheme val="minor"/>
      </rPr>
      <t>CAIXA RETANGULAR 4" X 4" MÉDIA (1,30 M DO PISO), PVC, INSTALADA EM PAREDE - FORNECIMENTO E INSTALAÇÃO.
AF_03/2023</t>
    </r>
  </si>
  <si>
    <r>
      <rPr>
        <sz val="11"/>
        <rFont val="Calibri"/>
        <family val="2"/>
        <scheme val="minor"/>
      </rPr>
      <t>CABO DE COBRE FLEXÍVEL ISOLADO, 2,5 MM², ANTI-CHAMA 450/750 V, PARA CIRCUITOS TERMINAIS - FORNECIMENTO E
INSTALAÇÃO. AF_03/2023</t>
    </r>
  </si>
  <si>
    <r>
      <rPr>
        <sz val="11"/>
        <rFont val="Calibri"/>
        <family val="2"/>
        <scheme val="minor"/>
      </rPr>
      <t>CABO DE COBRE FLEXÍVEL ISOLADO, 1,5 MM², ANTI-CHAMA 450/750 V, PARA CIRCUITOS TERMINAIS - FORNECIMENTO E
INSTALAÇÃO. AF_03/2023</t>
    </r>
  </si>
  <si>
    <r>
      <rPr>
        <sz val="11"/>
        <rFont val="Calibri"/>
        <family val="2"/>
        <scheme val="minor"/>
      </rPr>
      <t>CABO DE COBRE FLEXÍVEL ISOLADO, 6 MM², ANTI-CHAMA 450/750 V, PARA CIRCUITOS TERMINAIS - FORNECIMENTO E
INSTALAÇÃO. AF_03/2023</t>
    </r>
  </si>
  <si>
    <r>
      <rPr>
        <sz val="11"/>
        <rFont val="Calibri"/>
        <family val="2"/>
        <scheme val="minor"/>
      </rPr>
      <t>CAIXA DE PASSAGEM METALICA DE SOBREPOR COM TAMPA
PARAFUSADA, DIMENSOES 40 X 40 X 15 CM</t>
    </r>
  </si>
  <si>
    <r>
      <rPr>
        <sz val="11"/>
        <rFont val="Calibri"/>
        <family val="2"/>
        <scheme val="minor"/>
      </rPr>
      <t>DISJUNTOR MONOPOLAR TIPO NEMA, CORRENTE NOMINAL
DE 10 ATÉ 30A - FORNECIMENTO E INSTALAÇÃO. AF_10/2020</t>
    </r>
  </si>
  <si>
    <r>
      <rPr>
        <sz val="11"/>
        <rFont val="Calibri"/>
        <family val="2"/>
        <scheme val="minor"/>
      </rPr>
      <t>DISPOSITIVO DPS CLASSE II, 1 POLO, TENSAO MAXIMA DE 275
V, CORRENTE MAXIMA DE *30* KA (TIPO AC)</t>
    </r>
  </si>
  <si>
    <r>
      <rPr>
        <sz val="11"/>
        <rFont val="Calibri"/>
        <family val="2"/>
        <scheme val="minor"/>
      </rPr>
      <t>DISPOSITIVO DR, 2 POLOS, SENSIBILIDADE DE 300 MA,
CORRENTE DE 25 A, TIPO AC</t>
    </r>
  </si>
  <si>
    <r>
      <rPr>
        <sz val="11"/>
        <rFont val="Calibri"/>
        <family val="2"/>
        <scheme val="minor"/>
      </rPr>
      <t>INTERRUPTOR SIMPLES (1 MÓDULO), 10A/250V, INCLUINDO SUPORTE E PLACA - FORNECIMENTO E INSTALAÇÃO.
AF_03/2023</t>
    </r>
  </si>
  <si>
    <r>
      <rPr>
        <sz val="11"/>
        <rFont val="Calibri"/>
        <family val="2"/>
        <scheme val="minor"/>
      </rPr>
      <t>INTERRUPTOR PARALELO (2 MÓDULOS), 10A/250V, INCLUINDO SUPORTE E PLACA - FORNECIMENTO E
INSTALAÇÃO. AF_03/2023</t>
    </r>
  </si>
  <si>
    <r>
      <rPr>
        <sz val="11"/>
        <rFont val="Calibri"/>
        <family val="2"/>
        <scheme val="minor"/>
      </rPr>
      <t>TOMADA BAIXA DE EMBUTIR (1 MÓDULO), 2P+T 10 A, INCLUINDO SUPORTE E PLACA - FORNECIMENTO E
INSTALAÇÃO. AF_03/2023</t>
    </r>
  </si>
  <si>
    <r>
      <rPr>
        <sz val="11"/>
        <rFont val="Calibri"/>
        <family val="2"/>
        <scheme val="minor"/>
      </rPr>
      <t>ELETRODUTO FLEXÍVEL CORRUGADO, PVC, DN 25 MM (3/4"), PARA CIRCUITOS TERMINAIS, INSTALADO EM FORRO -
FORNECIMENTO E INSTALAÇÃO. AF_03/2023</t>
    </r>
  </si>
  <si>
    <r>
      <rPr>
        <sz val="11"/>
        <rFont val="Calibri"/>
        <family val="2"/>
        <scheme val="minor"/>
      </rPr>
      <t>ELETRODUTO RÍGIDO ROSCÁVEL, PVC, DN 32 MM (1"), PARA CIRCUITOS TERMINAIS, INSTALADO EM LAJE - FORNECIMENTO
E INSTALAÇÃO. AF_03/2023</t>
    </r>
  </si>
  <si>
    <r>
      <rPr>
        <sz val="11"/>
        <rFont val="Calibri"/>
        <family val="2"/>
        <scheme val="minor"/>
      </rPr>
      <t>QUADRO DE DISTRIBUIÇÃO DE ENERGIA EM PVC, DE EMBUTIR, SEM BARRAMENTO, PARA 6 DISJUNTORES -
FORNECIMENTO E INSTALAÇÃO. AF_10/2020</t>
    </r>
  </si>
  <si>
    <r>
      <rPr>
        <sz val="11"/>
        <rFont val="Calibri"/>
        <family val="2"/>
        <scheme val="minor"/>
      </rPr>
      <t>ENTRADA DE ENERGIA ELÉTRICA, AÉREA, TRIFÁSICA, COM CAIXA DE EMBUTIR, CABO DE 10 MM2 E DISJUNTOR DIN 50A
(NÃO INCLUSO O POSTE DE CONCRETO). AF_07/2020_PS</t>
    </r>
  </si>
  <si>
    <r>
      <rPr>
        <sz val="11"/>
        <rFont val="Calibri"/>
        <family val="2"/>
        <scheme val="minor"/>
      </rPr>
      <t>LUMINÁRIA TIPO CALHA, DE SOBREPOR, COM 2 LÂMPADAS TUBULARES FLUORESCENTES DE 18 W, COM REATOR DE PARTIDA RÁPIDA - FORNECIMENTO E INSTALAÇÃO.
AF_02/2020</t>
    </r>
  </si>
  <si>
    <r>
      <rPr>
        <sz val="11"/>
        <rFont val="Calibri"/>
        <family val="2"/>
        <scheme val="minor"/>
      </rPr>
      <t>LUMINÁRIA TIPO PLAFON CIRCULAR, DE SOBREPOR, COM LED
DE 12/13 W - FORNECIMENTO E INSTALAÇÃO. AF_03/2022</t>
    </r>
  </si>
  <si>
    <r>
      <rPr>
        <sz val="11"/>
        <rFont val="Calibri"/>
        <family val="2"/>
        <scheme val="minor"/>
      </rPr>
      <t>(COMPOSIÇÃO REPRESENTATIVA) DO SERVIÇO DE INSTALAÇÃO DE TUBOS DE PVC, SOLDÁVEL, ÁGUA FRIA, DN 25 MM (INSTALADO EM RAMAL, SUB-RAMAL, RAMAL DE DISTRIBUIÇÃO OU PRUMADA), INCLUSIVE CONEXÕES, CORTES
E FIXAÇÕES, PARA PRÉDIOS. AF_10/2015</t>
    </r>
  </si>
  <si>
    <r>
      <rPr>
        <sz val="11"/>
        <rFont val="Calibri"/>
        <family val="2"/>
        <scheme val="minor"/>
      </rPr>
      <t>(COMPOSIÇÃO REPRESENTATIVA) DO SERVIÇO DE INSTALAÇÃO DE TUBOS DE PVC, SOLDÁVEL, ÁGUA FRIA, DN 20 MM (INSTALADO EM RAMAL, SUB-RAMAL OU RAMAL DE DISTRIBUIÇÃO), INCLUSIVE CONEXÕES, CORTES E FIXAÇÕES,
PARA PRÉDIOS. AF_10/2015</t>
    </r>
  </si>
  <si>
    <r>
      <rPr>
        <sz val="11"/>
        <rFont val="Calibri"/>
        <family val="2"/>
        <scheme val="minor"/>
      </rPr>
      <t>(COMPOSIÇÃO REPRESENTATIVA) DO SERVIÇO DE INSTALAÇÃO TUBOS DE PVC, SOLDÁVEL, ÁGUA FRIA, DN 32 MM (INSTALADO EM RAMAL, SUB-RAMAL, RAMAL DE DISTRIBUIÇÃO OU PRUMADA), INCLUSIVE CONEXÕES, CORTES
E FIXAÇÕES, PARA PRÉDIOS. AF_10/2015</t>
    </r>
  </si>
  <si>
    <r>
      <rPr>
        <sz val="11"/>
        <rFont val="Calibri"/>
        <family val="2"/>
        <scheme val="minor"/>
      </rPr>
      <t>REGISTRO DE GAVETA BRUTO, LATÃO, ROSCÁVEL, 1", COM ACABAMENTO E CANOPLA CROMADOS - FORNECIMENTO E
INSTALAÇÃO. AF_08/2021</t>
    </r>
  </si>
  <si>
    <r>
      <rPr>
        <sz val="11"/>
        <rFont val="Calibri"/>
        <family val="2"/>
        <scheme val="minor"/>
      </rPr>
      <t>REGISTRO DE ESFERA, PVC, SOLDÁVEL, COM VOLANTE, DN  32
MM - FORNECIMENTO E INSTALAÇÃO. AF_08/2021</t>
    </r>
  </si>
  <si>
    <r>
      <rPr>
        <sz val="11"/>
        <rFont val="Calibri"/>
        <family val="2"/>
        <scheme val="minor"/>
      </rPr>
      <t>CAIXA D´ÁGUA EM POLIÉSTER REFORÇADO COM FIBRA DE VIDRO, 1000 LITROS - FORNECIMENTO E INSTALAÇÃO.
AF_06/2021</t>
    </r>
  </si>
  <si>
    <r>
      <rPr>
        <sz val="11"/>
        <rFont val="Calibri"/>
        <family val="2"/>
        <scheme val="minor"/>
      </rPr>
      <t>TORNEIRA DE BOIA PARA CAIXA D'ÁGUA, ROSCÁVEL, 3/4" -
FORNECIMENTO E INSTALAÇÃO. AF_08/2021</t>
    </r>
  </si>
  <si>
    <r>
      <rPr>
        <sz val="11"/>
        <rFont val="Calibri"/>
        <family val="2"/>
        <scheme val="minor"/>
      </rPr>
      <t>(COMPOSIÇÃO REPRESENTATIVA) DO SERVIÇO DE INSTALAÇÃO DE TUBO DE PVC, SÉRIE NORMAL, ESGOTO PREDIAL, DN 40 MM (INSTALADO EM RAMAL DE DESCARGA OU
RAMAL DE ESGOTO SANITÁRIO), INCLUSIVE CONEXÕES, CORTES
E FIXAÇÕES, PARA PRÉDIOS. AF_10/2015</t>
    </r>
  </si>
  <si>
    <r>
      <rPr>
        <sz val="11"/>
        <rFont val="Calibri"/>
        <family val="2"/>
        <scheme val="minor"/>
      </rPr>
      <t>(COMPOSIÇÃO REPRESENTATIVA) DO SERVIÇO DE INSTALAÇÃO DE TUBO DE PVC, SÉRIE NORMAL, ESGOTO PREDIAL, DN 50 MM (INSTALADO EM RAMAL DE DESCARGA OU
RAMAL DE ESGOTO SANITÁRIO), INCLUSIVE CONEXÕES, CORTES
E FIXAÇÕES PARA, PRÉDIOS. AF_10/2015</t>
    </r>
  </si>
  <si>
    <r>
      <rPr>
        <sz val="11"/>
        <rFont val="Calibri"/>
        <family val="2"/>
        <scheme val="minor"/>
      </rPr>
      <t>CAIXA ENTERRADA HIDRÁULICA RETANGULAR EM ALVENARIA
COM TIJOLOS CERÂMICOS MACIÇOS, DIMENSÕES INTERNAS: 0,4X0,4X0,4 M PARA REDE DE DRENAGEM. AF_12/2020</t>
    </r>
  </si>
  <si>
    <r>
      <rPr>
        <sz val="11"/>
        <rFont val="Calibri"/>
        <family val="2"/>
        <scheme val="minor"/>
      </rPr>
      <t>(COMPOSIÇÃO REPRESENTATIVA) DO SERVIÇO DE
INSTALAÇÃO DE TUBOS DE PVC, SÉRIE R, ÁGUA PLUVIAL, DN 100 MM (INSTALADO EM RAMAL DE ENCAMINHAMENTO, OU CONDUTORES VERTICAIS), INCLUSIVE CONEXÕES, CORTES E FIXAÇÕES, PARA PRÉDIOS. AF_10/2015</t>
    </r>
  </si>
  <si>
    <r>
      <rPr>
        <sz val="11"/>
        <color rgb="FFFFFFFF"/>
        <rFont val="Calibri"/>
        <family val="2"/>
        <scheme val="minor"/>
      </rPr>
      <t>0.0</t>
    </r>
  </si>
  <si>
    <r>
      <rPr>
        <sz val="11"/>
        <color rgb="FFFFFFFF"/>
        <rFont val="Calibri"/>
        <family val="2"/>
        <scheme val="minor"/>
      </rPr>
      <t>CONSTRUÇÃO DA GUARDA MUNICIPAL E FAZER NEGÓCIOS, NO MUNICÍPIO
SOUSA- PB</t>
    </r>
  </si>
  <si>
    <r>
      <rPr>
        <sz val="11"/>
        <rFont val="Calibri"/>
        <family val="2"/>
        <scheme val="minor"/>
      </rPr>
      <t>PLACA DE OBRA EM CHAPA DE ACO GALVANIZADO
[ADAPTADO SINAPI 74209/01]</t>
    </r>
  </si>
  <si>
    <r>
      <rPr>
        <sz val="11"/>
        <rFont val="Calibri"/>
        <family val="2"/>
        <scheme val="minor"/>
      </rPr>
      <t>EXECUÇÃO DE ALMOXARIFADO EM CANTEIRO DE OBRA EM
ALVENARIA, INCLUSO PRATELEIRAS. AF_02/2016</t>
    </r>
  </si>
  <si>
    <r>
      <rPr>
        <sz val="11"/>
        <rFont val="Calibri"/>
        <family val="2"/>
        <scheme val="minor"/>
      </rPr>
      <t>EXECUÇÃO DE ESCRITÓRIO EM CANTEIRO DE OBRA EM ALVENARIA, NÃO INCLUSO MOBILIÁRIO E EQUIPAMENTOS.
AF_02/2016</t>
    </r>
  </si>
  <si>
    <r>
      <rPr>
        <sz val="11"/>
        <rFont val="Calibri"/>
        <family val="2"/>
        <scheme val="minor"/>
      </rPr>
      <t>LIMPEZA MANUAL DE VEGETAÇÃO EM TERRENO COM
ENXADA.AF_05/2018</t>
    </r>
  </si>
  <si>
    <r>
      <rPr>
        <sz val="11"/>
        <rFont val="Calibri"/>
        <family val="2"/>
        <scheme val="minor"/>
      </rPr>
      <t>REGULARIZAÇÃO DE SUPERFÍCIES COM MOTONIVELADORA.
AF_11/2019</t>
    </r>
  </si>
  <si>
    <r>
      <rPr>
        <sz val="11"/>
        <rFont val="Calibri"/>
        <family val="2"/>
        <scheme val="minor"/>
      </rPr>
      <t>Demolição de pavimentação em paralelepípedo sem reaproveitamento.
[ADAPTADO ORSE 7989]</t>
    </r>
  </si>
  <si>
    <r>
      <rPr>
        <sz val="11"/>
        <rFont val="Calibri"/>
        <family val="2"/>
        <scheme val="minor"/>
      </rPr>
      <t>RETIRADA MOURAO EM CERCA COM EMPILHAMENTO
[ADAPTADO SBC 22030]</t>
    </r>
  </si>
  <si>
    <r>
      <rPr>
        <sz val="11"/>
        <rFont val="Calibri"/>
        <family val="2"/>
        <scheme val="minor"/>
      </rPr>
      <t>MONTAGEM E DESMONTAGEM DE FÔRMA DE VIGA, ESCORAMENTO METÁLICO, PÉ-DIREITO SIMPLES, EM CHAPA DE
MADEIRA PLASTIFICADA, 18 UTILIZAÇÕES. AF_09/2020</t>
    </r>
  </si>
  <si>
    <r>
      <rPr>
        <sz val="11"/>
        <rFont val="Calibri"/>
        <family val="2"/>
        <scheme val="minor"/>
      </rPr>
      <t>ARMAÇÃO DE PILAR OU VIGA DE ESTRUTURA CONVENCIONAL DE
CONCRETO ARMADO UTILIZANDO AÇO CA-50 DE 6,3 MM - MONTAGEM. AF_06/2022</t>
    </r>
  </si>
  <si>
    <r>
      <rPr>
        <sz val="11"/>
        <rFont val="Calibri"/>
        <family val="2"/>
        <scheme val="minor"/>
      </rPr>
      <t>ARMAÇÃO DE PILAR OU VIGA DE ESTRUTURA CONVENCIONAL DE
CONCRETO ARMADO UTILIZANDO AÇO CA-50 DE 8,0 MM - MONTAGEM. AF_06/2022</t>
    </r>
  </si>
  <si>
    <r>
      <rPr>
        <sz val="11"/>
        <rFont val="Calibri"/>
        <family val="2"/>
        <scheme val="minor"/>
      </rPr>
      <t>ARMAÇÃO DE PILAR OU VIGA DE ESTRUTURA CONVENCIONAL DE CONCRETO ARMADO UTILIZANDO AÇO CA-50 DE 10,0 MM -
MONTAGEM. AF_06/2022</t>
    </r>
  </si>
  <si>
    <r>
      <rPr>
        <sz val="11"/>
        <rFont val="Calibri"/>
        <family val="2"/>
        <scheme val="minor"/>
      </rPr>
      <t>ARMAÇÃO DE PILAR OU VIGA DE ESTRUTURA CONVENCIONAL DE CONCRETO ARMADO UTILIZANDO AÇO CA-50 DE 12,5 MM -
MONTAGEM. AF_06/2022</t>
    </r>
  </si>
  <si>
    <r>
      <rPr>
        <sz val="11"/>
        <rFont val="Calibri"/>
        <family val="2"/>
        <scheme val="minor"/>
      </rPr>
      <t>ARMAÇÃO DE LAJE DE ESTRUTURA CONVENCIONAL DE CONCRETO ARMADO UTILIZANDO AÇO CA-50 DE 10,0 MM -
MONTAGEM. AF_06/2022</t>
    </r>
  </si>
  <si>
    <r>
      <rPr>
        <sz val="11"/>
        <rFont val="Calibri"/>
        <family val="2"/>
        <scheme val="minor"/>
      </rPr>
      <t>CHAPISCO APLICADO EM ALVENARIA (SEM PRESENÇA DE VÃOS) E ESTRUTURAS DE CONCRETO DE FACHADA, COM COLHER DE PEDREIRO.  ARGAMASSA TRAÇO 1:3 COM
PREPARO MANUAL. AF_10/2022</t>
    </r>
  </si>
  <si>
    <r>
      <rPr>
        <sz val="11"/>
        <rFont val="Calibri"/>
        <family val="2"/>
        <scheme val="minor"/>
      </rPr>
      <t>REVESTIMENTO CERÂMICO PARA PAREDES INTERNAS COM PLACAS TIPO ESMALTADA EXTRA DE DIMENSÕES 33X45 CM
APLICADAS A MEIA ALTURA DAS PAREDES. AF_02/2023_PE</t>
    </r>
  </si>
  <si>
    <r>
      <rPr>
        <sz val="11"/>
        <rFont val="Calibri"/>
        <family val="2"/>
        <scheme val="minor"/>
      </rPr>
      <t>PORTA EM MADEIRA DE LEI, DE CORRER, LISA, SEMI-ÔCA 0,90X2,10M, INCLUSIVE BATENTES E FERRAGENS - REV
02[ADAPTADO DE ORSE 8204]</t>
    </r>
  </si>
  <si>
    <r>
      <rPr>
        <sz val="11"/>
        <rFont val="Calibri"/>
        <family val="2"/>
        <scheme val="minor"/>
      </rPr>
      <t>KIT DE PORTA DE MADEIRA FRISADA, SEMI-OCA (LEVE OU MÉDIA), PADRÃO MÉDIO, 80X210CM, ESPESSURA DE 3,5CM, ITENS INCLUSOS: DOBRADIÇAS, MONTAGEM E INSTALAÇÃO DE BATENTE, FECHADURA COM EXECUÇÃO DO FURO -
FORNECIMENTO E INSTALAÇÃO. AF_12/2019</t>
    </r>
  </si>
  <si>
    <r>
      <rPr>
        <sz val="11"/>
        <rFont val="Calibri"/>
        <family val="2"/>
        <scheme val="minor"/>
      </rPr>
      <t>KIT DE PORTA DE MADEIRA FRISADA, SEMI-OCA (LEVE OU MÉDIA), PADRÃO POPULAR, 70X210CM, ESPESSURA DE 3CM, ITENS INCLUSOS: DOBRADIÇAS, MONTAGEM E INSTALAÇÃO DE BATENTE, FECHADURA COM EXECUÇÃO DO FURO -
FORNECIMENTO E INSTALAÇÃO. AF_12/2019</t>
    </r>
  </si>
  <si>
    <r>
      <rPr>
        <sz val="11"/>
        <rFont val="Calibri"/>
        <family val="2"/>
        <scheme val="minor"/>
      </rPr>
      <t>PORTA DE ABRIR COM MOLA HIDRÁULICA, EM VIDRO TEMPERADO, 2 FOLHAS DE 90X210 CM, ESPESSURA DD 10MM, INCLUSIVE ACESSÓRIOS - {ADAPTADO DE SINAPI
102185}</t>
    </r>
  </si>
  <si>
    <r>
      <rPr>
        <sz val="11"/>
        <rFont val="Calibri"/>
        <family val="2"/>
        <scheme val="minor"/>
      </rPr>
      <t>INTERRUPTOR SIMPLES (1 MÓDULO), 10A/250V, INCLUINDO
SUPORTE E PLACA - FORNECIMENTO E INSTALAÇÃO.</t>
    </r>
  </si>
  <si>
    <r>
      <rPr>
        <sz val="11"/>
        <rFont val="Calibri"/>
        <family val="2"/>
        <scheme val="minor"/>
      </rPr>
      <t>INCLUINDO SUPORTE E PLACA - FORNECIMENTO E INSTALAÇÃO.
AF_03/2023</t>
    </r>
  </si>
  <si>
    <r>
      <rPr>
        <sz val="11"/>
        <rFont val="Calibri"/>
        <family val="2"/>
        <scheme val="minor"/>
      </rPr>
      <t>POSTE DE CONCRETO ARMADO DE SECAO CIRCULAR,
EXTENSAO DE 9,00 M, RESISTENCIA DE 200 A 300 DAN, TIPO C-</t>
    </r>
  </si>
  <si>
    <r>
      <rPr>
        <sz val="11"/>
        <rFont val="Calibri"/>
        <family val="2"/>
        <scheme val="minor"/>
      </rPr>
      <t>GALVANIZADO, DE EMBUTIR, COM BARRAMENTO TRIFÁSICO,
PARA 12 DISJUNTORES DIN 100A - FORNECIMENTO E</t>
    </r>
  </si>
  <si>
    <r>
      <rPr>
        <sz val="11"/>
        <rFont val="Calibri"/>
        <family val="2"/>
        <scheme val="minor"/>
      </rPr>
      <t>ASSENTAMENTO DE GUIA (MEIO-FIO) EM TRECHO RETO, CONFECCIONADA EM CONCRETO PRÉ-FABRICADO, DIMENSÕES 100X15X13X30 CM (COMPRIMENTO X BASE
INFERIOR X BASE SUPERIOR X ALTURA), PARA VIAS URBANAS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</si>
</sst>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0"/>
    <numFmt numFmtId="166" formatCode="&quot;Mês &quot;00"/>
    <numFmt numFmtId="167" formatCode="##&quot;.&quot;###&quot;.&quot;###&quot;/&quot;000#&quot;-&quot;##"/>
    <numFmt numFmtId="168" formatCode="_-#,##0.00_-;\-#,##0.00_-;_-&quot;-&quot;??_-;_-@_-"/>
    <numFmt numFmtId="169" formatCode="&quot;Medição &quot;00"/>
    <numFmt numFmtId="170" formatCode="dd/mm/yy;@"/>
    <numFmt numFmtId="171" formatCode="_-&quot;R$&quot;\ #,##0.00_-;\-&quot;R$&quot;\ #,##0.00_-;_-&quot;R$&quot;\ &quot;-&quot;??_-;_-@_-"/>
    <numFmt numFmtId="172" formatCode="_-#,##0.00_-;\-#,##0.00_-;_-&quot;-&quot;_-;_-@_-"/>
    <numFmt numFmtId="173" formatCode="General;General;"/>
    <numFmt numFmtId="174" formatCode="_(* #,##0.00_);_(* \(#,##0.00\);_(* &quot;-&quot;??_);_(@_)"/>
    <numFmt numFmtId="175" formatCode="0.00;;"/>
    <numFmt numFmtId="176" formatCode="0.000%"/>
    <numFmt numFmtId="177" formatCode="&quot;R$ &quot;#,##0_);[Red]\(&quot;R$ &quot;#,##0\)"/>
    <numFmt numFmtId="178" formatCode="_(* #,##0.00_);_(* \(#,##0.00\);_(* \-??_);_(@_)"/>
    <numFmt numFmtId="179" formatCode="m\.d\.yy;@"/>
  </numFmts>
  <fonts count="79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8"/>
      <color indexed="22"/>
      <name val="Arial"/>
      <family val="2"/>
    </font>
    <font>
      <sz val="9"/>
      <color indexed="8"/>
      <name val="Calibri"/>
      <family val="2"/>
    </font>
    <font>
      <sz val="8"/>
      <color indexed="23"/>
      <name val="Arial"/>
      <family val="2"/>
    </font>
    <font>
      <sz val="9"/>
      <color indexed="23"/>
      <name val="Arial"/>
      <family val="2"/>
    </font>
    <font>
      <b/>
      <sz val="8"/>
      <color indexed="23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8"/>
      <color indexed="22"/>
      <name val="Arial"/>
      <family val="2"/>
    </font>
    <font>
      <sz val="11"/>
      <color indexed="8"/>
      <name val="Arial"/>
      <family val="2"/>
    </font>
    <font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12"/>
      <name val="Arial"/>
      <family val="2"/>
    </font>
    <font>
      <sz val="9"/>
      <color indexed="8"/>
      <name val="Arial Narrow"/>
      <family val="2"/>
    </font>
    <font>
      <sz val="1"/>
      <color indexed="8"/>
      <name val="Arial"/>
      <family val="2"/>
    </font>
    <font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4"/>
      <name val="Arial"/>
      <family val="2"/>
    </font>
    <font>
      <b/>
      <sz val="9"/>
      <color theme="0"/>
      <name val="Arial"/>
      <family val="2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name val="Calibri"/>
      <family val="2"/>
      <scheme val="minor"/>
    </font>
    <font>
      <sz val="11"/>
      <color rgb="FF000000"/>
      <name val="Source Sans Pro"/>
      <family val="2"/>
    </font>
    <font>
      <sz val="11"/>
      <color rgb="FFFFFFFF"/>
      <name val="Arial"/>
      <family val="2"/>
    </font>
    <font>
      <sz val="9"/>
      <color rgb="FFFF0000"/>
      <name val="Roboto"/>
    </font>
    <font>
      <b/>
      <sz val="20"/>
      <name val="Calibri"/>
      <family val="2"/>
      <scheme val="minor"/>
    </font>
    <font>
      <sz val="10"/>
      <name val="Arial Narrow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2" tint="-0.249977111117893"/>
      </patternFill>
    </fill>
    <fill>
      <patternFill patternType="solid">
        <fgColor rgb="FFDDD7C3"/>
      </patternFill>
    </fill>
    <fill>
      <patternFill patternType="solid">
        <fgColor rgb="FFDADADA"/>
      </patternFill>
    </fill>
    <fill>
      <patternFill patternType="solid">
        <fgColor theme="2"/>
        <bgColor indexed="64"/>
      </patternFill>
    </fill>
  </fills>
  <borders count="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23"/>
      </left>
      <right style="hair">
        <color indexed="23"/>
      </right>
      <top/>
      <bottom/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/>
      <right style="thin">
        <color indexed="23"/>
      </right>
      <top style="hair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64"/>
      </bottom>
      <diagonal/>
    </border>
    <border>
      <left/>
      <right/>
      <top style="thin">
        <color indexed="23"/>
      </top>
      <bottom style="hair">
        <color indexed="64"/>
      </bottom>
      <diagonal/>
    </border>
    <border>
      <left/>
      <right style="thin">
        <color indexed="23"/>
      </right>
      <top style="thin">
        <color indexed="23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hair">
        <color indexed="23"/>
      </top>
      <bottom style="thin">
        <color indexed="23"/>
      </bottom>
      <diagonal/>
    </border>
    <border>
      <left/>
      <right style="thin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hair">
        <color indexed="23"/>
      </bottom>
      <diagonal/>
    </border>
    <border>
      <left/>
      <right style="thin">
        <color indexed="23"/>
      </right>
      <top/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0">
    <xf numFmtId="0" fontId="0" fillId="0" borderId="0"/>
    <xf numFmtId="44" fontId="22" fillId="0" borderId="0" applyFont="0" applyFill="0" applyBorder="0" applyAlignment="0" applyProtection="0"/>
    <xf numFmtId="0" fontId="9" fillId="0" borderId="0"/>
    <xf numFmtId="0" fontId="6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54" fillId="0" borderId="0"/>
    <xf numFmtId="43" fontId="2" fillId="0" borderId="0" applyFont="0" applyFill="0" applyBorder="0" applyAlignment="0" applyProtection="0"/>
    <xf numFmtId="0" fontId="2" fillId="0" borderId="0"/>
    <xf numFmtId="9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2" fillId="0" borderId="0"/>
    <xf numFmtId="0" fontId="2" fillId="0" borderId="0"/>
    <xf numFmtId="43" fontId="22" fillId="0" borderId="0" applyFont="0" applyFill="0" applyBorder="0" applyAlignment="0" applyProtection="0"/>
    <xf numFmtId="177" fontId="2" fillId="0" borderId="0" applyFill="0" applyBorder="0" applyAlignment="0" applyProtection="0"/>
  </cellStyleXfs>
  <cellXfs count="696">
    <xf numFmtId="0" fontId="0" fillId="0" borderId="0" xfId="0"/>
    <xf numFmtId="0" fontId="7" fillId="0" borderId="2" xfId="3" applyFont="1" applyBorder="1" applyAlignment="1">
      <alignment vertical="top"/>
    </xf>
    <xf numFmtId="0" fontId="9" fillId="0" borderId="0" xfId="2"/>
    <xf numFmtId="0" fontId="2" fillId="0" borderId="0" xfId="2" applyFont="1" applyAlignment="1">
      <alignment horizontal="center"/>
    </xf>
    <xf numFmtId="0" fontId="9" fillId="0" borderId="0" xfId="2" applyAlignment="1">
      <alignment horizontal="left"/>
    </xf>
    <xf numFmtId="0" fontId="9" fillId="0" borderId="0" xfId="2" applyAlignment="1">
      <alignment horizontal="left" wrapText="1"/>
    </xf>
    <xf numFmtId="0" fontId="7" fillId="0" borderId="3" xfId="2" applyFont="1" applyBorder="1"/>
    <xf numFmtId="0" fontId="7" fillId="0" borderId="4" xfId="2" applyFont="1" applyBorder="1"/>
    <xf numFmtId="0" fontId="7" fillId="0" borderId="2" xfId="2" applyFont="1" applyBorder="1"/>
    <xf numFmtId="0" fontId="9" fillId="0" borderId="5" xfId="2" applyBorder="1" applyAlignment="1">
      <alignment horizontal="left"/>
    </xf>
    <xf numFmtId="0" fontId="2" fillId="0" borderId="5" xfId="2" applyFont="1" applyBorder="1" applyAlignment="1">
      <alignment horizontal="left"/>
    </xf>
    <xf numFmtId="0" fontId="7" fillId="0" borderId="3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23" fillId="0" borderId="0" xfId="0" applyFont="1"/>
    <xf numFmtId="0" fontId="23" fillId="0" borderId="4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4" fillId="0" borderId="0" xfId="2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3" fillId="0" borderId="0" xfId="0" applyFont="1"/>
    <xf numFmtId="0" fontId="28" fillId="0" borderId="0" xfId="0" applyFont="1"/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10" fontId="25" fillId="0" borderId="6" xfId="4" applyNumberFormat="1" applyFont="1" applyBorder="1" applyAlignment="1" applyProtection="1">
      <alignment horizontal="center"/>
    </xf>
    <xf numFmtId="43" fontId="25" fillId="0" borderId="0" xfId="5" applyFont="1" applyAlignment="1" applyProtection="1">
      <alignment horizontal="left"/>
    </xf>
    <xf numFmtId="0" fontId="25" fillId="0" borderId="7" xfId="0" applyFont="1" applyBorder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14" fontId="25" fillId="0" borderId="6" xfId="0" applyNumberFormat="1" applyFont="1" applyBorder="1" applyAlignment="1">
      <alignment horizontal="center"/>
    </xf>
    <xf numFmtId="10" fontId="25" fillId="0" borderId="6" xfId="0" applyNumberFormat="1" applyFont="1" applyBorder="1" applyAlignment="1">
      <alignment horizontal="center"/>
    </xf>
    <xf numFmtId="0" fontId="27" fillId="2" borderId="8" xfId="0" applyFont="1" applyFill="1" applyBorder="1"/>
    <xf numFmtId="0" fontId="25" fillId="2" borderId="9" xfId="0" applyFont="1" applyFill="1" applyBorder="1"/>
    <xf numFmtId="0" fontId="30" fillId="2" borderId="9" xfId="0" applyFont="1" applyFill="1" applyBorder="1"/>
    <xf numFmtId="10" fontId="27" fillId="2" borderId="9" xfId="0" applyNumberFormat="1" applyFont="1" applyFill="1" applyBorder="1"/>
    <xf numFmtId="0" fontId="27" fillId="2" borderId="9" xfId="0" applyFont="1" applyFill="1" applyBorder="1" applyAlignment="1">
      <alignment horizontal="right"/>
    </xf>
    <xf numFmtId="10" fontId="25" fillId="2" borderId="10" xfId="4" applyNumberFormat="1" applyFont="1" applyFill="1" applyBorder="1" applyProtection="1"/>
    <xf numFmtId="0" fontId="27" fillId="0" borderId="0" xfId="0" applyFont="1" applyAlignment="1">
      <alignment horizontal="right"/>
    </xf>
    <xf numFmtId="0" fontId="25" fillId="0" borderId="11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" fillId="0" borderId="0" xfId="0" applyFont="1"/>
    <xf numFmtId="0" fontId="1" fillId="0" borderId="7" xfId="0" applyFont="1" applyBorder="1"/>
    <xf numFmtId="0" fontId="1" fillId="0" borderId="0" xfId="0" applyFont="1" applyAlignment="1">
      <alignment horizontal="right"/>
    </xf>
    <xf numFmtId="0" fontId="26" fillId="0" borderId="4" xfId="0" applyFont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5" fillId="2" borderId="1" xfId="0" applyFont="1" applyFill="1" applyBorder="1" applyAlignment="1">
      <alignment horizontal="center" textRotation="90" wrapText="1"/>
    </xf>
    <xf numFmtId="0" fontId="27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center"/>
    </xf>
    <xf numFmtId="43" fontId="25" fillId="0" borderId="0" xfId="5" applyFont="1" applyProtection="1"/>
    <xf numFmtId="0" fontId="32" fillId="0" borderId="0" xfId="0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textRotation="90"/>
    </xf>
    <xf numFmtId="43" fontId="1" fillId="0" borderId="0" xfId="5" applyFont="1" applyAlignment="1" applyProtection="1">
      <alignment horizontal="center"/>
    </xf>
    <xf numFmtId="0" fontId="25" fillId="0" borderId="1" xfId="0" applyFont="1" applyBorder="1" applyAlignment="1" applyProtection="1">
      <alignment horizontal="center" textRotation="90" wrapText="1"/>
      <protection locked="0"/>
    </xf>
    <xf numFmtId="0" fontId="25" fillId="0" borderId="0" xfId="0" applyFont="1" applyAlignment="1">
      <alignment horizontal="center" textRotation="90"/>
    </xf>
    <xf numFmtId="10" fontId="34" fillId="0" borderId="0" xfId="0" applyNumberFormat="1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3" fontId="4" fillId="0" borderId="1" xfId="5" applyFont="1" applyBorder="1" applyAlignment="1" applyProtection="1">
      <alignment horizontal="center" vertical="center" wrapText="1"/>
    </xf>
    <xf numFmtId="43" fontId="27" fillId="0" borderId="1" xfId="5" applyFont="1" applyBorder="1" applyAlignment="1" applyProtection="1">
      <alignment horizontal="center" vertical="center" wrapText="1"/>
    </xf>
    <xf numFmtId="0" fontId="27" fillId="0" borderId="0" xfId="0" applyFont="1" applyAlignment="1">
      <alignment wrapText="1"/>
    </xf>
    <xf numFmtId="0" fontId="34" fillId="0" borderId="0" xfId="0" applyFont="1" applyAlignment="1">
      <alignment horizontal="center"/>
    </xf>
    <xf numFmtId="43" fontId="4" fillId="0" borderId="0" xfId="5" applyFont="1" applyAlignment="1" applyProtection="1">
      <alignment horizontal="center" wrapText="1"/>
    </xf>
    <xf numFmtId="43" fontId="27" fillId="0" borderId="0" xfId="5" applyFont="1" applyAlignment="1" applyProtection="1">
      <alignment wrapText="1"/>
    </xf>
    <xf numFmtId="10" fontId="25" fillId="0" borderId="6" xfId="4" applyNumberFormat="1" applyFont="1" applyBorder="1" applyAlignment="1" applyProtection="1">
      <alignment horizontal="left" vertical="center" shrinkToFit="1"/>
    </xf>
    <xf numFmtId="43" fontId="1" fillId="0" borderId="6" xfId="5" applyFont="1" applyBorder="1" applyAlignment="1" applyProtection="1">
      <alignment horizontal="center" vertical="center"/>
    </xf>
    <xf numFmtId="43" fontId="25" fillId="0" borderId="6" xfId="5" applyFont="1" applyBorder="1" applyAlignment="1" applyProtection="1">
      <alignment vertical="center"/>
    </xf>
    <xf numFmtId="43" fontId="25" fillId="0" borderId="13" xfId="5" applyFont="1" applyBorder="1" applyAlignment="1" applyProtection="1">
      <alignment vertical="center"/>
    </xf>
    <xf numFmtId="0" fontId="25" fillId="0" borderId="13" xfId="0" applyFont="1" applyBorder="1" applyAlignment="1">
      <alignment vertical="center" wrapText="1"/>
    </xf>
    <xf numFmtId="10" fontId="25" fillId="0" borderId="0" xfId="4" applyNumberFormat="1" applyFont="1" applyAlignment="1" applyProtection="1">
      <alignment horizontal="center" vertical="center"/>
    </xf>
    <xf numFmtId="0" fontId="26" fillId="0" borderId="0" xfId="0" applyFont="1"/>
    <xf numFmtId="0" fontId="1" fillId="0" borderId="5" xfId="0" applyFont="1" applyBorder="1" applyAlignment="1">
      <alignment horizontal="right"/>
    </xf>
    <xf numFmtId="0" fontId="2" fillId="0" borderId="0" xfId="2" applyFont="1"/>
    <xf numFmtId="49" fontId="2" fillId="0" borderId="0" xfId="2" applyNumberFormat="1" applyFont="1" applyAlignment="1" applyProtection="1">
      <alignment horizontal="left"/>
      <protection locked="0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 indent="2"/>
    </xf>
    <xf numFmtId="0" fontId="36" fillId="0" borderId="0" xfId="0" applyFont="1" applyAlignment="1">
      <alignment horizontal="left" vertical="center" indent="7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 indent="9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9" fillId="0" borderId="0" xfId="0" applyFont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3" fontId="39" fillId="0" borderId="14" xfId="5" applyFont="1" applyBorder="1" applyAlignment="1" applyProtection="1"/>
    <xf numFmtId="0" fontId="7" fillId="0" borderId="2" xfId="3" applyFont="1" applyBorder="1" applyAlignment="1">
      <alignment horizontal="left" vertical="top"/>
    </xf>
    <xf numFmtId="0" fontId="16" fillId="0" borderId="2" xfId="0" applyFont="1" applyBorder="1"/>
    <xf numFmtId="0" fontId="7" fillId="0" borderId="2" xfId="0" applyFont="1" applyBorder="1"/>
    <xf numFmtId="0" fontId="16" fillId="0" borderId="2" xfId="0" applyFont="1" applyBorder="1" applyAlignment="1">
      <alignment horizontal="center"/>
    </xf>
    <xf numFmtId="0" fontId="8" fillId="0" borderId="2" xfId="3" applyFont="1" applyBorder="1" applyAlignment="1">
      <alignment horizontal="center" vertical="top"/>
    </xf>
    <xf numFmtId="0" fontId="36" fillId="3" borderId="12" xfId="0" applyFont="1" applyFill="1" applyBorder="1" applyAlignment="1" applyProtection="1">
      <alignment vertical="top" wrapText="1"/>
      <protection locked="0"/>
    </xf>
    <xf numFmtId="0" fontId="36" fillId="3" borderId="12" xfId="0" applyFont="1" applyFill="1" applyBorder="1" applyAlignment="1" applyProtection="1">
      <alignment horizontal="left" vertical="top" wrapText="1"/>
      <protection locked="0"/>
    </xf>
    <xf numFmtId="49" fontId="36" fillId="3" borderId="12" xfId="0" applyNumberFormat="1" applyFont="1" applyFill="1" applyBorder="1" applyProtection="1">
      <protection locked="0"/>
    </xf>
    <xf numFmtId="167" fontId="2" fillId="3" borderId="12" xfId="0" applyNumberFormat="1" applyFont="1" applyFill="1" applyBorder="1" applyAlignment="1" applyProtection="1">
      <alignment horizontal="left" vertical="top" wrapText="1"/>
      <protection locked="0"/>
    </xf>
    <xf numFmtId="14" fontId="36" fillId="3" borderId="12" xfId="0" applyNumberFormat="1" applyFont="1" applyFill="1" applyBorder="1" applyAlignment="1" applyProtection="1">
      <alignment horizontal="center"/>
      <protection locked="0"/>
    </xf>
    <xf numFmtId="49" fontId="2" fillId="3" borderId="12" xfId="2" applyNumberFormat="1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37" fillId="0" borderId="0" xfId="0" applyFont="1" applyAlignment="1">
      <alignment horizontal="left" vertical="center"/>
    </xf>
    <xf numFmtId="0" fontId="25" fillId="0" borderId="6" xfId="0" applyFont="1" applyBorder="1" applyAlignment="1" applyProtection="1">
      <alignment vertical="center" wrapText="1"/>
      <protection hidden="1"/>
    </xf>
    <xf numFmtId="1" fontId="40" fillId="0" borderId="0" xfId="4" applyNumberFormat="1" applyFont="1" applyAlignment="1" applyProtection="1">
      <alignment horizontal="center" vertical="center"/>
    </xf>
    <xf numFmtId="43" fontId="1" fillId="0" borderId="6" xfId="5" applyFont="1" applyFill="1" applyBorder="1" applyAlignment="1" applyProtection="1">
      <alignment horizontal="center" vertical="center" shrinkToFit="1"/>
    </xf>
    <xf numFmtId="0" fontId="25" fillId="0" borderId="6" xfId="0" quotePrefix="1" applyFont="1" applyBorder="1" applyAlignment="1">
      <alignment horizontal="left" vertical="center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1" fontId="25" fillId="0" borderId="0" xfId="4" applyNumberFormat="1" applyFont="1" applyAlignment="1" applyProtection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6" fillId="0" borderId="6" xfId="0" applyFont="1" applyBorder="1" applyAlignment="1">
      <alignment horizontal="center"/>
    </xf>
    <xf numFmtId="0" fontId="36" fillId="3" borderId="6" xfId="5" applyNumberFormat="1" applyFont="1" applyFill="1" applyBorder="1" applyAlignment="1" applyProtection="1">
      <alignment horizontal="center"/>
      <protection locked="0"/>
    </xf>
    <xf numFmtId="0" fontId="3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70" fontId="7" fillId="0" borderId="0" xfId="0" applyNumberFormat="1" applyFont="1" applyAlignment="1">
      <alignment horizontal="right"/>
    </xf>
    <xf numFmtId="0" fontId="41" fillId="0" borderId="0" xfId="0" applyFont="1" applyAlignment="1">
      <alignment horizontal="left" vertical="center"/>
    </xf>
    <xf numFmtId="10" fontId="25" fillId="2" borderId="9" xfId="0" applyNumberFormat="1" applyFont="1" applyFill="1" applyBorder="1"/>
    <xf numFmtId="0" fontId="25" fillId="0" borderId="12" xfId="0" applyFont="1" applyBorder="1" applyAlignment="1">
      <alignment horizontal="center" vertical="center" wrapText="1"/>
    </xf>
    <xf numFmtId="1" fontId="25" fillId="0" borderId="6" xfId="0" applyNumberFormat="1" applyFont="1" applyBorder="1" applyAlignment="1">
      <alignment horizontal="center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6" xfId="0" applyFont="1" applyFill="1" applyBorder="1" applyAlignment="1" applyProtection="1">
      <alignment horizontal="left" vertical="center"/>
      <protection locked="0"/>
    </xf>
    <xf numFmtId="0" fontId="25" fillId="3" borderId="6" xfId="0" applyFont="1" applyFill="1" applyBorder="1" applyAlignment="1" applyProtection="1">
      <alignment vertical="center" wrapText="1"/>
      <protection locked="0"/>
    </xf>
    <xf numFmtId="0" fontId="1" fillId="2" borderId="9" xfId="4" applyNumberFormat="1" applyFont="1" applyFill="1" applyBorder="1" applyAlignment="1" applyProtection="1">
      <alignment horizontal="center"/>
    </xf>
    <xf numFmtId="171" fontId="25" fillId="2" borderId="9" xfId="1" applyNumberFormat="1" applyFont="1" applyFill="1" applyBorder="1" applyAlignment="1" applyProtection="1">
      <alignment shrinkToFit="1"/>
    </xf>
    <xf numFmtId="43" fontId="25" fillId="0" borderId="0" xfId="5" applyFont="1" applyFill="1" applyProtection="1"/>
    <xf numFmtId="172" fontId="27" fillId="2" borderId="1" xfId="5" applyNumberFormat="1" applyFont="1" applyFill="1" applyBorder="1" applyAlignment="1" applyProtection="1">
      <alignment horizontal="center" shrinkToFit="1"/>
    </xf>
    <xf numFmtId="172" fontId="25" fillId="0" borderId="6" xfId="5" applyNumberFormat="1" applyFont="1" applyBorder="1" applyAlignment="1" applyProtection="1">
      <alignment horizontal="center" shrinkToFit="1"/>
    </xf>
    <xf numFmtId="0" fontId="23" fillId="0" borderId="15" xfId="0" applyFont="1" applyBorder="1"/>
    <xf numFmtId="0" fontId="10" fillId="2" borderId="16" xfId="2" applyFont="1" applyFill="1" applyBorder="1" applyAlignment="1">
      <alignment vertical="center" wrapText="1"/>
    </xf>
    <xf numFmtId="0" fontId="10" fillId="2" borderId="17" xfId="2" applyFont="1" applyFill="1" applyBorder="1" applyAlignment="1">
      <alignment vertical="center" wrapText="1"/>
    </xf>
    <xf numFmtId="0" fontId="42" fillId="0" borderId="0" xfId="0" applyFont="1" applyAlignment="1">
      <alignment vertical="center"/>
    </xf>
    <xf numFmtId="0" fontId="36" fillId="0" borderId="15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6" fillId="0" borderId="0" xfId="0" applyFont="1" applyProtection="1">
      <protection locked="0"/>
    </xf>
    <xf numFmtId="0" fontId="25" fillId="0" borderId="0" xfId="0" applyFont="1" applyProtection="1">
      <protection locked="0"/>
    </xf>
    <xf numFmtId="173" fontId="25" fillId="0" borderId="6" xfId="0" applyNumberFormat="1" applyFont="1" applyBorder="1" applyAlignment="1">
      <alignment horizontal="left"/>
    </xf>
    <xf numFmtId="173" fontId="25" fillId="0" borderId="6" xfId="0" applyNumberFormat="1" applyFont="1" applyBorder="1" applyAlignment="1">
      <alignment horizontal="center"/>
    </xf>
    <xf numFmtId="1" fontId="25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45" fillId="2" borderId="18" xfId="2" applyFont="1" applyFill="1" applyBorder="1" applyAlignment="1">
      <alignment vertical="center" wrapText="1"/>
    </xf>
    <xf numFmtId="3" fontId="45" fillId="2" borderId="19" xfId="2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 applyProtection="1">
      <alignment horizontal="center" textRotation="90" wrapText="1"/>
      <protection locked="0"/>
    </xf>
    <xf numFmtId="0" fontId="21" fillId="4" borderId="1" xfId="0" applyFont="1" applyFill="1" applyBorder="1" applyAlignment="1" applyProtection="1">
      <alignment horizontal="center" textRotation="90" wrapText="1"/>
      <protection locked="0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46" fillId="0" borderId="6" xfId="0" applyFont="1" applyBorder="1" applyAlignment="1">
      <alignment horizontal="left"/>
    </xf>
    <xf numFmtId="0" fontId="46" fillId="2" borderId="1" xfId="0" applyFont="1" applyFill="1" applyBorder="1" applyAlignment="1">
      <alignment horizontal="center" textRotation="90"/>
    </xf>
    <xf numFmtId="43" fontId="47" fillId="0" borderId="0" xfId="5" applyFont="1" applyFill="1" applyAlignment="1" applyProtection="1">
      <alignment horizontal="left"/>
    </xf>
    <xf numFmtId="0" fontId="25" fillId="6" borderId="6" xfId="0" applyFont="1" applyFill="1" applyBorder="1" applyAlignment="1" applyProtection="1">
      <alignment vertical="center" wrapText="1"/>
      <protection locked="0" hidden="1"/>
    </xf>
    <xf numFmtId="0" fontId="25" fillId="0" borderId="6" xfId="0" applyFont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vertical="top" wrapText="1"/>
      <protection locked="0"/>
    </xf>
    <xf numFmtId="14" fontId="13" fillId="3" borderId="12" xfId="0" applyNumberFormat="1" applyFont="1" applyFill="1" applyBorder="1" applyAlignment="1" applyProtection="1">
      <alignment horizontal="center" vertical="top" wrapText="1"/>
      <protection locked="0"/>
    </xf>
    <xf numFmtId="43" fontId="1" fillId="0" borderId="6" xfId="5" applyFont="1" applyBorder="1" applyAlignment="1" applyProtection="1">
      <alignment horizontal="center" vertical="center" shrinkToFit="1"/>
    </xf>
    <xf numFmtId="43" fontId="25" fillId="0" borderId="6" xfId="5" applyFont="1" applyBorder="1" applyAlignment="1" applyProtection="1">
      <alignment vertical="center" shrinkToFit="1"/>
    </xf>
    <xf numFmtId="43" fontId="25" fillId="3" borderId="6" xfId="5" applyFont="1" applyFill="1" applyBorder="1" applyAlignment="1" applyProtection="1">
      <alignment vertical="center" shrinkToFit="1"/>
      <protection locked="0"/>
    </xf>
    <xf numFmtId="0" fontId="13" fillId="7" borderId="11" xfId="5" applyNumberFormat="1" applyFont="1" applyFill="1" applyBorder="1" applyAlignment="1" applyProtection="1">
      <alignment horizontal="left"/>
    </xf>
    <xf numFmtId="0" fontId="36" fillId="7" borderId="20" xfId="5" applyNumberFormat="1" applyFont="1" applyFill="1" applyBorder="1" applyAlignment="1" applyProtection="1">
      <alignment horizontal="center"/>
    </xf>
    <xf numFmtId="0" fontId="36" fillId="7" borderId="14" xfId="5" applyNumberFormat="1" applyFont="1" applyFill="1" applyBorder="1" applyAlignment="1" applyProtection="1">
      <alignment horizontal="center"/>
    </xf>
    <xf numFmtId="43" fontId="25" fillId="0" borderId="6" xfId="5" applyFont="1" applyBorder="1" applyAlignment="1" applyProtection="1">
      <alignment shrinkToFit="1"/>
    </xf>
    <xf numFmtId="174" fontId="25" fillId="3" borderId="6" xfId="5" applyNumberFormat="1" applyFont="1" applyFill="1" applyBorder="1" applyAlignment="1" applyProtection="1">
      <alignment horizontal="center" vertical="center" shrinkToFit="1"/>
      <protection locked="0"/>
    </xf>
    <xf numFmtId="175" fontId="25" fillId="0" borderId="6" xfId="0" applyNumberFormat="1" applyFont="1" applyBorder="1" applyAlignment="1">
      <alignment horizontal="left" wrapText="1"/>
    </xf>
    <xf numFmtId="0" fontId="21" fillId="6" borderId="6" xfId="0" applyFont="1" applyFill="1" applyBorder="1" applyAlignment="1" applyProtection="1">
      <alignment vertical="center" wrapText="1"/>
      <protection locked="0" hidden="1"/>
    </xf>
    <xf numFmtId="0" fontId="20" fillId="0" borderId="1" xfId="0" applyFont="1" applyBorder="1" applyAlignment="1">
      <alignment horizontal="center" vertical="center" wrapText="1"/>
    </xf>
    <xf numFmtId="0" fontId="0" fillId="0" borderId="48" xfId="0" applyBorder="1"/>
    <xf numFmtId="0" fontId="0" fillId="0" borderId="50" xfId="0" applyBorder="1"/>
    <xf numFmtId="0" fontId="0" fillId="0" borderId="53" xfId="0" applyBorder="1"/>
    <xf numFmtId="0" fontId="56" fillId="0" borderId="47" xfId="0" applyFont="1" applyBorder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55" fillId="0" borderId="0" xfId="0" applyFont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center"/>
    </xf>
    <xf numFmtId="0" fontId="51" fillId="0" borderId="0" xfId="0" applyFont="1" applyAlignment="1">
      <alignment horizontal="center" vertical="center"/>
    </xf>
    <xf numFmtId="0" fontId="51" fillId="0" borderId="49" xfId="0" applyFont="1" applyBorder="1" applyAlignment="1">
      <alignment horizontal="center" vertical="top"/>
    </xf>
    <xf numFmtId="0" fontId="49" fillId="0" borderId="0" xfId="0" applyFont="1"/>
    <xf numFmtId="0" fontId="55" fillId="0" borderId="46" xfId="0" applyFont="1" applyBorder="1" applyAlignment="1">
      <alignment horizontal="center" vertical="center"/>
    </xf>
    <xf numFmtId="0" fontId="55" fillId="0" borderId="49" xfId="0" applyFont="1" applyBorder="1" applyAlignment="1">
      <alignment horizontal="center" vertical="center"/>
    </xf>
    <xf numFmtId="0" fontId="52" fillId="0" borderId="49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51" fillId="0" borderId="0" xfId="0" applyFont="1" applyAlignment="1">
      <alignment vertical="center"/>
    </xf>
    <xf numFmtId="0" fontId="56" fillId="0" borderId="47" xfId="0" applyFont="1" applyBorder="1" applyAlignment="1">
      <alignment horizontal="left"/>
    </xf>
    <xf numFmtId="0" fontId="55" fillId="0" borderId="47" xfId="0" applyFont="1" applyBorder="1" applyAlignment="1">
      <alignment horizontal="center"/>
    </xf>
    <xf numFmtId="0" fontId="55" fillId="0" borderId="48" xfId="0" applyFont="1" applyBorder="1" applyAlignment="1">
      <alignment horizontal="center"/>
    </xf>
    <xf numFmtId="0" fontId="51" fillId="0" borderId="0" xfId="0" applyFont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 wrapText="1"/>
    </xf>
    <xf numFmtId="0" fontId="55" fillId="0" borderId="50" xfId="0" applyFont="1" applyBorder="1" applyAlignment="1">
      <alignment horizontal="center" wrapText="1"/>
    </xf>
    <xf numFmtId="0" fontId="49" fillId="0" borderId="0" xfId="0" applyFont="1" applyAlignment="1">
      <alignment horizontal="center"/>
    </xf>
    <xf numFmtId="0" fontId="49" fillId="0" borderId="50" xfId="0" applyFont="1" applyBorder="1" applyAlignment="1">
      <alignment horizontal="center"/>
    </xf>
    <xf numFmtId="0" fontId="51" fillId="0" borderId="49" xfId="0" applyFont="1" applyBorder="1" applyAlignment="1">
      <alignment horizontal="center" vertical="center" wrapText="1"/>
    </xf>
    <xf numFmtId="0" fontId="52" fillId="10" borderId="64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1" fillId="0" borderId="0" xfId="0" applyFont="1" applyAlignment="1">
      <alignment wrapText="1"/>
    </xf>
    <xf numFmtId="0" fontId="52" fillId="11" borderId="0" xfId="0" applyFont="1" applyFill="1" applyAlignment="1">
      <alignment horizontal="center" vertical="center" wrapText="1"/>
    </xf>
    <xf numFmtId="0" fontId="52" fillId="11" borderId="50" xfId="0" applyFont="1" applyFill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1" fillId="0" borderId="55" xfId="0" applyFont="1" applyBorder="1" applyAlignment="1">
      <alignment horizontal="center" vertical="center"/>
    </xf>
    <xf numFmtId="0" fontId="55" fillId="12" borderId="69" xfId="0" applyFont="1" applyFill="1" applyBorder="1" applyAlignment="1">
      <alignment horizontal="center" vertical="center" wrapText="1"/>
    </xf>
    <xf numFmtId="0" fontId="51" fillId="12" borderId="56" xfId="0" applyFont="1" applyFill="1" applyBorder="1" applyAlignment="1">
      <alignment horizontal="center" vertical="center"/>
    </xf>
    <xf numFmtId="0" fontId="51" fillId="12" borderId="70" xfId="0" applyFont="1" applyFill="1" applyBorder="1" applyAlignment="1">
      <alignment horizontal="center" vertical="center"/>
    </xf>
    <xf numFmtId="3" fontId="51" fillId="0" borderId="0" xfId="0" applyNumberFormat="1" applyFont="1" applyAlignment="1">
      <alignment horizontal="center" vertical="center"/>
    </xf>
    <xf numFmtId="0" fontId="52" fillId="9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0" fontId="56" fillId="10" borderId="0" xfId="0" applyFont="1" applyFill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0" fillId="0" borderId="0" xfId="0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/>
    </xf>
    <xf numFmtId="4" fontId="62" fillId="0" borderId="48" xfId="0" applyNumberFormat="1" applyFont="1" applyBorder="1" applyAlignment="1">
      <alignment horizontal="center"/>
    </xf>
    <xf numFmtId="4" fontId="0" fillId="0" borderId="50" xfId="0" applyNumberFormat="1" applyBorder="1" applyAlignment="1">
      <alignment horizontal="center"/>
    </xf>
    <xf numFmtId="10" fontId="49" fillId="0" borderId="50" xfId="9" applyNumberFormat="1" applyFont="1" applyBorder="1" applyAlignment="1">
      <alignment horizontal="center"/>
    </xf>
    <xf numFmtId="10" fontId="49" fillId="0" borderId="50" xfId="0" applyNumberFormat="1" applyFont="1" applyBorder="1" applyAlignment="1">
      <alignment horizontal="center"/>
    </xf>
    <xf numFmtId="0" fontId="55" fillId="0" borderId="0" xfId="0" applyFont="1"/>
    <xf numFmtId="0" fontId="52" fillId="0" borderId="22" xfId="0" applyFont="1" applyBorder="1" applyAlignment="1">
      <alignment horizontal="center"/>
    </xf>
    <xf numFmtId="164" fontId="0" fillId="0" borderId="0" xfId="10" applyFont="1" applyFill="1" applyBorder="1" applyAlignment="1">
      <alignment horizontal="center" vertical="center"/>
    </xf>
    <xf numFmtId="164" fontId="0" fillId="0" borderId="4" xfId="1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6" fillId="0" borderId="0" xfId="8" applyFont="1" applyAlignment="1">
      <alignment vertical="top"/>
    </xf>
    <xf numFmtId="0" fontId="6" fillId="0" borderId="0" xfId="8" applyFont="1"/>
    <xf numFmtId="9" fontId="6" fillId="0" borderId="0" xfId="13" applyFont="1" applyBorder="1" applyProtection="1"/>
    <xf numFmtId="0" fontId="6" fillId="0" borderId="0" xfId="8" applyFont="1" applyAlignment="1">
      <alignment horizontal="center"/>
    </xf>
    <xf numFmtId="0" fontId="64" fillId="0" borderId="0" xfId="8" applyFont="1"/>
    <xf numFmtId="0" fontId="64" fillId="0" borderId="0" xfId="8" applyFont="1" applyAlignment="1">
      <alignment horizontal="center"/>
    </xf>
    <xf numFmtId="10" fontId="6" fillId="0" borderId="0" xfId="13" applyNumberFormat="1" applyFont="1" applyBorder="1" applyProtection="1"/>
    <xf numFmtId="0" fontId="64" fillId="0" borderId="0" xfId="8" applyFont="1" applyAlignment="1">
      <alignment vertical="center"/>
    </xf>
    <xf numFmtId="9" fontId="64" fillId="0" borderId="0" xfId="13" applyFont="1" applyBorder="1" applyProtection="1">
      <protection hidden="1"/>
    </xf>
    <xf numFmtId="0" fontId="64" fillId="0" borderId="0" xfId="8" applyFont="1" applyProtection="1">
      <protection hidden="1"/>
    </xf>
    <xf numFmtId="10" fontId="64" fillId="0" borderId="0" xfId="13" applyNumberFormat="1" applyFont="1" applyBorder="1" applyProtection="1">
      <protection hidden="1"/>
    </xf>
    <xf numFmtId="0" fontId="64" fillId="0" borderId="0" xfId="8" applyFont="1" applyAlignment="1" applyProtection="1">
      <alignment horizontal="center" vertical="center"/>
      <protection hidden="1"/>
    </xf>
    <xf numFmtId="0" fontId="64" fillId="0" borderId="2" xfId="8" applyFont="1" applyBorder="1"/>
    <xf numFmtId="9" fontId="64" fillId="0" borderId="2" xfId="13" applyFont="1" applyBorder="1" applyProtection="1">
      <protection hidden="1"/>
    </xf>
    <xf numFmtId="43" fontId="64" fillId="0" borderId="2" xfId="14" applyFont="1" applyBorder="1" applyProtection="1"/>
    <xf numFmtId="43" fontId="64" fillId="0" borderId="0" xfId="14" applyFont="1" applyProtection="1"/>
    <xf numFmtId="10" fontId="64" fillId="0" borderId="2" xfId="13" applyNumberFormat="1" applyFont="1" applyBorder="1" applyProtection="1">
      <protection hidden="1"/>
    </xf>
    <xf numFmtId="10" fontId="64" fillId="0" borderId="0" xfId="13" applyNumberFormat="1" applyFont="1" applyProtection="1">
      <protection hidden="1"/>
    </xf>
    <xf numFmtId="0" fontId="6" fillId="0" borderId="15" xfId="8" applyFont="1" applyBorder="1" applyAlignment="1">
      <alignment horizontal="center"/>
    </xf>
    <xf numFmtId="9" fontId="6" fillId="0" borderId="15" xfId="13" applyFont="1" applyBorder="1" applyProtection="1">
      <protection hidden="1"/>
    </xf>
    <xf numFmtId="43" fontId="6" fillId="0" borderId="15" xfId="14" applyFont="1" applyBorder="1"/>
    <xf numFmtId="43" fontId="6" fillId="0" borderId="15" xfId="14" applyFont="1" applyBorder="1" applyProtection="1">
      <protection locked="0"/>
    </xf>
    <xf numFmtId="10" fontId="6" fillId="0" borderId="15" xfId="13" applyNumberFormat="1" applyFont="1" applyBorder="1" applyProtection="1">
      <protection hidden="1"/>
    </xf>
    <xf numFmtId="10" fontId="6" fillId="0" borderId="12" xfId="13" applyNumberFormat="1" applyFont="1" applyBorder="1" applyProtection="1">
      <protection hidden="1"/>
    </xf>
    <xf numFmtId="0" fontId="65" fillId="0" borderId="0" xfId="8" applyFont="1" applyAlignment="1">
      <alignment horizontal="center"/>
    </xf>
    <xf numFmtId="4" fontId="6" fillId="0" borderId="0" xfId="8" applyNumberFormat="1" applyFont="1"/>
    <xf numFmtId="43" fontId="6" fillId="0" borderId="0" xfId="8" applyNumberFormat="1" applyFont="1"/>
    <xf numFmtId="43" fontId="6" fillId="0" borderId="72" xfId="14" applyFont="1" applyBorder="1" applyProtection="1">
      <protection locked="0"/>
    </xf>
    <xf numFmtId="0" fontId="6" fillId="14" borderId="0" xfId="8" applyFont="1" applyFill="1"/>
    <xf numFmtId="43" fontId="8" fillId="0" borderId="12" xfId="11" applyFont="1" applyBorder="1" applyAlignment="1" applyProtection="1">
      <alignment horizontal="center"/>
      <protection hidden="1"/>
    </xf>
    <xf numFmtId="43" fontId="6" fillId="0" borderId="12" xfId="14" applyFont="1" applyBorder="1" applyProtection="1">
      <protection hidden="1"/>
    </xf>
    <xf numFmtId="0" fontId="8" fillId="0" borderId="0" xfId="8" applyFont="1" applyAlignment="1">
      <alignment horizontal="center"/>
    </xf>
    <xf numFmtId="0" fontId="8" fillId="0" borderId="0" xfId="8" applyFont="1"/>
    <xf numFmtId="9" fontId="8" fillId="0" borderId="15" xfId="13" applyFont="1" applyBorder="1" applyAlignment="1" applyProtection="1">
      <alignment horizontal="center"/>
      <protection hidden="1"/>
    </xf>
    <xf numFmtId="43" fontId="8" fillId="8" borderId="15" xfId="14" applyFont="1" applyFill="1" applyBorder="1" applyProtection="1">
      <protection hidden="1"/>
    </xf>
    <xf numFmtId="10" fontId="8" fillId="8" borderId="12" xfId="13" applyNumberFormat="1" applyFont="1" applyFill="1" applyBorder="1" applyProtection="1">
      <protection hidden="1"/>
    </xf>
    <xf numFmtId="9" fontId="6" fillId="0" borderId="0" xfId="13" applyFont="1" applyProtection="1"/>
    <xf numFmtId="10" fontId="6" fillId="0" borderId="0" xfId="13" applyNumberFormat="1" applyFont="1" applyProtection="1"/>
    <xf numFmtId="9" fontId="6" fillId="0" borderId="0" xfId="13" applyFont="1"/>
    <xf numFmtId="10" fontId="6" fillId="0" borderId="0" xfId="13" applyNumberFormat="1" applyFont="1"/>
    <xf numFmtId="10" fontId="6" fillId="0" borderId="0" xfId="13" applyNumberFormat="1" applyFont="1" applyBorder="1" applyAlignment="1" applyProtection="1">
      <alignment horizontal="center"/>
    </xf>
    <xf numFmtId="0" fontId="0" fillId="0" borderId="49" xfId="0" applyBorder="1" applyAlignment="1">
      <alignment horizontal="left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13" fillId="3" borderId="12" xfId="0" applyFont="1" applyFill="1" applyBorder="1" applyAlignment="1" applyProtection="1">
      <alignment horizontal="left" vertical="top" wrapText="1"/>
      <protection locked="0"/>
    </xf>
    <xf numFmtId="0" fontId="2" fillId="3" borderId="12" xfId="2" applyFont="1" applyFill="1" applyBorder="1" applyAlignment="1" applyProtection="1">
      <alignment horizontal="left"/>
      <protection locked="0"/>
    </xf>
    <xf numFmtId="0" fontId="52" fillId="10" borderId="0" xfId="0" applyFont="1" applyFill="1" applyAlignment="1">
      <alignment horizontal="center"/>
    </xf>
    <xf numFmtId="0" fontId="0" fillId="0" borderId="46" xfId="0" applyBorder="1" applyAlignment="1">
      <alignment horizontal="left"/>
    </xf>
    <xf numFmtId="0" fontId="0" fillId="0" borderId="49" xfId="0" applyBorder="1" applyAlignment="1">
      <alignment horizontal="center"/>
    </xf>
    <xf numFmtId="0" fontId="0" fillId="15" borderId="49" xfId="0" applyFill="1" applyBorder="1" applyAlignment="1">
      <alignment horizontal="center"/>
    </xf>
    <xf numFmtId="0" fontId="0" fillId="16" borderId="49" xfId="0" applyFill="1" applyBorder="1" applyAlignment="1">
      <alignment horizontal="center"/>
    </xf>
    <xf numFmtId="0" fontId="53" fillId="8" borderId="51" xfId="0" applyFont="1" applyFill="1" applyBorder="1" applyAlignment="1">
      <alignment horizontal="center"/>
    </xf>
    <xf numFmtId="0" fontId="58" fillId="0" borderId="0" xfId="0" applyFont="1" applyAlignment="1">
      <alignment vertical="center" wrapText="1"/>
    </xf>
    <xf numFmtId="0" fontId="63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43" fontId="4" fillId="0" borderId="0" xfId="5" applyFont="1" applyBorder="1" applyAlignment="1" applyProtection="1">
      <alignment horizontal="center" vertical="center" wrapText="1"/>
    </xf>
    <xf numFmtId="43" fontId="27" fillId="0" borderId="0" xfId="5" applyFont="1" applyBorder="1" applyAlignment="1" applyProtection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6" fillId="0" borderId="0" xfId="0" applyFont="1" applyAlignment="1">
      <alignment horizontal="left"/>
    </xf>
    <xf numFmtId="0" fontId="49" fillId="0" borderId="77" xfId="0" applyFont="1" applyBorder="1"/>
    <xf numFmtId="0" fontId="49" fillId="0" borderId="77" xfId="0" applyFont="1" applyBorder="1" applyAlignment="1">
      <alignment vertical="center" wrapText="1" shrinkToFit="1"/>
    </xf>
    <xf numFmtId="0" fontId="49" fillId="0" borderId="78" xfId="0" applyFont="1" applyBorder="1" applyAlignment="1">
      <alignment horizontal="center" vertical="center"/>
    </xf>
    <xf numFmtId="0" fontId="0" fillId="0" borderId="79" xfId="0" applyBorder="1" applyAlignment="1">
      <alignment horizontal="left"/>
    </xf>
    <xf numFmtId="0" fontId="0" fillId="0" borderId="79" xfId="0" applyBorder="1"/>
    <xf numFmtId="14" fontId="0" fillId="0" borderId="79" xfId="0" applyNumberFormat="1" applyBorder="1" applyAlignment="1">
      <alignment horizontal="left"/>
    </xf>
    <xf numFmtId="0" fontId="0" fillId="0" borderId="49" xfId="0" applyBorder="1" applyAlignment="1">
      <alignment horizontal="center" vertical="center"/>
    </xf>
    <xf numFmtId="0" fontId="55" fillId="0" borderId="50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43" fontId="8" fillId="0" borderId="0" xfId="8" applyNumberFormat="1" applyFont="1"/>
    <xf numFmtId="0" fontId="52" fillId="10" borderId="46" xfId="0" applyFont="1" applyFill="1" applyBorder="1" applyAlignment="1">
      <alignment horizontal="center"/>
    </xf>
    <xf numFmtId="0" fontId="52" fillId="10" borderId="47" xfId="0" applyFont="1" applyFill="1" applyBorder="1" applyAlignment="1">
      <alignment horizontal="center"/>
    </xf>
    <xf numFmtId="0" fontId="52" fillId="10" borderId="48" xfId="0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13" borderId="49" xfId="0" applyFill="1" applyBorder="1" applyAlignment="1">
      <alignment horizontal="left"/>
    </xf>
    <xf numFmtId="0" fontId="0" fillId="13" borderId="0" xfId="0" applyFill="1" applyAlignment="1">
      <alignment horizontal="center"/>
    </xf>
    <xf numFmtId="0" fontId="0" fillId="13" borderId="50" xfId="0" applyFill="1" applyBorder="1" applyAlignment="1">
      <alignment horizontal="center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2" fontId="51" fillId="12" borderId="56" xfId="0" applyNumberFormat="1" applyFont="1" applyFill="1" applyBorder="1" applyAlignment="1">
      <alignment horizontal="center" vertical="center"/>
    </xf>
    <xf numFmtId="4" fontId="51" fillId="0" borderId="69" xfId="0" applyNumberFormat="1" applyFont="1" applyBorder="1" applyAlignment="1">
      <alignment horizontal="center" vertical="center"/>
    </xf>
    <xf numFmtId="0" fontId="52" fillId="17" borderId="57" xfId="0" applyFont="1" applyFill="1" applyBorder="1" applyAlignment="1">
      <alignment horizontal="center" vertical="center"/>
    </xf>
    <xf numFmtId="43" fontId="52" fillId="17" borderId="58" xfId="5" applyFont="1" applyFill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52" fillId="17" borderId="15" xfId="0" applyFont="1" applyFill="1" applyBorder="1" applyAlignment="1">
      <alignment horizontal="left" vertical="center" wrapText="1"/>
    </xf>
    <xf numFmtId="0" fontId="0" fillId="0" borderId="79" xfId="0" applyBorder="1" applyAlignment="1">
      <alignment wrapText="1"/>
    </xf>
    <xf numFmtId="0" fontId="52" fillId="10" borderId="63" xfId="0" applyFont="1" applyFill="1" applyBorder="1" applyAlignment="1">
      <alignment horizontal="center" vertical="center" wrapText="1"/>
    </xf>
    <xf numFmtId="0" fontId="52" fillId="10" borderId="67" xfId="0" applyFont="1" applyFill="1" applyBorder="1" applyAlignment="1">
      <alignment horizontal="center" vertical="center" wrapText="1"/>
    </xf>
    <xf numFmtId="4" fontId="62" fillId="0" borderId="0" xfId="0" applyNumberFormat="1" applyFont="1" applyAlignment="1">
      <alignment horizontal="center"/>
    </xf>
    <xf numFmtId="10" fontId="49" fillId="0" borderId="0" xfId="9" applyNumberFormat="1" applyFont="1" applyBorder="1" applyAlignment="1">
      <alignment horizontal="center"/>
    </xf>
    <xf numFmtId="10" fontId="49" fillId="0" borderId="0" xfId="0" applyNumberFormat="1" applyFont="1" applyAlignment="1">
      <alignment horizontal="center"/>
    </xf>
    <xf numFmtId="0" fontId="49" fillId="0" borderId="0" xfId="0" applyFont="1" applyAlignment="1">
      <alignment horizontal="center" vertical="center" wrapText="1"/>
    </xf>
    <xf numFmtId="4" fontId="49" fillId="13" borderId="5" xfId="0" applyNumberFormat="1" applyFont="1" applyFill="1" applyBorder="1" applyAlignment="1">
      <alignment horizontal="center" vertical="center" wrapText="1"/>
    </xf>
    <xf numFmtId="4" fontId="49" fillId="13" borderId="75" xfId="0" applyNumberFormat="1" applyFont="1" applyFill="1" applyBorder="1" applyAlignment="1">
      <alignment horizontal="center" vertical="center" wrapText="1"/>
    </xf>
    <xf numFmtId="43" fontId="52" fillId="17" borderId="0" xfId="5" applyFont="1" applyFill="1" applyBorder="1" applyAlignment="1">
      <alignment horizontal="center" vertical="center"/>
    </xf>
    <xf numFmtId="43" fontId="56" fillId="0" borderId="0" xfId="11" applyFont="1" applyFill="1" applyBorder="1" applyAlignment="1">
      <alignment horizontal="center" vertical="center" wrapText="1"/>
    </xf>
    <xf numFmtId="0" fontId="68" fillId="0" borderId="74" xfId="0" applyFont="1" applyBorder="1" applyAlignment="1">
      <alignment horizontal="center" vertical="center" wrapText="1"/>
    </xf>
    <xf numFmtId="0" fontId="68" fillId="0" borderId="15" xfId="0" applyFont="1" applyBorder="1" applyAlignment="1">
      <alignment horizontal="left" vertical="center" wrapText="1" indent="2"/>
    </xf>
    <xf numFmtId="43" fontId="68" fillId="0" borderId="73" xfId="11" applyFont="1" applyFill="1" applyBorder="1" applyAlignment="1">
      <alignment horizontal="center" vertical="center" wrapText="1"/>
    </xf>
    <xf numFmtId="176" fontId="56" fillId="0" borderId="0" xfId="4" applyNumberFormat="1" applyFont="1" applyFill="1" applyBorder="1" applyAlignment="1">
      <alignment horizontal="center" vertical="center" wrapText="1"/>
    </xf>
    <xf numFmtId="0" fontId="56" fillId="13" borderId="74" xfId="0" applyFont="1" applyFill="1" applyBorder="1" applyAlignment="1">
      <alignment horizontal="center" vertical="center" wrapText="1"/>
    </xf>
    <xf numFmtId="0" fontId="56" fillId="13" borderId="15" xfId="0" applyFont="1" applyFill="1" applyBorder="1" applyAlignment="1">
      <alignment horizontal="left" vertical="center" wrapText="1" indent="2"/>
    </xf>
    <xf numFmtId="43" fontId="56" fillId="13" borderId="73" xfId="11" applyFont="1" applyFill="1" applyBorder="1" applyAlignment="1">
      <alignment horizontal="center" vertical="center" wrapText="1"/>
    </xf>
    <xf numFmtId="4" fontId="52" fillId="11" borderId="0" xfId="0" applyNumberFormat="1" applyFont="1" applyFill="1" applyAlignment="1">
      <alignment horizontal="center" vertical="center" wrapText="1"/>
    </xf>
    <xf numFmtId="10" fontId="56" fillId="0" borderId="0" xfId="4" applyNumberFormat="1" applyFont="1" applyFill="1" applyBorder="1" applyAlignment="1">
      <alignment horizontal="center" vertical="center" wrapText="1"/>
    </xf>
    <xf numFmtId="0" fontId="55" fillId="12" borderId="56" xfId="0" applyFont="1" applyFill="1" applyBorder="1" applyAlignment="1">
      <alignment horizontal="center" vertical="center"/>
    </xf>
    <xf numFmtId="0" fontId="0" fillId="12" borderId="71" xfId="0" applyFill="1" applyBorder="1" applyAlignment="1">
      <alignment horizontal="left" vertical="center" wrapText="1"/>
    </xf>
    <xf numFmtId="0" fontId="49" fillId="0" borderId="0" xfId="0" applyFont="1" applyAlignment="1">
      <alignment horizontal="left"/>
    </xf>
    <xf numFmtId="43" fontId="0" fillId="0" borderId="0" xfId="0" applyNumberFormat="1" applyAlignment="1">
      <alignment horizontal="center"/>
    </xf>
    <xf numFmtId="4" fontId="0" fillId="0" borderId="0" xfId="0" applyNumberFormat="1" applyAlignment="1">
      <alignment vertical="center"/>
    </xf>
    <xf numFmtId="0" fontId="0" fillId="12" borderId="56" xfId="0" applyFill="1" applyBorder="1" applyAlignment="1">
      <alignment horizontal="center" vertical="center"/>
    </xf>
    <xf numFmtId="0" fontId="69" fillId="0" borderId="0" xfId="0" applyFont="1"/>
    <xf numFmtId="0" fontId="70" fillId="0" borderId="0" xfId="0" applyFont="1"/>
    <xf numFmtId="0" fontId="71" fillId="0" borderId="0" xfId="0" applyFont="1"/>
    <xf numFmtId="0" fontId="49" fillId="0" borderId="77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8" applyFont="1" applyBorder="1"/>
    <xf numFmtId="0" fontId="6" fillId="0" borderId="0" xfId="8" applyFont="1" applyBorder="1" applyAlignment="1" applyProtection="1">
      <alignment wrapText="1"/>
      <protection locked="0"/>
    </xf>
    <xf numFmtId="0" fontId="6" fillId="0" borderId="0" xfId="8" applyFont="1" applyBorder="1" applyProtection="1">
      <protection locked="0"/>
    </xf>
    <xf numFmtId="0" fontId="6" fillId="0" borderId="0" xfId="8" applyFont="1" applyBorder="1" applyAlignment="1" applyProtection="1">
      <alignment horizontal="centerContinuous"/>
      <protection locked="0"/>
    </xf>
    <xf numFmtId="0" fontId="6" fillId="0" borderId="0" xfId="8" applyFont="1" applyBorder="1" applyAlignment="1">
      <alignment horizontal="left"/>
    </xf>
    <xf numFmtId="0" fontId="6" fillId="0" borderId="0" xfId="8" applyFont="1" applyBorder="1" applyAlignment="1">
      <alignment horizontal="center"/>
    </xf>
    <xf numFmtId="44" fontId="6" fillId="0" borderId="15" xfId="1" applyFont="1" applyBorder="1"/>
    <xf numFmtId="44" fontId="6" fillId="0" borderId="15" xfId="1" applyFont="1" applyBorder="1" applyProtection="1">
      <protection locked="0"/>
    </xf>
    <xf numFmtId="44" fontId="8" fillId="0" borderId="12" xfId="1" applyFont="1" applyBorder="1" applyAlignment="1" applyProtection="1">
      <alignment horizontal="center"/>
      <protection hidden="1"/>
    </xf>
    <xf numFmtId="44" fontId="8" fillId="8" borderId="15" xfId="1" applyFont="1" applyFill="1" applyBorder="1" applyProtection="1">
      <protection hidden="1"/>
    </xf>
    <xf numFmtId="9" fontId="6" fillId="0" borderId="0" xfId="13" applyFont="1" applyBorder="1"/>
    <xf numFmtId="10" fontId="6" fillId="0" borderId="0" xfId="13" applyNumberFormat="1" applyFont="1" applyBorder="1"/>
    <xf numFmtId="44" fontId="6" fillId="0" borderId="0" xfId="1" applyFont="1"/>
    <xf numFmtId="43" fontId="8" fillId="21" borderId="15" xfId="14" applyFont="1" applyFill="1" applyBorder="1" applyProtection="1">
      <protection hidden="1"/>
    </xf>
    <xf numFmtId="10" fontId="8" fillId="21" borderId="15" xfId="13" applyNumberFormat="1" applyFont="1" applyFill="1" applyBorder="1" applyProtection="1">
      <protection hidden="1"/>
    </xf>
    <xf numFmtId="0" fontId="52" fillId="11" borderId="15" xfId="0" applyFont="1" applyFill="1" applyBorder="1" applyAlignment="1">
      <alignment horizontal="center" vertical="center" shrinkToFit="1"/>
    </xf>
    <xf numFmtId="0" fontId="52" fillId="11" borderId="15" xfId="0" applyFont="1" applyFill="1" applyBorder="1" applyAlignment="1">
      <alignment horizontal="center" vertical="center"/>
    </xf>
    <xf numFmtId="4" fontId="52" fillId="11" borderId="15" xfId="0" applyNumberFormat="1" applyFont="1" applyFill="1" applyBorder="1" applyAlignment="1">
      <alignment horizontal="center" vertical="center"/>
    </xf>
    <xf numFmtId="4" fontId="52" fillId="11" borderId="15" xfId="0" applyNumberFormat="1" applyFont="1" applyFill="1" applyBorder="1" applyAlignment="1">
      <alignment horizontal="center" vertical="center" wrapText="1"/>
    </xf>
    <xf numFmtId="0" fontId="74" fillId="0" borderId="49" xfId="0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0" fontId="56" fillId="0" borderId="55" xfId="8" applyFont="1" applyBorder="1" applyAlignment="1">
      <alignment horizontal="center" vertical="center"/>
    </xf>
    <xf numFmtId="0" fontId="56" fillId="0" borderId="56" xfId="8" applyFont="1" applyBorder="1" applyAlignment="1">
      <alignment horizontal="center" vertical="center" wrapText="1"/>
    </xf>
    <xf numFmtId="0" fontId="56" fillId="0" borderId="85" xfId="8" applyFont="1" applyBorder="1" applyAlignment="1">
      <alignment horizontal="center" vertical="center"/>
    </xf>
    <xf numFmtId="0" fontId="56" fillId="0" borderId="56" xfId="8" applyFont="1" applyBorder="1" applyAlignment="1">
      <alignment horizontal="center" vertical="center"/>
    </xf>
    <xf numFmtId="0" fontId="56" fillId="0" borderId="83" xfId="8" applyFont="1" applyBorder="1" applyAlignment="1">
      <alignment horizontal="center" vertical="center"/>
    </xf>
    <xf numFmtId="0" fontId="56" fillId="0" borderId="84" xfId="8" applyFont="1" applyBorder="1" applyAlignment="1">
      <alignment horizontal="center" vertical="center"/>
    </xf>
    <xf numFmtId="0" fontId="55" fillId="0" borderId="55" xfId="8" applyFont="1" applyBorder="1" applyAlignment="1">
      <alignment vertical="center"/>
    </xf>
    <xf numFmtId="2" fontId="55" fillId="0" borderId="56" xfId="8" applyNumberFormat="1" applyFont="1" applyBorder="1" applyAlignment="1">
      <alignment horizontal="center" vertical="center"/>
    </xf>
    <xf numFmtId="2" fontId="55" fillId="0" borderId="85" xfId="8" applyNumberFormat="1" applyFont="1" applyBorder="1" applyAlignment="1">
      <alignment horizontal="center" vertical="center"/>
    </xf>
    <xf numFmtId="2" fontId="55" fillId="0" borderId="83" xfId="8" applyNumberFormat="1" applyFont="1" applyBorder="1" applyAlignment="1">
      <alignment horizontal="center" vertical="center"/>
    </xf>
    <xf numFmtId="2" fontId="55" fillId="0" borderId="84" xfId="8" applyNumberFormat="1" applyFont="1" applyBorder="1" applyAlignment="1">
      <alignment horizontal="center" vertical="center"/>
    </xf>
    <xf numFmtId="39" fontId="55" fillId="0" borderId="56" xfId="19" applyNumberFormat="1" applyFont="1" applyFill="1" applyBorder="1" applyAlignment="1" applyProtection="1">
      <alignment horizontal="center" vertical="center"/>
    </xf>
    <xf numFmtId="0" fontId="55" fillId="0" borderId="50" xfId="8" applyFont="1" applyBorder="1" applyAlignment="1">
      <alignment vertical="center"/>
    </xf>
    <xf numFmtId="0" fontId="56" fillId="0" borderId="86" xfId="8" applyFont="1" applyBorder="1" applyAlignment="1">
      <alignment horizontal="center" vertical="center"/>
    </xf>
    <xf numFmtId="4" fontId="55" fillId="0" borderId="86" xfId="19" applyNumberFormat="1" applyFont="1" applyFill="1" applyBorder="1" applyAlignment="1">
      <alignment horizontal="center" vertical="center"/>
    </xf>
    <xf numFmtId="0" fontId="73" fillId="0" borderId="49" xfId="8" applyFont="1" applyBorder="1"/>
    <xf numFmtId="178" fontId="56" fillId="0" borderId="90" xfId="19" applyNumberFormat="1" applyFont="1" applyFill="1" applyBorder="1" applyAlignment="1" applyProtection="1">
      <alignment vertical="center"/>
    </xf>
    <xf numFmtId="0" fontId="55" fillId="0" borderId="49" xfId="8" applyFont="1" applyBorder="1" applyAlignment="1">
      <alignment vertical="center"/>
    </xf>
    <xf numFmtId="0" fontId="56" fillId="0" borderId="57" xfId="8" applyFont="1" applyBorder="1" applyAlignment="1">
      <alignment horizontal="right" vertical="center"/>
    </xf>
    <xf numFmtId="10" fontId="56" fillId="0" borderId="86" xfId="19" applyNumberFormat="1" applyFont="1" applyFill="1" applyBorder="1" applyAlignment="1" applyProtection="1">
      <alignment horizontal="center" vertical="center"/>
    </xf>
    <xf numFmtId="0" fontId="55" fillId="0" borderId="88" xfId="8" applyFont="1" applyBorder="1" applyAlignment="1">
      <alignment vertical="center"/>
    </xf>
    <xf numFmtId="0" fontId="56" fillId="0" borderId="49" xfId="8" applyFont="1" applyBorder="1" applyAlignment="1">
      <alignment vertical="center"/>
    </xf>
    <xf numFmtId="0" fontId="55" fillId="0" borderId="51" xfId="8" applyFont="1" applyBorder="1" applyAlignment="1">
      <alignment vertical="center"/>
    </xf>
    <xf numFmtId="0" fontId="55" fillId="0" borderId="52" xfId="8" applyFont="1" applyBorder="1" applyAlignment="1">
      <alignment vertical="center"/>
    </xf>
    <xf numFmtId="0" fontId="74" fillId="0" borderId="0" xfId="0" applyFont="1" applyBorder="1" applyAlignment="1">
      <alignment horizontal="center" vertical="center"/>
    </xf>
    <xf numFmtId="2" fontId="55" fillId="0" borderId="0" xfId="8" applyNumberFormat="1" applyFont="1" applyBorder="1" applyAlignment="1">
      <alignment vertical="center"/>
    </xf>
    <xf numFmtId="0" fontId="55" fillId="0" borderId="0" xfId="8" applyFont="1" applyBorder="1" applyAlignment="1">
      <alignment vertical="center"/>
    </xf>
    <xf numFmtId="0" fontId="73" fillId="0" borderId="0" xfId="8" applyFont="1" applyBorder="1"/>
    <xf numFmtId="0" fontId="73" fillId="0" borderId="0" xfId="8" applyFont="1" applyBorder="1" applyAlignment="1">
      <alignment vertical="center"/>
    </xf>
    <xf numFmtId="0" fontId="73" fillId="0" borderId="52" xfId="8" applyFont="1" applyBorder="1" applyAlignment="1">
      <alignment vertical="center"/>
    </xf>
    <xf numFmtId="0" fontId="55" fillId="0" borderId="53" xfId="8" applyFont="1" applyBorder="1" applyAlignment="1">
      <alignment vertical="center"/>
    </xf>
    <xf numFmtId="0" fontId="75" fillId="0" borderId="57" xfId="8" applyFont="1" applyBorder="1" applyAlignment="1">
      <alignment vertical="center" wrapText="1" shrinkToFit="1"/>
    </xf>
    <xf numFmtId="4" fontId="7" fillId="8" borderId="15" xfId="6" applyNumberFormat="1" applyFont="1" applyFill="1" applyBorder="1" applyAlignment="1">
      <alignment horizontal="center" vertical="center"/>
    </xf>
    <xf numFmtId="0" fontId="7" fillId="8" borderId="15" xfId="6" applyFont="1" applyFill="1" applyBorder="1" applyAlignment="1">
      <alignment horizontal="center" vertical="center"/>
    </xf>
    <xf numFmtId="43" fontId="7" fillId="8" borderId="15" xfId="7" applyFont="1" applyFill="1" applyBorder="1" applyAlignment="1">
      <alignment horizontal="center"/>
    </xf>
    <xf numFmtId="0" fontId="7" fillId="8" borderId="15" xfId="6" applyFont="1" applyFill="1" applyBorder="1" applyAlignment="1">
      <alignment horizontal="center"/>
    </xf>
    <xf numFmtId="0" fontId="7" fillId="8" borderId="15" xfId="6" applyFont="1" applyFill="1" applyBorder="1" applyAlignment="1">
      <alignment horizontal="left"/>
    </xf>
    <xf numFmtId="0" fontId="2" fillId="20" borderId="15" xfId="6" applyFont="1" applyFill="1" applyBorder="1" applyAlignment="1">
      <alignment horizontal="center"/>
    </xf>
    <xf numFmtId="0" fontId="2" fillId="20" borderId="15" xfId="6" applyFont="1" applyFill="1" applyBorder="1"/>
    <xf numFmtId="43" fontId="2" fillId="20" borderId="15" xfId="7" applyFont="1" applyFill="1" applyBorder="1" applyAlignment="1">
      <alignment horizontal="center"/>
    </xf>
    <xf numFmtId="43" fontId="2" fillId="20" borderId="15" xfId="7" applyFont="1" applyFill="1" applyBorder="1" applyAlignment="1"/>
    <xf numFmtId="0" fontId="2" fillId="20" borderId="15" xfId="6" applyFont="1" applyFill="1" applyBorder="1" applyAlignment="1">
      <alignment wrapText="1"/>
    </xf>
    <xf numFmtId="0" fontId="7" fillId="20" borderId="15" xfId="6" applyFont="1" applyFill="1" applyBorder="1" applyAlignment="1">
      <alignment horizontal="center"/>
    </xf>
    <xf numFmtId="0" fontId="7" fillId="20" borderId="15" xfId="6" applyFont="1" applyFill="1" applyBorder="1"/>
    <xf numFmtId="43" fontId="7" fillId="20" borderId="15" xfId="7" applyFont="1" applyFill="1" applyBorder="1" applyAlignment="1">
      <alignment horizontal="center"/>
    </xf>
    <xf numFmtId="44" fontId="6" fillId="0" borderId="72" xfId="1" applyFont="1" applyBorder="1"/>
    <xf numFmtId="0" fontId="0" fillId="19" borderId="91" xfId="0" applyFont="1" applyFill="1" applyBorder="1" applyAlignment="1">
      <alignment horizontal="center" vertical="center" wrapText="1"/>
    </xf>
    <xf numFmtId="0" fontId="0" fillId="19" borderId="92" xfId="0" applyFont="1" applyFill="1" applyBorder="1" applyAlignment="1">
      <alignment horizontal="center" vertical="center" wrapText="1"/>
    </xf>
    <xf numFmtId="1" fontId="77" fillId="0" borderId="91" xfId="0" applyNumberFormat="1" applyFont="1" applyFill="1" applyBorder="1" applyAlignment="1">
      <alignment horizontal="center" vertical="center" shrinkToFit="1"/>
    </xf>
    <xf numFmtId="0" fontId="55" fillId="0" borderId="91" xfId="0" applyFont="1" applyFill="1" applyBorder="1" applyAlignment="1">
      <alignment horizontal="center" vertical="center" wrapText="1"/>
    </xf>
    <xf numFmtId="2" fontId="77" fillId="0" borderId="92" xfId="0" applyNumberFormat="1" applyFont="1" applyFill="1" applyBorder="1" applyAlignment="1">
      <alignment horizontal="center" vertical="center" shrinkToFit="1"/>
    </xf>
    <xf numFmtId="0" fontId="0" fillId="22" borderId="91" xfId="0" applyFont="1" applyFill="1" applyBorder="1" applyAlignment="1">
      <alignment horizontal="center" vertical="center" wrapText="1"/>
    </xf>
    <xf numFmtId="0" fontId="0" fillId="22" borderId="92" xfId="0" applyFont="1" applyFill="1" applyBorder="1" applyAlignment="1">
      <alignment horizontal="center" vertical="center" wrapText="1"/>
    </xf>
    <xf numFmtId="179" fontId="77" fillId="0" borderId="91" xfId="0" applyNumberFormat="1" applyFont="1" applyFill="1" applyBorder="1" applyAlignment="1">
      <alignment horizontal="center" vertical="center" shrinkToFit="1"/>
    </xf>
    <xf numFmtId="0" fontId="0" fillId="24" borderId="91" xfId="0" applyFont="1" applyFill="1" applyBorder="1" applyAlignment="1">
      <alignment horizontal="center" vertical="center" wrapText="1"/>
    </xf>
    <xf numFmtId="0" fontId="0" fillId="24" borderId="92" xfId="0" applyFont="1" applyFill="1" applyBorder="1" applyAlignment="1">
      <alignment horizontal="center" vertical="center" wrapText="1"/>
    </xf>
    <xf numFmtId="0" fontId="0" fillId="23" borderId="91" xfId="0" applyFont="1" applyFill="1" applyBorder="1" applyAlignment="1">
      <alignment horizontal="center" vertical="center" wrapText="1"/>
    </xf>
    <xf numFmtId="0" fontId="0" fillId="23" borderId="92" xfId="0" applyFont="1" applyFill="1" applyBorder="1" applyAlignment="1">
      <alignment horizontal="center" vertical="center" wrapText="1"/>
    </xf>
    <xf numFmtId="0" fontId="0" fillId="0" borderId="91" xfId="0" applyFont="1" applyFill="1" applyBorder="1" applyAlignment="1">
      <alignment horizontal="center" vertical="center" wrapText="1"/>
    </xf>
    <xf numFmtId="0" fontId="55" fillId="23" borderId="91" xfId="0" applyFont="1" applyFill="1" applyBorder="1" applyAlignment="1">
      <alignment horizontal="center" vertical="center" wrapText="1"/>
    </xf>
    <xf numFmtId="0" fontId="55" fillId="22" borderId="91" xfId="0" applyFont="1" applyFill="1" applyBorder="1" applyAlignment="1">
      <alignment horizontal="center" vertical="center" wrapText="1"/>
    </xf>
    <xf numFmtId="0" fontId="55" fillId="24" borderId="91" xfId="0" applyFont="1" applyFill="1" applyBorder="1" applyAlignment="1">
      <alignment horizontal="center" vertical="center" wrapText="1"/>
    </xf>
    <xf numFmtId="4" fontId="77" fillId="0" borderId="92" xfId="0" applyNumberFormat="1" applyFont="1" applyFill="1" applyBorder="1" applyAlignment="1">
      <alignment horizontal="center" vertical="center" shrinkToFit="1"/>
    </xf>
    <xf numFmtId="44" fontId="0" fillId="19" borderId="91" xfId="1" applyFont="1" applyFill="1" applyBorder="1" applyAlignment="1">
      <alignment horizontal="left" vertical="center" wrapText="1"/>
    </xf>
    <xf numFmtId="44" fontId="78" fillId="19" borderId="91" xfId="1" applyFont="1" applyFill="1" applyBorder="1" applyAlignment="1">
      <alignment horizontal="left" vertical="center" shrinkToFit="1"/>
    </xf>
    <xf numFmtId="44" fontId="0" fillId="24" borderId="91" xfId="1" applyFont="1" applyFill="1" applyBorder="1" applyAlignment="1">
      <alignment horizontal="left" vertical="center" wrapText="1"/>
    </xf>
    <xf numFmtId="44" fontId="77" fillId="24" borderId="91" xfId="1" applyFont="1" applyFill="1" applyBorder="1" applyAlignment="1">
      <alignment horizontal="left" vertical="center" shrinkToFit="1"/>
    </xf>
    <xf numFmtId="44" fontId="0" fillId="23" borderId="91" xfId="1" applyFont="1" applyFill="1" applyBorder="1" applyAlignment="1">
      <alignment horizontal="left" vertical="center" wrapText="1"/>
    </xf>
    <xf numFmtId="44" fontId="77" fillId="23" borderId="91" xfId="1" applyFont="1" applyFill="1" applyBorder="1" applyAlignment="1">
      <alignment horizontal="left" vertical="center" shrinkToFit="1"/>
    </xf>
    <xf numFmtId="44" fontId="77" fillId="0" borderId="91" xfId="1" applyFont="1" applyFill="1" applyBorder="1" applyAlignment="1">
      <alignment horizontal="left" vertical="center" shrinkToFit="1"/>
    </xf>
    <xf numFmtId="44" fontId="0" fillId="22" borderId="91" xfId="1" applyFont="1" applyFill="1" applyBorder="1" applyAlignment="1">
      <alignment horizontal="left" vertical="center" wrapText="1"/>
    </xf>
    <xf numFmtId="44" fontId="77" fillId="22" borderId="91" xfId="1" applyFont="1" applyFill="1" applyBorder="1" applyAlignment="1">
      <alignment horizontal="left" vertical="center" shrinkToFit="1"/>
    </xf>
    <xf numFmtId="0" fontId="6" fillId="0" borderId="15" xfId="8" applyFont="1" applyBorder="1" applyAlignment="1">
      <alignment horizontal="center" vertical="center"/>
    </xf>
    <xf numFmtId="43" fontId="6" fillId="0" borderId="15" xfId="14" applyFont="1" applyBorder="1" applyAlignment="1" applyProtection="1">
      <alignment vertical="center"/>
      <protection locked="0"/>
    </xf>
    <xf numFmtId="44" fontId="6" fillId="0" borderId="15" xfId="1" applyFont="1" applyBorder="1" applyAlignment="1">
      <alignment vertical="center"/>
    </xf>
    <xf numFmtId="44" fontId="6" fillId="0" borderId="15" xfId="1" applyFont="1" applyBorder="1" applyAlignment="1" applyProtection="1">
      <alignment vertical="center"/>
      <protection locked="0"/>
    </xf>
    <xf numFmtId="10" fontId="6" fillId="0" borderId="12" xfId="13" applyNumberFormat="1" applyFont="1" applyBorder="1" applyAlignment="1" applyProtection="1">
      <alignment vertical="center"/>
      <protection hidden="1"/>
    </xf>
    <xf numFmtId="1" fontId="77" fillId="20" borderId="91" xfId="0" applyNumberFormat="1" applyFont="1" applyFill="1" applyBorder="1" applyAlignment="1">
      <alignment horizontal="center" vertical="center" shrinkToFit="1"/>
    </xf>
    <xf numFmtId="0" fontId="62" fillId="0" borderId="0" xfId="0" applyFont="1" applyAlignment="1">
      <alignment horizontal="center" vertical="center" wrapText="1"/>
    </xf>
    <xf numFmtId="0" fontId="59" fillId="0" borderId="0" xfId="0" applyFont="1" applyAlignment="1">
      <alignment horizontal="right" vertical="center" wrapText="1"/>
    </xf>
    <xf numFmtId="0" fontId="66" fillId="0" borderId="0" xfId="0" applyFont="1" applyAlignment="1">
      <alignment horizontal="left"/>
    </xf>
    <xf numFmtId="0" fontId="55" fillId="0" borderId="49" xfId="0" applyFont="1" applyBorder="1" applyAlignment="1">
      <alignment horizontal="left" vertical="top"/>
    </xf>
    <xf numFmtId="0" fontId="55" fillId="0" borderId="0" xfId="0" applyFont="1" applyAlignment="1">
      <alignment horizontal="left" vertical="top"/>
    </xf>
    <xf numFmtId="0" fontId="56" fillId="0" borderId="0" xfId="0" applyFont="1" applyAlignment="1">
      <alignment horizontal="right"/>
    </xf>
    <xf numFmtId="0" fontId="55" fillId="0" borderId="46" xfId="0" applyFont="1" applyBorder="1" applyAlignment="1">
      <alignment horizontal="left" vertical="top"/>
    </xf>
    <xf numFmtId="0" fontId="55" fillId="0" borderId="47" xfId="0" applyFont="1" applyBorder="1" applyAlignment="1">
      <alignment horizontal="left" vertical="top"/>
    </xf>
    <xf numFmtId="0" fontId="52" fillId="11" borderId="54" xfId="0" applyFont="1" applyFill="1" applyBorder="1" applyAlignment="1">
      <alignment horizontal="center" vertical="center" wrapText="1"/>
    </xf>
    <xf numFmtId="0" fontId="52" fillId="11" borderId="5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51" fillId="0" borderId="49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2" fillId="9" borderId="60" xfId="0" applyFont="1" applyFill="1" applyBorder="1" applyAlignment="1">
      <alignment horizontal="center" vertical="center" wrapText="1"/>
    </xf>
    <xf numFmtId="0" fontId="52" fillId="9" borderId="22" xfId="0" applyFont="1" applyFill="1" applyBorder="1" applyAlignment="1">
      <alignment horizontal="center" vertical="center" wrapText="1"/>
    </xf>
    <xf numFmtId="0" fontId="52" fillId="9" borderId="61" xfId="0" applyFont="1" applyFill="1" applyBorder="1" applyAlignment="1">
      <alignment horizontal="center" vertical="center" wrapText="1"/>
    </xf>
    <xf numFmtId="0" fontId="52" fillId="10" borderId="62" xfId="0" applyFont="1" applyFill="1" applyBorder="1" applyAlignment="1">
      <alignment horizontal="center" vertical="center" wrapText="1"/>
    </xf>
    <xf numFmtId="0" fontId="52" fillId="10" borderId="66" xfId="0" applyFont="1" applyFill="1" applyBorder="1" applyAlignment="1">
      <alignment horizontal="center" vertical="center" wrapText="1"/>
    </xf>
    <xf numFmtId="0" fontId="52" fillId="10" borderId="63" xfId="0" applyFont="1" applyFill="1" applyBorder="1" applyAlignment="1">
      <alignment horizontal="center" vertical="center" wrapText="1"/>
    </xf>
    <xf numFmtId="0" fontId="52" fillId="10" borderId="67" xfId="0" applyFont="1" applyFill="1" applyBorder="1" applyAlignment="1">
      <alignment horizontal="center" vertical="center" wrapText="1"/>
    </xf>
    <xf numFmtId="0" fontId="52" fillId="10" borderId="65" xfId="0" applyFont="1" applyFill="1" applyBorder="1" applyAlignment="1">
      <alignment horizontal="center" vertical="center" wrapText="1"/>
    </xf>
    <xf numFmtId="0" fontId="52" fillId="10" borderId="68" xfId="0" applyFont="1" applyFill="1" applyBorder="1" applyAlignment="1">
      <alignment horizontal="center" vertical="center" wrapText="1"/>
    </xf>
    <xf numFmtId="0" fontId="6" fillId="0" borderId="21" xfId="8" applyFont="1" applyBorder="1" applyAlignment="1" applyProtection="1">
      <alignment horizontal="left" vertical="center"/>
      <protection locked="0" hidden="1"/>
    </xf>
    <xf numFmtId="0" fontId="6" fillId="0" borderId="22" xfId="8" applyFont="1" applyBorder="1" applyAlignment="1" applyProtection="1">
      <alignment horizontal="left" vertical="center"/>
      <protection locked="0" hidden="1"/>
    </xf>
    <xf numFmtId="0" fontId="6" fillId="0" borderId="23" xfId="8" applyFont="1" applyBorder="1" applyAlignment="1" applyProtection="1">
      <alignment horizontal="left" vertical="center"/>
      <protection locked="0" hidden="1"/>
    </xf>
    <xf numFmtId="0" fontId="72" fillId="0" borderId="80" xfId="0" applyFont="1" applyBorder="1" applyAlignment="1">
      <alignment horizontal="center" vertical="top"/>
    </xf>
    <xf numFmtId="0" fontId="72" fillId="0" borderId="81" xfId="0" applyFont="1" applyBorder="1" applyAlignment="1">
      <alignment horizontal="center" vertical="top"/>
    </xf>
    <xf numFmtId="0" fontId="72" fillId="0" borderId="82" xfId="0" applyFont="1" applyBorder="1" applyAlignment="1">
      <alignment horizontal="center" vertical="top"/>
    </xf>
    <xf numFmtId="0" fontId="72" fillId="0" borderId="74" xfId="0" applyFont="1" applyBorder="1" applyAlignment="1">
      <alignment horizontal="center" vertical="top"/>
    </xf>
    <xf numFmtId="0" fontId="72" fillId="0" borderId="15" xfId="0" applyFont="1" applyBorder="1" applyAlignment="1">
      <alignment horizontal="center" vertical="top"/>
    </xf>
    <xf numFmtId="0" fontId="72" fillId="0" borderId="73" xfId="0" applyFont="1" applyBorder="1" applyAlignment="1">
      <alignment horizontal="center" vertical="top"/>
    </xf>
    <xf numFmtId="0" fontId="56" fillId="0" borderId="74" xfId="0" applyFont="1" applyBorder="1" applyAlignment="1">
      <alignment horizontal="center" vertical="top"/>
    </xf>
    <xf numFmtId="0" fontId="56" fillId="0" borderId="15" xfId="0" applyFont="1" applyBorder="1" applyAlignment="1">
      <alignment horizontal="center" vertical="top"/>
    </xf>
    <xf numFmtId="0" fontId="56" fillId="0" borderId="73" xfId="0" applyFont="1" applyBorder="1" applyAlignment="1">
      <alignment horizontal="center" vertical="top"/>
    </xf>
    <xf numFmtId="0" fontId="8" fillId="0" borderId="18" xfId="8" applyFont="1" applyBorder="1" applyAlignment="1">
      <alignment horizontal="left" vertical="top"/>
    </xf>
    <xf numFmtId="0" fontId="8" fillId="0" borderId="7" xfId="8" applyFont="1" applyBorder="1" applyAlignment="1">
      <alignment horizontal="left" vertical="top"/>
    </xf>
    <xf numFmtId="0" fontId="6" fillId="19" borderId="4" xfId="8" applyFont="1" applyFill="1" applyBorder="1" applyAlignment="1">
      <alignment vertical="top" wrapText="1"/>
    </xf>
    <xf numFmtId="0" fontId="56" fillId="0" borderId="15" xfId="0" applyFont="1" applyBorder="1" applyAlignment="1">
      <alignment horizontal="center" vertical="center" wrapText="1"/>
    </xf>
    <xf numFmtId="0" fontId="56" fillId="0" borderId="73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/>
    </xf>
    <xf numFmtId="0" fontId="49" fillId="0" borderId="73" xfId="0" applyFont="1" applyBorder="1" applyAlignment="1">
      <alignment horizontal="center" vertical="center"/>
    </xf>
    <xf numFmtId="0" fontId="56" fillId="0" borderId="74" xfId="0" applyFont="1" applyBorder="1" applyAlignment="1">
      <alignment horizontal="left" vertical="center"/>
    </xf>
    <xf numFmtId="0" fontId="56" fillId="0" borderId="15" xfId="0" applyFont="1" applyBorder="1" applyAlignment="1">
      <alignment horizontal="left" vertical="center"/>
    </xf>
    <xf numFmtId="0" fontId="56" fillId="0" borderId="74" xfId="0" applyFont="1" applyBorder="1" applyAlignment="1">
      <alignment horizontal="left" vertical="center" wrapText="1"/>
    </xf>
    <xf numFmtId="0" fontId="56" fillId="0" borderId="15" xfId="0" applyFont="1" applyBorder="1" applyAlignment="1">
      <alignment horizontal="left" vertical="center" wrapText="1"/>
    </xf>
    <xf numFmtId="0" fontId="6" fillId="0" borderId="19" xfId="8" applyFont="1" applyBorder="1" applyAlignment="1" applyProtection="1">
      <alignment horizontal="left" vertical="center"/>
      <protection locked="0" hidden="1"/>
    </xf>
    <xf numFmtId="0" fontId="6" fillId="0" borderId="5" xfId="8" applyFont="1" applyBorder="1" applyAlignment="1" applyProtection="1">
      <alignment horizontal="left" vertical="center"/>
      <protection locked="0" hidden="1"/>
    </xf>
    <xf numFmtId="0" fontId="6" fillId="0" borderId="16" xfId="8" applyFont="1" applyBorder="1" applyAlignment="1" applyProtection="1">
      <alignment horizontal="left" vertical="center"/>
      <protection locked="0" hidden="1"/>
    </xf>
    <xf numFmtId="0" fontId="6" fillId="14" borderId="15" xfId="8" applyFont="1" applyFill="1" applyBorder="1" applyAlignment="1">
      <alignment horizontal="center"/>
    </xf>
    <xf numFmtId="0" fontId="8" fillId="0" borderId="18" xfId="8" applyFont="1" applyBorder="1" applyAlignment="1" applyProtection="1">
      <alignment horizontal="left"/>
      <protection hidden="1"/>
    </xf>
    <xf numFmtId="0" fontId="8" fillId="0" borderId="7" xfId="8" applyFont="1" applyBorder="1" applyAlignment="1" applyProtection="1">
      <alignment horizontal="left"/>
      <protection hidden="1"/>
    </xf>
    <xf numFmtId="0" fontId="8" fillId="19" borderId="3" xfId="8" applyFont="1" applyFill="1" applyBorder="1" applyAlignment="1">
      <alignment horizontal="center" vertical="top"/>
    </xf>
    <xf numFmtId="0" fontId="8" fillId="19" borderId="0" xfId="8" applyFont="1" applyFill="1" applyAlignment="1">
      <alignment horizontal="center" vertical="top"/>
    </xf>
    <xf numFmtId="0" fontId="8" fillId="19" borderId="4" xfId="8" applyFont="1" applyFill="1" applyBorder="1" applyAlignment="1">
      <alignment horizontal="center" vertical="top"/>
    </xf>
    <xf numFmtId="0" fontId="6" fillId="19" borderId="3" xfId="8" applyFont="1" applyFill="1" applyBorder="1" applyAlignment="1">
      <alignment vertical="top" wrapText="1"/>
    </xf>
    <xf numFmtId="0" fontId="2" fillId="19" borderId="0" xfId="8" applyFill="1" applyAlignment="1">
      <alignment vertical="top" wrapText="1"/>
    </xf>
    <xf numFmtId="0" fontId="2" fillId="19" borderId="3" xfId="8" applyFill="1" applyBorder="1" applyAlignment="1">
      <alignment vertical="top" wrapText="1"/>
    </xf>
    <xf numFmtId="9" fontId="6" fillId="19" borderId="2" xfId="13" applyFont="1" applyFill="1" applyBorder="1" applyAlignment="1" applyProtection="1">
      <alignment vertical="top" wrapText="1"/>
    </xf>
    <xf numFmtId="0" fontId="65" fillId="0" borderId="46" xfId="8" applyFont="1" applyBorder="1" applyAlignment="1">
      <alignment horizontal="center" vertical="center" wrapText="1"/>
    </xf>
    <xf numFmtId="0" fontId="65" fillId="0" borderId="47" xfId="8" applyFont="1" applyBorder="1" applyAlignment="1">
      <alignment horizontal="center" vertical="center" wrapText="1"/>
    </xf>
    <xf numFmtId="0" fontId="65" fillId="0" borderId="48" xfId="8" applyFont="1" applyBorder="1" applyAlignment="1">
      <alignment horizontal="center" vertical="center" wrapText="1"/>
    </xf>
    <xf numFmtId="0" fontId="65" fillId="0" borderId="49" xfId="8" applyFont="1" applyBorder="1" applyAlignment="1">
      <alignment horizontal="center" vertical="center" wrapText="1"/>
    </xf>
    <xf numFmtId="0" fontId="65" fillId="0" borderId="0" xfId="8" applyFont="1" applyAlignment="1">
      <alignment horizontal="center" vertical="center" wrapText="1"/>
    </xf>
    <xf numFmtId="0" fontId="65" fillId="0" borderId="50" xfId="8" applyFont="1" applyBorder="1" applyAlignment="1">
      <alignment horizontal="center" vertical="center" wrapText="1"/>
    </xf>
    <xf numFmtId="0" fontId="65" fillId="0" borderId="51" xfId="8" applyFont="1" applyBorder="1" applyAlignment="1">
      <alignment horizontal="center" vertical="center" wrapText="1"/>
    </xf>
    <xf numFmtId="0" fontId="65" fillId="0" borderId="52" xfId="8" applyFont="1" applyBorder="1" applyAlignment="1">
      <alignment horizontal="center" vertical="center" wrapText="1"/>
    </xf>
    <xf numFmtId="0" fontId="65" fillId="0" borderId="53" xfId="8" applyFont="1" applyBorder="1" applyAlignment="1">
      <alignment horizontal="center" vertical="center" wrapText="1"/>
    </xf>
    <xf numFmtId="0" fontId="8" fillId="0" borderId="15" xfId="8" applyFont="1" applyBorder="1" applyAlignment="1" applyProtection="1">
      <alignment horizontal="left" vertical="center"/>
      <protection locked="0" hidden="1"/>
    </xf>
    <xf numFmtId="0" fontId="6" fillId="0" borderId="21" xfId="8" applyFont="1" applyBorder="1" applyAlignment="1" applyProtection="1">
      <alignment horizontal="left" vertical="center" wrapText="1"/>
      <protection locked="0" hidden="1"/>
    </xf>
    <xf numFmtId="0" fontId="6" fillId="0" borderId="22" xfId="8" applyFont="1" applyBorder="1" applyAlignment="1" applyProtection="1">
      <alignment horizontal="left" vertical="center" wrapText="1"/>
      <protection locked="0" hidden="1"/>
    </xf>
    <xf numFmtId="0" fontId="6" fillId="0" borderId="23" xfId="8" applyFont="1" applyBorder="1" applyAlignment="1" applyProtection="1">
      <alignment horizontal="left" vertical="center" wrapText="1"/>
      <protection locked="0" hidden="1"/>
    </xf>
    <xf numFmtId="0" fontId="8" fillId="0" borderId="3" xfId="8" applyFont="1" applyBorder="1" applyAlignment="1">
      <alignment horizontal="center" vertical="center"/>
    </xf>
    <xf numFmtId="0" fontId="6" fillId="19" borderId="2" xfId="8" applyFont="1" applyFill="1" applyBorder="1" applyAlignment="1" applyProtection="1">
      <alignment vertical="top" wrapText="1"/>
      <protection hidden="1"/>
    </xf>
    <xf numFmtId="10" fontId="6" fillId="19" borderId="2" xfId="13" applyNumberFormat="1" applyFont="1" applyFill="1" applyBorder="1" applyAlignment="1" applyProtection="1">
      <alignment vertical="top"/>
      <protection hidden="1"/>
    </xf>
    <xf numFmtId="0" fontId="6" fillId="19" borderId="2" xfId="8" applyFont="1" applyFill="1" applyBorder="1" applyAlignment="1">
      <alignment vertical="top" wrapText="1"/>
    </xf>
    <xf numFmtId="43" fontId="6" fillId="0" borderId="21" xfId="11" applyFont="1" applyFill="1" applyBorder="1" applyAlignment="1" applyProtection="1">
      <alignment horizontal="left" vertical="center"/>
      <protection locked="0" hidden="1"/>
    </xf>
    <xf numFmtId="43" fontId="6" fillId="0" borderId="22" xfId="11" applyFont="1" applyFill="1" applyBorder="1" applyAlignment="1" applyProtection="1">
      <alignment horizontal="left" vertical="center"/>
      <protection locked="0" hidden="1"/>
    </xf>
    <xf numFmtId="43" fontId="6" fillId="0" borderId="23" xfId="11" applyFont="1" applyFill="1" applyBorder="1" applyAlignment="1" applyProtection="1">
      <alignment horizontal="left" vertical="center"/>
      <protection locked="0" hidden="1"/>
    </xf>
    <xf numFmtId="0" fontId="6" fillId="19" borderId="2" xfId="8" applyFont="1" applyFill="1" applyBorder="1" applyAlignment="1" applyProtection="1">
      <alignment horizontal="center" vertical="center" wrapText="1"/>
      <protection hidden="1"/>
    </xf>
    <xf numFmtId="10" fontId="6" fillId="19" borderId="2" xfId="13" applyNumberFormat="1" applyFont="1" applyFill="1" applyBorder="1" applyAlignment="1" applyProtection="1">
      <alignment horizontal="center" vertical="center"/>
      <protection hidden="1"/>
    </xf>
    <xf numFmtId="0" fontId="8" fillId="19" borderId="3" xfId="8" applyFont="1" applyFill="1" applyBorder="1" applyAlignment="1">
      <alignment horizontal="center" vertical="center"/>
    </xf>
    <xf numFmtId="0" fontId="8" fillId="19" borderId="0" xfId="8" applyFont="1" applyFill="1" applyAlignment="1">
      <alignment horizontal="center" vertical="center"/>
    </xf>
    <xf numFmtId="0" fontId="8" fillId="19" borderId="4" xfId="8" applyFont="1" applyFill="1" applyBorder="1" applyAlignment="1">
      <alignment horizontal="center" vertical="center"/>
    </xf>
    <xf numFmtId="0" fontId="6" fillId="19" borderId="3" xfId="8" applyFont="1" applyFill="1" applyBorder="1" applyAlignment="1">
      <alignment horizontal="center" vertical="center" wrapText="1"/>
    </xf>
    <xf numFmtId="0" fontId="6" fillId="19" borderId="0" xfId="8" applyFont="1" applyFill="1" applyAlignment="1">
      <alignment horizontal="center" vertical="center" wrapText="1"/>
    </xf>
    <xf numFmtId="9" fontId="6" fillId="19" borderId="2" xfId="13" applyFont="1" applyFill="1" applyBorder="1" applyAlignment="1" applyProtection="1">
      <alignment horizontal="center" vertical="center" wrapText="1"/>
    </xf>
    <xf numFmtId="0" fontId="6" fillId="19" borderId="2" xfId="8" applyFont="1" applyFill="1" applyBorder="1" applyAlignment="1">
      <alignment horizontal="center" vertical="center" wrapText="1"/>
    </xf>
    <xf numFmtId="0" fontId="6" fillId="0" borderId="0" xfId="8" applyFont="1" applyBorder="1" applyAlignment="1">
      <alignment horizontal="center"/>
    </xf>
    <xf numFmtId="0" fontId="6" fillId="0" borderId="0" xfId="8" applyFont="1" applyBorder="1" applyAlignment="1" applyProtection="1">
      <alignment horizontal="left" wrapText="1"/>
      <protection locked="0"/>
    </xf>
    <xf numFmtId="0" fontId="6" fillId="0" borderId="0" xfId="8" applyFont="1" applyBorder="1" applyAlignment="1">
      <alignment horizontal="left"/>
    </xf>
    <xf numFmtId="0" fontId="6" fillId="19" borderId="4" xfId="8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2" fillId="18" borderId="15" xfId="0" applyFont="1" applyFill="1" applyBorder="1" applyAlignment="1">
      <alignment horizontal="center" vertical="center" wrapText="1"/>
    </xf>
    <xf numFmtId="0" fontId="55" fillId="24" borderId="92" xfId="0" applyFont="1" applyFill="1" applyBorder="1" applyAlignment="1">
      <alignment horizontal="center" vertical="center" wrapText="1"/>
    </xf>
    <xf numFmtId="0" fontId="55" fillId="24" borderId="94" xfId="0" applyFont="1" applyFill="1" applyBorder="1" applyAlignment="1">
      <alignment horizontal="center" vertical="center" wrapText="1"/>
    </xf>
    <xf numFmtId="0" fontId="55" fillId="24" borderId="93" xfId="0" applyFont="1" applyFill="1" applyBorder="1" applyAlignment="1">
      <alignment horizontal="center" vertical="center" wrapText="1"/>
    </xf>
    <xf numFmtId="0" fontId="55" fillId="23" borderId="92" xfId="0" applyFont="1" applyFill="1" applyBorder="1" applyAlignment="1">
      <alignment horizontal="center" vertical="center" wrapText="1"/>
    </xf>
    <xf numFmtId="0" fontId="55" fillId="23" borderId="94" xfId="0" applyFont="1" applyFill="1" applyBorder="1" applyAlignment="1">
      <alignment horizontal="center" vertical="center" wrapText="1"/>
    </xf>
    <xf numFmtId="0" fontId="55" fillId="23" borderId="93" xfId="0" applyFont="1" applyFill="1" applyBorder="1" applyAlignment="1">
      <alignment horizontal="center" vertical="center" wrapText="1"/>
    </xf>
    <xf numFmtId="0" fontId="55" fillId="19" borderId="95" xfId="0" applyFont="1" applyFill="1" applyBorder="1" applyAlignment="1">
      <alignment horizontal="center" vertical="center" wrapText="1"/>
    </xf>
    <xf numFmtId="0" fontId="55" fillId="19" borderId="96" xfId="0" applyFont="1" applyFill="1" applyBorder="1" applyAlignment="1">
      <alignment horizontal="center" vertical="center" wrapText="1"/>
    </xf>
    <xf numFmtId="0" fontId="55" fillId="19" borderId="97" xfId="0" applyFont="1" applyFill="1" applyBorder="1" applyAlignment="1">
      <alignment horizontal="center" vertical="center" wrapText="1"/>
    </xf>
    <xf numFmtId="0" fontId="49" fillId="0" borderId="21" xfId="0" applyFont="1" applyBorder="1" applyAlignment="1">
      <alignment horizontal="center" vertical="center" shrinkToFit="1"/>
    </xf>
    <xf numFmtId="0" fontId="49" fillId="0" borderId="22" xfId="0" applyFont="1" applyBorder="1" applyAlignment="1">
      <alignment horizontal="center" vertical="center" shrinkToFit="1"/>
    </xf>
    <xf numFmtId="0" fontId="49" fillId="0" borderId="23" xfId="0" applyFont="1" applyBorder="1" applyAlignment="1">
      <alignment horizontal="center" vertical="center" shrinkToFit="1"/>
    </xf>
    <xf numFmtId="0" fontId="75" fillId="0" borderId="49" xfId="8" applyFont="1" applyBorder="1" applyAlignment="1">
      <alignment vertical="center" wrapText="1"/>
    </xf>
    <xf numFmtId="0" fontId="75" fillId="0" borderId="0" xfId="8" applyFont="1" applyBorder="1" applyAlignment="1">
      <alignment vertical="center" wrapText="1"/>
    </xf>
    <xf numFmtId="0" fontId="55" fillId="0" borderId="86" xfId="8" applyFont="1" applyBorder="1" applyAlignment="1">
      <alignment horizontal="left" vertical="center"/>
    </xf>
    <xf numFmtId="0" fontId="56" fillId="18" borderId="15" xfId="0" applyFont="1" applyFill="1" applyBorder="1" applyAlignment="1">
      <alignment horizontal="center" vertical="center" wrapText="1"/>
    </xf>
    <xf numFmtId="0" fontId="56" fillId="0" borderId="55" xfId="8" applyFont="1" applyBorder="1" applyAlignment="1">
      <alignment horizontal="center" vertical="center"/>
    </xf>
    <xf numFmtId="0" fontId="56" fillId="0" borderId="56" xfId="8" applyFont="1" applyBorder="1" applyAlignment="1">
      <alignment horizontal="center" vertical="center"/>
    </xf>
    <xf numFmtId="0" fontId="56" fillId="0" borderId="56" xfId="8" applyFont="1" applyBorder="1" applyAlignment="1">
      <alignment horizontal="center" vertical="center" wrapText="1"/>
    </xf>
    <xf numFmtId="0" fontId="56" fillId="0" borderId="83" xfId="8" applyFont="1" applyBorder="1" applyAlignment="1">
      <alignment horizontal="center" vertical="center" wrapText="1"/>
    </xf>
    <xf numFmtId="0" fontId="56" fillId="0" borderId="84" xfId="8" applyFont="1" applyBorder="1" applyAlignment="1">
      <alignment horizontal="center" vertical="center" wrapText="1"/>
    </xf>
    <xf numFmtId="2" fontId="55" fillId="0" borderId="86" xfId="8" applyNumberFormat="1" applyFont="1" applyBorder="1" applyAlignment="1">
      <alignment horizontal="center" vertical="center"/>
    </xf>
    <xf numFmtId="2" fontId="55" fillId="0" borderId="58" xfId="8" applyNumberFormat="1" applyFont="1" applyBorder="1" applyAlignment="1">
      <alignment horizontal="center" vertical="center"/>
    </xf>
    <xf numFmtId="0" fontId="56" fillId="0" borderId="49" xfId="8" applyFont="1" applyBorder="1" applyAlignment="1">
      <alignment horizontal="center" vertical="center"/>
    </xf>
    <xf numFmtId="0" fontId="56" fillId="0" borderId="0" xfId="8" applyFont="1" applyBorder="1" applyAlignment="1">
      <alignment horizontal="center" vertical="center"/>
    </xf>
    <xf numFmtId="0" fontId="56" fillId="0" borderId="86" xfId="8" applyFont="1" applyBorder="1" applyAlignment="1">
      <alignment horizontal="center" vertical="center"/>
    </xf>
    <xf numFmtId="0" fontId="55" fillId="0" borderId="49" xfId="8" applyFont="1" applyBorder="1" applyAlignment="1">
      <alignment vertical="center"/>
    </xf>
    <xf numFmtId="0" fontId="55" fillId="0" borderId="0" xfId="8" applyFont="1" applyBorder="1" applyAlignment="1">
      <alignment vertical="center"/>
    </xf>
    <xf numFmtId="0" fontId="55" fillId="0" borderId="49" xfId="8" applyFont="1" applyBorder="1" applyAlignment="1">
      <alignment vertical="center" wrapText="1"/>
    </xf>
    <xf numFmtId="0" fontId="55" fillId="0" borderId="0" xfId="8" applyFont="1" applyBorder="1" applyAlignment="1">
      <alignment vertical="center" wrapText="1"/>
    </xf>
    <xf numFmtId="0" fontId="55" fillId="0" borderId="87" xfId="8" applyFont="1" applyBorder="1" applyAlignment="1">
      <alignment vertical="center" wrapText="1"/>
    </xf>
    <xf numFmtId="0" fontId="55" fillId="0" borderId="88" xfId="8" applyFont="1" applyBorder="1" applyAlignment="1">
      <alignment vertical="center" wrapText="1"/>
    </xf>
    <xf numFmtId="0" fontId="55" fillId="0" borderId="89" xfId="8" applyFont="1" applyBorder="1" applyAlignment="1">
      <alignment horizontal="center" vertical="center"/>
    </xf>
    <xf numFmtId="0" fontId="55" fillId="0" borderId="90" xfId="8" applyFont="1" applyBorder="1" applyAlignment="1">
      <alignment horizontal="center" vertical="center"/>
    </xf>
    <xf numFmtId="0" fontId="49" fillId="0" borderId="59" xfId="0" applyFont="1" applyBorder="1" applyAlignment="1">
      <alignment horizontal="center" vertical="center" shrinkToFit="1"/>
    </xf>
    <xf numFmtId="0" fontId="49" fillId="0" borderId="75" xfId="0" applyFont="1" applyBorder="1" applyAlignment="1">
      <alignment horizontal="center" vertical="center" shrinkToFit="1"/>
    </xf>
    <xf numFmtId="0" fontId="49" fillId="0" borderId="76" xfId="0" applyFont="1" applyBorder="1" applyAlignment="1">
      <alignment horizontal="center" vertical="center" shrinkToFit="1"/>
    </xf>
    <xf numFmtId="4" fontId="49" fillId="13" borderId="16" xfId="0" applyNumberFormat="1" applyFont="1" applyFill="1" applyBorder="1" applyAlignment="1">
      <alignment horizontal="center" vertical="center" wrapText="1"/>
    </xf>
    <xf numFmtId="4" fontId="49" fillId="13" borderId="17" xfId="0" applyNumberFormat="1" applyFont="1" applyFill="1" applyBorder="1" applyAlignment="1">
      <alignment horizontal="center" vertical="center" wrapText="1"/>
    </xf>
    <xf numFmtId="0" fontId="52" fillId="9" borderId="49" xfId="0" applyFont="1" applyFill="1" applyBorder="1" applyAlignment="1">
      <alignment horizontal="center" vertical="center" wrapText="1"/>
    </xf>
    <xf numFmtId="0" fontId="52" fillId="9" borderId="0" xfId="0" applyFont="1" applyFill="1" applyAlignment="1">
      <alignment horizontal="center" vertical="center" wrapText="1"/>
    </xf>
    <xf numFmtId="0" fontId="52" fillId="9" borderId="50" xfId="0" applyFont="1" applyFill="1" applyBorder="1" applyAlignment="1">
      <alignment horizontal="center" vertical="center" wrapText="1"/>
    </xf>
    <xf numFmtId="0" fontId="49" fillId="0" borderId="59" xfId="0" applyFont="1" applyBorder="1" applyAlignment="1">
      <alignment horizontal="center" vertical="center" wrapText="1"/>
    </xf>
    <xf numFmtId="0" fontId="49" fillId="0" borderId="75" xfId="0" applyFont="1" applyBorder="1" applyAlignment="1">
      <alignment horizontal="center" vertical="center" wrapText="1"/>
    </xf>
    <xf numFmtId="0" fontId="49" fillId="0" borderId="76" xfId="0" applyFont="1" applyBorder="1" applyAlignment="1">
      <alignment horizontal="center" vertical="center" wrapText="1"/>
    </xf>
    <xf numFmtId="0" fontId="49" fillId="13" borderId="74" xfId="0" applyFont="1" applyFill="1" applyBorder="1" applyAlignment="1">
      <alignment horizontal="center" vertical="center"/>
    </xf>
    <xf numFmtId="0" fontId="49" fillId="13" borderId="15" xfId="0" applyFont="1" applyFill="1" applyBorder="1" applyAlignment="1">
      <alignment horizontal="center" vertical="center"/>
    </xf>
    <xf numFmtId="4" fontId="49" fillId="13" borderId="73" xfId="0" applyNumberFormat="1" applyFont="1" applyFill="1" applyBorder="1" applyAlignment="1">
      <alignment horizontal="center" vertical="center" wrapText="1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2" fillId="3" borderId="18" xfId="2" applyFont="1" applyFill="1" applyBorder="1" applyAlignment="1" applyProtection="1">
      <alignment horizontal="left"/>
      <protection locked="0"/>
    </xf>
    <xf numFmtId="0" fontId="2" fillId="3" borderId="17" xfId="2" applyFont="1" applyFill="1" applyBorder="1" applyAlignment="1" applyProtection="1">
      <alignment horizontal="left"/>
      <protection locked="0"/>
    </xf>
    <xf numFmtId="0" fontId="36" fillId="3" borderId="18" xfId="0" applyFont="1" applyFill="1" applyBorder="1" applyAlignment="1" applyProtection="1">
      <alignment horizontal="left"/>
      <protection locked="0"/>
    </xf>
    <xf numFmtId="0" fontId="36" fillId="3" borderId="7" xfId="0" applyFont="1" applyFill="1" applyBorder="1" applyAlignment="1" applyProtection="1">
      <alignment horizontal="left"/>
      <protection locked="0"/>
    </xf>
    <xf numFmtId="0" fontId="13" fillId="3" borderId="15" xfId="0" applyFont="1" applyFill="1" applyBorder="1" applyAlignment="1" applyProtection="1">
      <alignment horizontal="left" vertical="center"/>
      <protection locked="0"/>
    </xf>
    <xf numFmtId="0" fontId="13" fillId="0" borderId="15" xfId="0" applyFont="1" applyBorder="1" applyAlignment="1">
      <alignment horizontal="left" vertical="center"/>
    </xf>
    <xf numFmtId="0" fontId="36" fillId="0" borderId="15" xfId="0" applyFont="1" applyBorder="1" applyAlignment="1">
      <alignment horizontal="left" vertical="center"/>
    </xf>
    <xf numFmtId="0" fontId="23" fillId="0" borderId="21" xfId="0" applyFont="1" applyBorder="1"/>
    <xf numFmtId="0" fontId="23" fillId="0" borderId="23" xfId="0" applyFont="1" applyBorder="1"/>
    <xf numFmtId="0" fontId="10" fillId="2" borderId="5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top"/>
    </xf>
    <xf numFmtId="0" fontId="7" fillId="0" borderId="0" xfId="3" applyFont="1" applyAlignment="1">
      <alignment horizontal="left" vertical="top"/>
    </xf>
    <xf numFmtId="0" fontId="36" fillId="3" borderId="18" xfId="0" applyFont="1" applyFill="1" applyBorder="1" applyAlignment="1" applyProtection="1">
      <alignment horizontal="left" vertical="top" wrapText="1"/>
      <protection locked="0"/>
    </xf>
    <xf numFmtId="0" fontId="36" fillId="3" borderId="7" xfId="0" applyFont="1" applyFill="1" applyBorder="1" applyAlignment="1" applyProtection="1">
      <alignment horizontal="left" vertical="top" wrapText="1"/>
      <protection locked="0"/>
    </xf>
    <xf numFmtId="0" fontId="0" fillId="3" borderId="18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36" fillId="3" borderId="17" xfId="0" applyFont="1" applyFill="1" applyBorder="1" applyAlignment="1" applyProtection="1">
      <alignment horizontal="left" vertical="top" wrapText="1"/>
      <protection locked="0"/>
    </xf>
    <xf numFmtId="0" fontId="36" fillId="0" borderId="0" xfId="0" applyFont="1" applyAlignment="1">
      <alignment horizontal="left" vertical="center" wrapText="1"/>
    </xf>
    <xf numFmtId="0" fontId="7" fillId="0" borderId="4" xfId="3" applyFont="1" applyBorder="1" applyAlignment="1">
      <alignment horizontal="left" vertical="top"/>
    </xf>
    <xf numFmtId="0" fontId="13" fillId="3" borderId="18" xfId="0" applyFont="1" applyFill="1" applyBorder="1" applyAlignment="1" applyProtection="1">
      <alignment horizontal="left" vertical="top" wrapText="1"/>
      <protection locked="0"/>
    </xf>
    <xf numFmtId="49" fontId="36" fillId="3" borderId="7" xfId="0" applyNumberFormat="1" applyFont="1" applyFill="1" applyBorder="1" applyAlignment="1" applyProtection="1">
      <alignment horizontal="left" vertical="top" wrapText="1"/>
      <protection locked="0"/>
    </xf>
    <xf numFmtId="49" fontId="36" fillId="3" borderId="17" xfId="0" applyNumberFormat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3" fillId="4" borderId="21" xfId="0" applyFont="1" applyFill="1" applyBorder="1" applyAlignment="1">
      <alignment horizontal="center" vertical="center"/>
    </xf>
    <xf numFmtId="0" fontId="43" fillId="4" borderId="22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5" fillId="0" borderId="5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Alignment="1">
      <alignment horizontal="left"/>
    </xf>
    <xf numFmtId="168" fontId="36" fillId="0" borderId="24" xfId="5" applyNumberFormat="1" applyFont="1" applyBorder="1" applyAlignment="1" applyProtection="1">
      <alignment horizontal="center" shrinkToFit="1"/>
    </xf>
    <xf numFmtId="168" fontId="36" fillId="0" borderId="25" xfId="5" applyNumberFormat="1" applyFont="1" applyBorder="1" applyAlignment="1" applyProtection="1">
      <alignment horizontal="center" shrinkToFit="1"/>
    </xf>
    <xf numFmtId="168" fontId="36" fillId="0" borderId="26" xfId="5" applyNumberFormat="1" applyFont="1" applyBorder="1" applyAlignment="1" applyProtection="1">
      <alignment horizontal="center" shrinkToFit="1"/>
    </xf>
    <xf numFmtId="10" fontId="36" fillId="0" borderId="27" xfId="4" applyNumberFormat="1" applyFont="1" applyBorder="1" applyAlignment="1" applyProtection="1">
      <alignment horizontal="center"/>
    </xf>
    <xf numFmtId="10" fontId="36" fillId="0" borderId="28" xfId="4" applyNumberFormat="1" applyFont="1" applyBorder="1" applyAlignment="1" applyProtection="1">
      <alignment horizontal="center"/>
    </xf>
    <xf numFmtId="10" fontId="36" fillId="0" borderId="29" xfId="4" applyNumberFormat="1" applyFont="1" applyBorder="1" applyAlignment="1" applyProtection="1">
      <alignment horizontal="center"/>
    </xf>
    <xf numFmtId="166" fontId="38" fillId="2" borderId="8" xfId="4" applyNumberFormat="1" applyFont="1" applyFill="1" applyBorder="1" applyAlignment="1" applyProtection="1">
      <alignment horizontal="center"/>
    </xf>
    <xf numFmtId="166" fontId="38" fillId="2" borderId="9" xfId="4" applyNumberFormat="1" applyFont="1" applyFill="1" applyBorder="1" applyAlignment="1" applyProtection="1">
      <alignment horizontal="center"/>
    </xf>
    <xf numFmtId="166" fontId="38" fillId="2" borderId="10" xfId="4" applyNumberFormat="1" applyFont="1" applyFill="1" applyBorder="1" applyAlignment="1" applyProtection="1">
      <alignment horizontal="center"/>
    </xf>
    <xf numFmtId="0" fontId="41" fillId="0" borderId="18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7" fillId="2" borderId="30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38" fillId="2" borderId="30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23" fillId="0" borderId="36" xfId="0" applyFont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0" fontId="23" fillId="0" borderId="38" xfId="0" applyFont="1" applyBorder="1" applyAlignment="1">
      <alignment horizontal="right" vertical="center"/>
    </xf>
    <xf numFmtId="0" fontId="23" fillId="0" borderId="39" xfId="0" applyFont="1" applyBorder="1" applyAlignment="1">
      <alignment horizontal="right" vertical="center"/>
    </xf>
    <xf numFmtId="0" fontId="38" fillId="0" borderId="40" xfId="0" applyFont="1" applyBorder="1" applyAlignment="1">
      <alignment horizontal="center"/>
    </xf>
    <xf numFmtId="0" fontId="38" fillId="0" borderId="41" xfId="0" applyFont="1" applyBorder="1" applyAlignment="1">
      <alignment horizontal="center"/>
    </xf>
    <xf numFmtId="0" fontId="38" fillId="0" borderId="42" xfId="0" applyFont="1" applyBorder="1" applyAlignment="1">
      <alignment horizontal="center"/>
    </xf>
    <xf numFmtId="0" fontId="38" fillId="0" borderId="43" xfId="0" applyFont="1" applyBorder="1" applyAlignment="1">
      <alignment horizontal="center"/>
    </xf>
    <xf numFmtId="10" fontId="36" fillId="0" borderId="27" xfId="4" applyNumberFormat="1" applyFont="1" applyBorder="1" applyAlignment="1" applyProtection="1">
      <alignment horizontal="center" shrinkToFit="1"/>
    </xf>
    <xf numFmtId="10" fontId="36" fillId="0" borderId="28" xfId="4" applyNumberFormat="1" applyFont="1" applyBorder="1" applyAlignment="1" applyProtection="1">
      <alignment horizontal="center" shrinkToFit="1"/>
    </xf>
    <xf numFmtId="10" fontId="36" fillId="0" borderId="29" xfId="4" applyNumberFormat="1" applyFont="1" applyBorder="1" applyAlignment="1" applyProtection="1">
      <alignment horizontal="center" shrinkToFit="1"/>
    </xf>
    <xf numFmtId="169" fontId="44" fillId="2" borderId="8" xfId="4" applyNumberFormat="1" applyFont="1" applyFill="1" applyBorder="1" applyAlignment="1" applyProtection="1">
      <alignment horizontal="center"/>
    </xf>
    <xf numFmtId="169" fontId="44" fillId="2" borderId="9" xfId="4" applyNumberFormat="1" applyFont="1" applyFill="1" applyBorder="1" applyAlignment="1" applyProtection="1">
      <alignment horizontal="center"/>
    </xf>
    <xf numFmtId="169" fontId="44" fillId="2" borderId="10" xfId="4" applyNumberFormat="1" applyFont="1" applyFill="1" applyBorder="1" applyAlignment="1" applyProtection="1">
      <alignment horizontal="center"/>
    </xf>
    <xf numFmtId="14" fontId="36" fillId="3" borderId="8" xfId="4" applyNumberFormat="1" applyFont="1" applyFill="1" applyBorder="1" applyAlignment="1" applyProtection="1">
      <alignment horizontal="center"/>
      <protection locked="0"/>
    </xf>
    <xf numFmtId="14" fontId="36" fillId="3" borderId="9" xfId="4" applyNumberFormat="1" applyFont="1" applyFill="1" applyBorder="1" applyAlignment="1" applyProtection="1">
      <alignment horizontal="center"/>
      <protection locked="0"/>
    </xf>
    <xf numFmtId="14" fontId="36" fillId="3" borderId="10" xfId="4" applyNumberFormat="1" applyFont="1" applyFill="1" applyBorder="1" applyAlignment="1" applyProtection="1">
      <alignment horizontal="center"/>
      <protection locked="0"/>
    </xf>
    <xf numFmtId="0" fontId="26" fillId="0" borderId="0" xfId="0" applyFont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165" fontId="10" fillId="5" borderId="18" xfId="0" applyNumberFormat="1" applyFont="1" applyFill="1" applyBorder="1" applyAlignment="1" applyProtection="1">
      <alignment horizontal="center" wrapText="1"/>
      <protection locked="0"/>
    </xf>
    <xf numFmtId="165" fontId="10" fillId="5" borderId="7" xfId="0" applyNumberFormat="1" applyFont="1" applyFill="1" applyBorder="1" applyAlignment="1" applyProtection="1">
      <alignment horizontal="center" wrapText="1"/>
      <protection locked="0"/>
    </xf>
    <xf numFmtId="165" fontId="10" fillId="5" borderId="17" xfId="0" applyNumberFormat="1" applyFont="1" applyFill="1" applyBorder="1" applyAlignment="1" applyProtection="1">
      <alignment horizontal="center" wrapText="1"/>
      <protection locked="0"/>
    </xf>
    <xf numFmtId="14" fontId="10" fillId="0" borderId="18" xfId="0" applyNumberFormat="1" applyFont="1" applyBorder="1" applyAlignment="1" applyProtection="1">
      <alignment horizontal="center" shrinkToFit="1"/>
      <protection hidden="1"/>
    </xf>
    <xf numFmtId="14" fontId="10" fillId="0" borderId="7" xfId="0" applyNumberFormat="1" applyFont="1" applyBorder="1" applyAlignment="1" applyProtection="1">
      <alignment horizontal="center" shrinkToFit="1"/>
      <protection hidden="1"/>
    </xf>
    <xf numFmtId="14" fontId="10" fillId="0" borderId="17" xfId="0" applyNumberFormat="1" applyFont="1" applyBorder="1" applyAlignment="1" applyProtection="1">
      <alignment horizontal="center" shrinkToFit="1"/>
      <protection hidden="1"/>
    </xf>
    <xf numFmtId="10" fontId="10" fillId="0" borderId="18" xfId="4" applyNumberFormat="1" applyFont="1" applyFill="1" applyBorder="1" applyAlignment="1" applyProtection="1">
      <alignment horizontal="center" wrapText="1"/>
    </xf>
    <xf numFmtId="10" fontId="10" fillId="0" borderId="7" xfId="4" applyNumberFormat="1" applyFont="1" applyFill="1" applyBorder="1" applyAlignment="1" applyProtection="1">
      <alignment horizontal="center" wrapText="1"/>
    </xf>
    <xf numFmtId="10" fontId="10" fillId="0" borderId="17" xfId="4" applyNumberFormat="1" applyFont="1" applyFill="1" applyBorder="1" applyAlignment="1" applyProtection="1">
      <alignment horizontal="center" wrapText="1"/>
    </xf>
    <xf numFmtId="0" fontId="25" fillId="0" borderId="0" xfId="0" applyFont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</cellXfs>
  <cellStyles count="20">
    <cellStyle name="Moeda" xfId="1" builtinId="4"/>
    <cellStyle name="Moeda 2" xfId="10"/>
    <cellStyle name="Normal" xfId="0" builtinId="0"/>
    <cellStyle name="Normal 2" xfId="2"/>
    <cellStyle name="Normal 2 2" xfId="8"/>
    <cellStyle name="Normal 2 3" xfId="6"/>
    <cellStyle name="Normal 71" xfId="16"/>
    <cellStyle name="Normal 72" xfId="17"/>
    <cellStyle name="Normal_FICHA DE VERIFICAÇÃO PRELIMINAR - Plano R" xfId="3"/>
    <cellStyle name="Porcentagem" xfId="4" builtinId="5"/>
    <cellStyle name="Porcentagem 2" xfId="9"/>
    <cellStyle name="Porcentagem 2 2" xfId="13"/>
    <cellStyle name="Separador de milhares 10" xfId="7"/>
    <cellStyle name="Separador de milhares 2" xfId="14"/>
    <cellStyle name="Separador de milhares 2_ORÇAMENTO matureia corrigido (DEZ 2009)" xfId="19"/>
    <cellStyle name="Separador de milhares 4" xfId="12"/>
    <cellStyle name="Vírgula" xfId="5" builtinId="3"/>
    <cellStyle name="Vírgula 2" xfId="11"/>
    <cellStyle name="Vírgula 3" xfId="18"/>
    <cellStyle name="Vírgula 5" xfId="15"/>
  </cellStyles>
  <dxfs count="45">
    <dxf>
      <font>
        <color theme="0"/>
      </font>
      <border>
        <left/>
        <right/>
        <bottom/>
      </border>
    </dxf>
    <dxf>
      <font>
        <color theme="0"/>
      </font>
      <border>
        <left/>
        <right/>
        <bottom/>
      </border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CC99FF"/>
      <color rgb="FFFFCF47"/>
      <color rgb="FFF7EBBF"/>
      <color rgb="FFE3CB73"/>
      <color rgb="FFDDD9C4"/>
      <color rgb="FF948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3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externalLink" Target="externalLinks/externalLink3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4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theme" Target="theme/theme1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externalLink" Target="externalLinks/externalLink38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Drop" dropStyle="combo" dx="22" fmlaLink="$B$12" fmlaRange="Detalhamento.OpçõesServiços" noThreeD="1" sel="1" val="0"/>
</file>

<file path=xl/ctrlProps/ctrlProp2.xml><?xml version="1.0" encoding="utf-8"?>
<formControlPr xmlns="http://schemas.microsoft.com/office/spreadsheetml/2009/9/main" objectType="Drop" dropStyle="combo" dx="22" fmlaLink="$B$8" fmlaRange="Detalhamento.OpçõesExibição" noThreeD="1" sel="1" val="0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Spin" dx="22" fmlaLink="$AX$28" max="99" min="1" page="1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762000</xdr:colOff>
      <xdr:row>1</xdr:row>
      <xdr:rowOff>154408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1095375" cy="6497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381000</xdr:colOff>
          <xdr:row>26</xdr:row>
          <xdr:rowOff>57150</xdr:rowOff>
        </xdr:from>
        <xdr:to>
          <xdr:col>4</xdr:col>
          <xdr:colOff>0</xdr:colOff>
          <xdr:row>28</xdr:row>
          <xdr:rowOff>133350</xdr:rowOff>
        </xdr:to>
        <xdr:sp macro="" textlink="">
          <xdr:nvSpPr>
            <xdr:cNvPr id="1126401" name="Picture 1" hidden="1">
              <a:extLst>
                <a:ext uri="{63B3BB69-23CF-44E3-9099-C40C66FF867C}">
                  <a14:compatExt spid="_x0000_s1126401"/>
                </a:ext>
                <a:ext uri="{FF2B5EF4-FFF2-40B4-BE49-F238E27FC236}">
                  <a16:creationId xmlns:a16="http://schemas.microsoft.com/office/drawing/2014/main" xmlns="" id="{00000000-0008-0000-0300-000001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1304926</xdr:colOff>
      <xdr:row>20</xdr:row>
      <xdr:rowOff>0</xdr:rowOff>
    </xdr:from>
    <xdr:to>
      <xdr:col>4</xdr:col>
      <xdr:colOff>2554942</xdr:colOff>
      <xdr:row>22</xdr:row>
      <xdr:rowOff>112058</xdr:rowOff>
    </xdr:to>
    <xdr:sp macro="[0]!Importar" textlink="">
      <xdr:nvSpPr>
        <xdr:cNvPr id="2" name="Retângulo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SpPr/>
      </xdr:nvSpPr>
      <xdr:spPr>
        <a:xfrm>
          <a:off x="7781926" y="2644588"/>
          <a:ext cx="1250016" cy="45944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Importar PO</a:t>
          </a:r>
        </a:p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(MO 27476)</a:t>
          </a:r>
        </a:p>
      </xdr:txBody>
    </xdr:sp>
    <xdr:clientData fPrintsWithSheet="0"/>
  </xdr:twoCellAnchor>
  <xdr:twoCellAnchor editAs="absolute">
    <xdr:from>
      <xdr:col>3</xdr:col>
      <xdr:colOff>257736</xdr:colOff>
      <xdr:row>32</xdr:row>
      <xdr:rowOff>0</xdr:rowOff>
    </xdr:from>
    <xdr:to>
      <xdr:col>3</xdr:col>
      <xdr:colOff>1501589</xdr:colOff>
      <xdr:row>34</xdr:row>
      <xdr:rowOff>22411</xdr:rowOff>
    </xdr:to>
    <xdr:sp macro="[0]!EditarPlan" textlink="">
      <xdr:nvSpPr>
        <xdr:cNvPr id="4" name="Retângulo 3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SpPr/>
      </xdr:nvSpPr>
      <xdr:spPr>
        <a:xfrm>
          <a:off x="4661648" y="3720353"/>
          <a:ext cx="1243853" cy="425823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Editar Eventos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142875</xdr:colOff>
      <xdr:row>3</xdr:row>
      <xdr:rowOff>285750</xdr:rowOff>
    </xdr:to>
    <xdr:pic>
      <xdr:nvPicPr>
        <xdr:cNvPr id="91725" name="Picture 1">
          <a:extLst>
            <a:ext uri="{FF2B5EF4-FFF2-40B4-BE49-F238E27FC236}">
              <a16:creationId xmlns:a16="http://schemas.microsoft.com/office/drawing/2014/main" xmlns="" id="{00000000-0008-0000-0F00-00004D6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171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126626</xdr:colOff>
      <xdr:row>14</xdr:row>
      <xdr:rowOff>498662</xdr:rowOff>
    </xdr:from>
    <xdr:to>
      <xdr:col>8</xdr:col>
      <xdr:colOff>605118</xdr:colOff>
      <xdr:row>14</xdr:row>
      <xdr:rowOff>818030</xdr:rowOff>
    </xdr:to>
    <xdr:sp macro="[0]!EditarPlan" textlink="">
      <xdr:nvSpPr>
        <xdr:cNvPr id="14" name="Retângulo 13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/>
      </xdr:nvSpPr>
      <xdr:spPr>
        <a:xfrm>
          <a:off x="5561479" y="2179544"/>
          <a:ext cx="1117227" cy="31936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Editar Planilha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19</xdr:col>
          <xdr:colOff>0</xdr:colOff>
          <xdr:row>13</xdr:row>
          <xdr:rowOff>85725</xdr:rowOff>
        </xdr:to>
        <xdr:pic>
          <xdr:nvPicPr>
            <xdr:cNvPr id="91727" name="Imagem 2">
              <a:extLst>
                <a:ext uri="{FF2B5EF4-FFF2-40B4-BE49-F238E27FC236}">
                  <a16:creationId xmlns:a16="http://schemas.microsoft.com/office/drawing/2014/main" xmlns="" id="{00000000-0008-0000-0F00-00004F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215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52400" y="609600"/>
              <a:ext cx="119443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561975</xdr:colOff>
          <xdr:row>5</xdr:row>
          <xdr:rowOff>0</xdr:rowOff>
        </xdr:from>
        <xdr:to>
          <xdr:col>24</xdr:col>
          <xdr:colOff>561975</xdr:colOff>
          <xdr:row>13</xdr:row>
          <xdr:rowOff>85725</xdr:rowOff>
        </xdr:to>
        <xdr:pic>
          <xdr:nvPicPr>
            <xdr:cNvPr id="91728" name="Imagem 4">
              <a:extLst>
                <a:ext uri="{FF2B5EF4-FFF2-40B4-BE49-F238E27FC236}">
                  <a16:creationId xmlns:a16="http://schemas.microsoft.com/office/drawing/2014/main" xmlns="" id="{00000000-0008-0000-0F00-000050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2154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20967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5</xdr:row>
          <xdr:rowOff>0</xdr:rowOff>
        </xdr:from>
        <xdr:to>
          <xdr:col>30</xdr:col>
          <xdr:colOff>561975</xdr:colOff>
          <xdr:row>13</xdr:row>
          <xdr:rowOff>85725</xdr:rowOff>
        </xdr:to>
        <xdr:pic>
          <xdr:nvPicPr>
            <xdr:cNvPr id="91729" name="Imagem 5">
              <a:extLst>
                <a:ext uri="{FF2B5EF4-FFF2-40B4-BE49-F238E27FC236}">
                  <a16:creationId xmlns:a16="http://schemas.microsoft.com/office/drawing/2014/main" xmlns="" id="{00000000-0008-0000-0F00-000051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2155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54686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5</xdr:row>
          <xdr:rowOff>0</xdr:rowOff>
        </xdr:from>
        <xdr:to>
          <xdr:col>36</xdr:col>
          <xdr:colOff>561975</xdr:colOff>
          <xdr:row>13</xdr:row>
          <xdr:rowOff>85725</xdr:rowOff>
        </xdr:to>
        <xdr:pic>
          <xdr:nvPicPr>
            <xdr:cNvPr id="91730" name="Imagem 6">
              <a:extLst>
                <a:ext uri="{FF2B5EF4-FFF2-40B4-BE49-F238E27FC236}">
                  <a16:creationId xmlns:a16="http://schemas.microsoft.com/office/drawing/2014/main" xmlns="" id="{00000000-0008-0000-0F00-000052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2156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188404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0</xdr:colOff>
          <xdr:row>5</xdr:row>
          <xdr:rowOff>0</xdr:rowOff>
        </xdr:from>
        <xdr:to>
          <xdr:col>42</xdr:col>
          <xdr:colOff>561975</xdr:colOff>
          <xdr:row>13</xdr:row>
          <xdr:rowOff>85725</xdr:rowOff>
        </xdr:to>
        <xdr:pic>
          <xdr:nvPicPr>
            <xdr:cNvPr id="91731" name="Imagem 7">
              <a:extLst>
                <a:ext uri="{FF2B5EF4-FFF2-40B4-BE49-F238E27FC236}">
                  <a16:creationId xmlns:a16="http://schemas.microsoft.com/office/drawing/2014/main" xmlns="" id="{00000000-0008-0000-0F00-000053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2157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22123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0</xdr:colOff>
          <xdr:row>5</xdr:row>
          <xdr:rowOff>0</xdr:rowOff>
        </xdr:from>
        <xdr:to>
          <xdr:col>48</xdr:col>
          <xdr:colOff>561975</xdr:colOff>
          <xdr:row>13</xdr:row>
          <xdr:rowOff>85725</xdr:rowOff>
        </xdr:to>
        <xdr:pic>
          <xdr:nvPicPr>
            <xdr:cNvPr id="91732" name="Imagem 8">
              <a:extLst>
                <a:ext uri="{FF2B5EF4-FFF2-40B4-BE49-F238E27FC236}">
                  <a16:creationId xmlns:a16="http://schemas.microsoft.com/office/drawing/2014/main" xmlns="" id="{00000000-0008-0000-0F00-000054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2158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255841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5</xdr:row>
          <xdr:rowOff>0</xdr:rowOff>
        </xdr:from>
        <xdr:to>
          <xdr:col>54</xdr:col>
          <xdr:colOff>561975</xdr:colOff>
          <xdr:row>13</xdr:row>
          <xdr:rowOff>85725</xdr:rowOff>
        </xdr:to>
        <xdr:pic>
          <xdr:nvPicPr>
            <xdr:cNvPr id="91733" name="Imagem 9">
              <a:extLst>
                <a:ext uri="{FF2B5EF4-FFF2-40B4-BE49-F238E27FC236}">
                  <a16:creationId xmlns:a16="http://schemas.microsoft.com/office/drawing/2014/main" xmlns="" id="{00000000-0008-0000-0F00-000055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2159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289560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0</xdr:colOff>
          <xdr:row>5</xdr:row>
          <xdr:rowOff>0</xdr:rowOff>
        </xdr:from>
        <xdr:to>
          <xdr:col>60</xdr:col>
          <xdr:colOff>561975</xdr:colOff>
          <xdr:row>13</xdr:row>
          <xdr:rowOff>85725</xdr:rowOff>
        </xdr:to>
        <xdr:pic>
          <xdr:nvPicPr>
            <xdr:cNvPr id="91734" name="Imagem 10">
              <a:extLst>
                <a:ext uri="{FF2B5EF4-FFF2-40B4-BE49-F238E27FC236}">
                  <a16:creationId xmlns:a16="http://schemas.microsoft.com/office/drawing/2014/main" xmlns="" id="{00000000-0008-0000-0F00-000056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2160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323278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85725</xdr:colOff>
      <xdr:row>14</xdr:row>
      <xdr:rowOff>85725</xdr:rowOff>
    </xdr:from>
    <xdr:to>
      <xdr:col>4</xdr:col>
      <xdr:colOff>390525</xdr:colOff>
      <xdr:row>14</xdr:row>
      <xdr:rowOff>405093</xdr:rowOff>
    </xdr:to>
    <xdr:sp macro="[0]!escondeCabecalhos" textlink="">
      <xdr:nvSpPr>
        <xdr:cNvPr id="12" name="Retângulo 11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/>
      </xdr:nvSpPr>
      <xdr:spPr>
        <a:xfrm>
          <a:off x="23812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Ocultar Cabeçalhos</a:t>
          </a:r>
        </a:p>
      </xdr:txBody>
    </xdr:sp>
    <xdr:clientData fPrintsWithSheet="0"/>
  </xdr:twoCellAnchor>
  <xdr:twoCellAnchor>
    <xdr:from>
      <xdr:col>4</xdr:col>
      <xdr:colOff>485775</xdr:colOff>
      <xdr:row>14</xdr:row>
      <xdr:rowOff>85725</xdr:rowOff>
    </xdr:from>
    <xdr:to>
      <xdr:col>4</xdr:col>
      <xdr:colOff>1819275</xdr:colOff>
      <xdr:row>14</xdr:row>
      <xdr:rowOff>405093</xdr:rowOff>
    </xdr:to>
    <xdr:sp macro="[0]!reexibeCabecalhos" textlink="">
      <xdr:nvSpPr>
        <xdr:cNvPr id="13" name="Retângulo 12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/>
      </xdr:nvSpPr>
      <xdr:spPr>
        <a:xfrm>
          <a:off x="166687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Reexibir Cabeçalhos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76200</xdr:colOff>
      <xdr:row>1</xdr:row>
      <xdr:rowOff>285750</xdr:rowOff>
    </xdr:to>
    <xdr:pic>
      <xdr:nvPicPr>
        <xdr:cNvPr id="85788" name="Picture 1">
          <a:extLst>
            <a:ext uri="{FF2B5EF4-FFF2-40B4-BE49-F238E27FC236}">
              <a16:creationId xmlns:a16="http://schemas.microsoft.com/office/drawing/2014/main" xmlns="" id="{00000000-0008-0000-1000-00001C4F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514350</xdr:colOff>
          <xdr:row>12</xdr:row>
          <xdr:rowOff>241300</xdr:rowOff>
        </xdr:from>
        <xdr:to>
          <xdr:col>7</xdr:col>
          <xdr:colOff>1314450</xdr:colOff>
          <xdr:row>12</xdr:row>
          <xdr:rowOff>438150</xdr:rowOff>
        </xdr:to>
        <xdr:sp macro="" textlink="">
          <xdr:nvSpPr>
            <xdr:cNvPr id="62881" name="Drop Down 2465" hidden="1">
              <a:extLst>
                <a:ext uri="{63B3BB69-23CF-44E3-9099-C40C66FF867C}">
                  <a14:compatExt spid="_x0000_s62881"/>
                </a:ext>
                <a:ext uri="{FF2B5EF4-FFF2-40B4-BE49-F238E27FC236}">
                  <a16:creationId xmlns:a16="http://schemas.microsoft.com/office/drawing/2014/main" xmlns="" id="{00000000-0008-0000-1000-0000A1F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514350</xdr:colOff>
          <xdr:row>12</xdr:row>
          <xdr:rowOff>527050</xdr:rowOff>
        </xdr:from>
        <xdr:to>
          <xdr:col>7</xdr:col>
          <xdr:colOff>1314450</xdr:colOff>
          <xdr:row>12</xdr:row>
          <xdr:rowOff>723900</xdr:rowOff>
        </xdr:to>
        <xdr:sp macro="" textlink="">
          <xdr:nvSpPr>
            <xdr:cNvPr id="63010" name="SelecionaExibição" hidden="1">
              <a:extLst>
                <a:ext uri="{63B3BB69-23CF-44E3-9099-C40C66FF867C}">
                  <a14:compatExt spid="_x0000_s63010"/>
                </a:ext>
                <a:ext uri="{FF2B5EF4-FFF2-40B4-BE49-F238E27FC236}">
                  <a16:creationId xmlns:a16="http://schemas.microsoft.com/office/drawing/2014/main" xmlns="" id="{00000000-0008-0000-1000-000022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</xdr:colOff>
          <xdr:row>12</xdr:row>
          <xdr:rowOff>241300</xdr:rowOff>
        </xdr:from>
        <xdr:to>
          <xdr:col>6</xdr:col>
          <xdr:colOff>476250</xdr:colOff>
          <xdr:row>12</xdr:row>
          <xdr:rowOff>450850</xdr:rowOff>
        </xdr:to>
        <xdr:sp macro="" textlink="">
          <xdr:nvSpPr>
            <xdr:cNvPr id="63019" name="Label 2603" hidden="1">
              <a:extLst>
                <a:ext uri="{63B3BB69-23CF-44E3-9099-C40C66FF867C}">
                  <a14:compatExt spid="_x0000_s63019"/>
                </a:ext>
                <a:ext uri="{FF2B5EF4-FFF2-40B4-BE49-F238E27FC236}">
                  <a16:creationId xmlns:a16="http://schemas.microsoft.com/office/drawing/2014/main" xmlns="" id="{00000000-0008-0000-1000-00002B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Serviços: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69850</xdr:colOff>
          <xdr:row>12</xdr:row>
          <xdr:rowOff>514350</xdr:rowOff>
        </xdr:from>
        <xdr:to>
          <xdr:col>6</xdr:col>
          <xdr:colOff>469900</xdr:colOff>
          <xdr:row>12</xdr:row>
          <xdr:rowOff>762000</xdr:rowOff>
        </xdr:to>
        <xdr:sp macro="" textlink="">
          <xdr:nvSpPr>
            <xdr:cNvPr id="63020" name="Label 2604" hidden="1">
              <a:extLst>
                <a:ext uri="{63B3BB69-23CF-44E3-9099-C40C66FF867C}">
                  <a14:compatExt spid="_x0000_s63020"/>
                </a:ext>
                <a:ext uri="{FF2B5EF4-FFF2-40B4-BE49-F238E27FC236}">
                  <a16:creationId xmlns:a16="http://schemas.microsoft.com/office/drawing/2014/main" xmlns="" id="{00000000-0008-0000-1000-00002C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Modo de Exibição: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142875</xdr:rowOff>
        </xdr:from>
        <xdr:to>
          <xdr:col>17</xdr:col>
          <xdr:colOff>19050</xdr:colOff>
          <xdr:row>10</xdr:row>
          <xdr:rowOff>114300</xdr:rowOff>
        </xdr:to>
        <xdr:pic>
          <xdr:nvPicPr>
            <xdr:cNvPr id="85789" name="Imagem 2">
              <a:extLst>
                <a:ext uri="{FF2B5EF4-FFF2-40B4-BE49-F238E27FC236}">
                  <a16:creationId xmlns:a16="http://schemas.microsoft.com/office/drawing/2014/main" xmlns="" id="{00000000-0008-0000-1000-00001D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302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447675"/>
              <a:ext cx="10839450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2</xdr:row>
          <xdr:rowOff>142875</xdr:rowOff>
        </xdr:from>
        <xdr:to>
          <xdr:col>22</xdr:col>
          <xdr:colOff>809625</xdr:colOff>
          <xdr:row>10</xdr:row>
          <xdr:rowOff>114300</xdr:rowOff>
        </xdr:to>
        <xdr:pic>
          <xdr:nvPicPr>
            <xdr:cNvPr id="85790" name="Imagem 3">
              <a:extLst>
                <a:ext uri="{FF2B5EF4-FFF2-40B4-BE49-F238E27FC236}">
                  <a16:creationId xmlns:a16="http://schemas.microsoft.com/office/drawing/2014/main" xmlns="" id="{00000000-0008-0000-1000-00001E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3030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10829925" y="447675"/>
              <a:ext cx="4848225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2</xdr:row>
          <xdr:rowOff>142875</xdr:rowOff>
        </xdr:from>
        <xdr:to>
          <xdr:col>28</xdr:col>
          <xdr:colOff>809625</xdr:colOff>
          <xdr:row>10</xdr:row>
          <xdr:rowOff>123825</xdr:rowOff>
        </xdr:to>
        <xdr:pic>
          <xdr:nvPicPr>
            <xdr:cNvPr id="85791" name="Imagem 4">
              <a:extLst>
                <a:ext uri="{FF2B5EF4-FFF2-40B4-BE49-F238E27FC236}">
                  <a16:creationId xmlns:a16="http://schemas.microsoft.com/office/drawing/2014/main" xmlns="" id="{00000000-0008-0000-1000-00001F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3031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15687675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</xdr:row>
          <xdr:rowOff>0</xdr:rowOff>
        </xdr:from>
        <xdr:to>
          <xdr:col>34</xdr:col>
          <xdr:colOff>800100</xdr:colOff>
          <xdr:row>10</xdr:row>
          <xdr:rowOff>123825</xdr:rowOff>
        </xdr:to>
        <xdr:pic>
          <xdr:nvPicPr>
            <xdr:cNvPr id="85792" name="Imagem 5">
              <a:extLst>
                <a:ext uri="{FF2B5EF4-FFF2-40B4-BE49-F238E27FC236}">
                  <a16:creationId xmlns:a16="http://schemas.microsoft.com/office/drawing/2014/main" xmlns="" id="{00000000-0008-0000-1000-000020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3032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20535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3</xdr:row>
          <xdr:rowOff>0</xdr:rowOff>
        </xdr:from>
        <xdr:to>
          <xdr:col>40</xdr:col>
          <xdr:colOff>800100</xdr:colOff>
          <xdr:row>10</xdr:row>
          <xdr:rowOff>123825</xdr:rowOff>
        </xdr:to>
        <xdr:pic>
          <xdr:nvPicPr>
            <xdr:cNvPr id="85793" name="Imagem 6">
              <a:extLst>
                <a:ext uri="{FF2B5EF4-FFF2-40B4-BE49-F238E27FC236}">
                  <a16:creationId xmlns:a16="http://schemas.microsoft.com/office/drawing/2014/main" xmlns="" id="{00000000-0008-0000-1000-000021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3033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253936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3</xdr:row>
          <xdr:rowOff>0</xdr:rowOff>
        </xdr:from>
        <xdr:to>
          <xdr:col>46</xdr:col>
          <xdr:colOff>800100</xdr:colOff>
          <xdr:row>10</xdr:row>
          <xdr:rowOff>123825</xdr:rowOff>
        </xdr:to>
        <xdr:pic>
          <xdr:nvPicPr>
            <xdr:cNvPr id="85794" name="Imagem 7">
              <a:extLst>
                <a:ext uri="{FF2B5EF4-FFF2-40B4-BE49-F238E27FC236}">
                  <a16:creationId xmlns:a16="http://schemas.microsoft.com/office/drawing/2014/main" xmlns="" id="{00000000-0008-0000-1000-000022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3034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302514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0</xdr:colOff>
          <xdr:row>3</xdr:row>
          <xdr:rowOff>0</xdr:rowOff>
        </xdr:from>
        <xdr:to>
          <xdr:col>52</xdr:col>
          <xdr:colOff>800100</xdr:colOff>
          <xdr:row>10</xdr:row>
          <xdr:rowOff>123825</xdr:rowOff>
        </xdr:to>
        <xdr:pic>
          <xdr:nvPicPr>
            <xdr:cNvPr id="85795" name="Imagem 8">
              <a:extLst>
                <a:ext uri="{FF2B5EF4-FFF2-40B4-BE49-F238E27FC236}">
                  <a16:creationId xmlns:a16="http://schemas.microsoft.com/office/drawing/2014/main" xmlns="" id="{00000000-0008-0000-1000-000023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3035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51091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809625</xdr:colOff>
          <xdr:row>3</xdr:row>
          <xdr:rowOff>0</xdr:rowOff>
        </xdr:from>
        <xdr:to>
          <xdr:col>58</xdr:col>
          <xdr:colOff>800100</xdr:colOff>
          <xdr:row>10</xdr:row>
          <xdr:rowOff>123825</xdr:rowOff>
        </xdr:to>
        <xdr:pic>
          <xdr:nvPicPr>
            <xdr:cNvPr id="85796" name="Imagem 9">
              <a:extLst>
                <a:ext uri="{FF2B5EF4-FFF2-40B4-BE49-F238E27FC236}">
                  <a16:creationId xmlns:a16="http://schemas.microsoft.com/office/drawing/2014/main" xmlns="" id="{00000000-0008-0000-1000-000024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23036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9966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1181100</xdr:colOff>
      <xdr:row>19</xdr:row>
      <xdr:rowOff>381000</xdr:rowOff>
    </xdr:to>
    <xdr:pic>
      <xdr:nvPicPr>
        <xdr:cNvPr id="90363" name="Picture 1">
          <a:extLst>
            <a:ext uri="{FF2B5EF4-FFF2-40B4-BE49-F238E27FC236}">
              <a16:creationId xmlns:a16="http://schemas.microsoft.com/office/drawing/2014/main" xmlns="" id="{00000000-0008-0000-1100-0000FB6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5525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25</xdr:col>
      <xdr:colOff>38100</xdr:colOff>
      <xdr:row>18</xdr:row>
      <xdr:rowOff>95250</xdr:rowOff>
    </xdr:from>
    <xdr:to>
      <xdr:col>30</xdr:col>
      <xdr:colOff>9525</xdr:colOff>
      <xdr:row>19</xdr:row>
      <xdr:rowOff>180975</xdr:rowOff>
    </xdr:to>
    <xdr:sp macro="[0]!AdicionarAno" textlink="">
      <xdr:nvSpPr>
        <xdr:cNvPr id="6" name="Retângulo 5">
          <a:extLst>
            <a:ext uri="{FF2B5EF4-FFF2-40B4-BE49-F238E27FC236}">
              <a16:creationId xmlns:a16="http://schemas.microsoft.com/office/drawing/2014/main" xmlns="" id="{00000000-0008-0000-1100-000006000000}"/>
            </a:ext>
          </a:extLst>
        </xdr:cNvPr>
        <xdr:cNvSpPr/>
      </xdr:nvSpPr>
      <xdr:spPr>
        <a:xfrm>
          <a:off x="676275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Ano</a:t>
          </a:r>
        </a:p>
      </xdr:txBody>
    </xdr:sp>
    <xdr:clientData fPrintsWithSheet="0"/>
  </xdr:twoCellAnchor>
  <xdr:twoCellAnchor editAs="absolute">
    <xdr:from>
      <xdr:col>30</xdr:col>
      <xdr:colOff>133350</xdr:colOff>
      <xdr:row>18</xdr:row>
      <xdr:rowOff>95250</xdr:rowOff>
    </xdr:from>
    <xdr:to>
      <xdr:col>35</xdr:col>
      <xdr:colOff>104775</xdr:colOff>
      <xdr:row>19</xdr:row>
      <xdr:rowOff>180975</xdr:rowOff>
    </xdr:to>
    <xdr:sp macro="[0]!ExcluirAno" textlink="">
      <xdr:nvSpPr>
        <xdr:cNvPr id="7" name="Retângulo 6">
          <a:extLst>
            <a:ext uri="{FF2B5EF4-FFF2-40B4-BE49-F238E27FC236}">
              <a16:creationId xmlns:a16="http://schemas.microsoft.com/office/drawing/2014/main" xmlns="" id="{00000000-0008-0000-1100-000007000000}"/>
            </a:ext>
          </a:extLst>
        </xdr:cNvPr>
        <xdr:cNvSpPr/>
      </xdr:nvSpPr>
      <xdr:spPr>
        <a:xfrm>
          <a:off x="800100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Ano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85725</xdr:rowOff>
        </xdr:from>
        <xdr:to>
          <xdr:col>54</xdr:col>
          <xdr:colOff>0</xdr:colOff>
          <xdr:row>27</xdr:row>
          <xdr:rowOff>95250</xdr:rowOff>
        </xdr:to>
        <xdr:pic>
          <xdr:nvPicPr>
            <xdr:cNvPr id="90366" name="Imagem 1">
              <a:extLst>
                <a:ext uri="{FF2B5EF4-FFF2-40B4-BE49-F238E27FC236}">
                  <a16:creationId xmlns:a16="http://schemas.microsoft.com/office/drawing/2014/main" xmlns="" id="{00000000-0008-0000-1100-0000FE60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99685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752475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18</xdr:row>
      <xdr:rowOff>161925</xdr:rowOff>
    </xdr:from>
    <xdr:to>
      <xdr:col>2</xdr:col>
      <xdr:colOff>1228725</xdr:colOff>
      <xdr:row>20</xdr:row>
      <xdr:rowOff>0</xdr:rowOff>
    </xdr:to>
    <xdr:pic>
      <xdr:nvPicPr>
        <xdr:cNvPr id="89363" name="Picture 1">
          <a:extLst>
            <a:ext uri="{FF2B5EF4-FFF2-40B4-BE49-F238E27FC236}">
              <a16:creationId xmlns:a16="http://schemas.microsoft.com/office/drawing/2014/main" xmlns="" id="{00000000-0008-0000-1200-0000135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590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26</xdr:col>
      <xdr:colOff>201706</xdr:colOff>
      <xdr:row>19</xdr:row>
      <xdr:rowOff>44823</xdr:rowOff>
    </xdr:from>
    <xdr:to>
      <xdr:col>31</xdr:col>
      <xdr:colOff>195543</xdr:colOff>
      <xdr:row>20</xdr:row>
      <xdr:rowOff>56028</xdr:rowOff>
    </xdr:to>
    <xdr:sp macro="[0]!AdicionarMedições" textlink="">
      <xdr:nvSpPr>
        <xdr:cNvPr id="7" name="Retângulo 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/>
      </xdr:nvSpPr>
      <xdr:spPr>
        <a:xfrm>
          <a:off x="704850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12 medições</a:t>
          </a:r>
        </a:p>
      </xdr:txBody>
    </xdr:sp>
    <xdr:clientData fPrintsWithSheet="0"/>
  </xdr:twoCellAnchor>
  <xdr:twoCellAnchor editAs="absolute">
    <xdr:from>
      <xdr:col>32</xdr:col>
      <xdr:colOff>95250</xdr:colOff>
      <xdr:row>19</xdr:row>
      <xdr:rowOff>44823</xdr:rowOff>
    </xdr:from>
    <xdr:to>
      <xdr:col>37</xdr:col>
      <xdr:colOff>89087</xdr:colOff>
      <xdr:row>20</xdr:row>
      <xdr:rowOff>56028</xdr:rowOff>
    </xdr:to>
    <xdr:sp macro="[0]!ExcluirMedições" textlink="">
      <xdr:nvSpPr>
        <xdr:cNvPr id="8" name="Retângulo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/>
      </xdr:nvSpPr>
      <xdr:spPr>
        <a:xfrm>
          <a:off x="828675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12 Medições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228600</xdr:colOff>
          <xdr:row>26</xdr:row>
          <xdr:rowOff>146050</xdr:rowOff>
        </xdr:from>
        <xdr:to>
          <xdr:col>53</xdr:col>
          <xdr:colOff>228600</xdr:colOff>
          <xdr:row>28</xdr:row>
          <xdr:rowOff>0</xdr:rowOff>
        </xdr:to>
        <xdr:sp macro="" textlink="">
          <xdr:nvSpPr>
            <xdr:cNvPr id="19021" name="Spinner 1613" hidden="1">
              <a:extLst>
                <a:ext uri="{63B3BB69-23CF-44E3-9099-C40C66FF867C}">
                  <a14:compatExt spid="_x0000_s19021"/>
                </a:ext>
                <a:ext uri="{FF2B5EF4-FFF2-40B4-BE49-F238E27FC236}">
                  <a16:creationId xmlns:a16="http://schemas.microsoft.com/office/drawing/2014/main" xmlns="" id="{00000000-0008-0000-1200-00004D4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76200</xdr:rowOff>
        </xdr:from>
        <xdr:to>
          <xdr:col>54</xdr:col>
          <xdr:colOff>9525</xdr:colOff>
          <xdr:row>26</xdr:row>
          <xdr:rowOff>47625</xdr:rowOff>
        </xdr:to>
        <xdr:pic>
          <xdr:nvPicPr>
            <xdr:cNvPr id="89366" name="Imagem 1">
              <a:extLst>
                <a:ext uri="{FF2B5EF4-FFF2-40B4-BE49-F238E27FC236}">
                  <a16:creationId xmlns:a16="http://schemas.microsoft.com/office/drawing/2014/main" xmlns="" id="{00000000-0008-0000-1200-0000165D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97844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552450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3</xdr:col>
      <xdr:colOff>647700</xdr:colOff>
      <xdr:row>2</xdr:row>
      <xdr:rowOff>9525</xdr:rowOff>
    </xdr:to>
    <xdr:pic>
      <xdr:nvPicPr>
        <xdr:cNvPr id="35427" name="Picture 1">
          <a:extLst>
            <a:ext uri="{FF2B5EF4-FFF2-40B4-BE49-F238E27FC236}">
              <a16:creationId xmlns:a16="http://schemas.microsoft.com/office/drawing/2014/main" xmlns="" id="{00000000-0008-0000-1300-0000638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095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85725</xdr:rowOff>
        </xdr:from>
        <xdr:to>
          <xdr:col>15</xdr:col>
          <xdr:colOff>942975</xdr:colOff>
          <xdr:row>9</xdr:row>
          <xdr:rowOff>0</xdr:rowOff>
        </xdr:to>
        <xdr:pic>
          <xdr:nvPicPr>
            <xdr:cNvPr id="35428" name="Imagem 2">
              <a:extLst>
                <a:ext uri="{FF2B5EF4-FFF2-40B4-BE49-F238E27FC236}">
                  <a16:creationId xmlns:a16="http://schemas.microsoft.com/office/drawing/2014/main" xmlns="" id="{00000000-0008-0000-1300-0000648A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4" spid="_x0000_s89583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4775" y="352425"/>
              <a:ext cx="8429625" cy="762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HGMJusti&#231;aFederaCabedelo\PLANILHAComposi&#231;&#242;esTP05.2005Cabedel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Licita&#231;&#245;es\CLIENTES\ATECEL\Licita&#231;&#245;es\Elementos\CGrandeZO_Colinas\Or&#231;amento\CGrande_Colinas%20do%20Sol_Or&#231;a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CLIENTES\ATECEL\Licita&#231;&#245;es\Elementos\CGrandeZO_Colinas\Or&#231;amento\CGrande_Colinas%20do%20Sol_Or&#231;aBa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inistra&#231;&#227;o%20Loca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10\PREFEITURAS%202010\Cacimba%20de%20Areia\Caixa\CV%20Caixa%20Campo%20140.000,00\AMPLIAC&#195;O%20DO%20CAMPO%20DE%20FUTEBOL%20(140.000,00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TRABALHO\Diversos\LICITA&#199;&#213;ES\Editais%202014\SUPLAN\VICE%20GOVERNADORIA\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CeltaConst.Empreend.Caico%20RN\Composi&#231;&#242;esEEAugustoSeverolR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39D699\Planilha%20Or&#231;ament&#225;ria%20Gin&#225;sio%20de%20Santa%20Gertrudes_ADITAMENTO_fi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A%20%20-%20%20Trabalhos%20Atuais%20UFPB\AULAS\Tecnologia%20II%20%2005.2\Equipe%20BrunaJulianaThais\Quarto\PRE&#199;O2006-atualizado%20MAI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%20Local%20-%20Porto%20Velh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dra\SERVIDOR\2012\PREFEITURAS\MARIZ&#211;POLIS\CAIXA\CONTRATOS%202011\PAVIMENTA&#199;&#195;O%20-%20MTUR\ENGENHARIA\Or&#231;amento%20pavimenta&#231;&#227;o%205000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_ 2001 _ BDI_20_ Ajust"/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  <sheetName val="Planilha_de_Contrato"/>
      <sheetName val="MC 01"/>
      <sheetName val="Planilha1"/>
      <sheetName val="COMPOSIÇÃ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  <sheetName val="Principal"/>
      <sheetName val="Pb008n-RelFinal01-Dimens&amp;Comp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 refreshError="1"/>
      <sheetData sheetId="21" refreshError="1"/>
      <sheetData sheetId="22" refreshError="1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RIA DE CALCULO"/>
      <sheetName val="Orçamento"/>
      <sheetName val="QCI"/>
      <sheetName val="CRONOGRAMA"/>
      <sheetName val="COMPOSIÇÃO DO BDI "/>
      <sheetName val="COMPOSIÇÃO CUSTO"/>
      <sheetName val="MODELO 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QUANTITATIVO"/>
      <sheetName val="CRONOGRAMA"/>
    </sheetNames>
    <sheetDataSet>
      <sheetData sheetId="0" refreshError="1">
        <row r="8">
          <cell r="C8">
            <v>1.59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J36">
            <v>39224</v>
          </cell>
          <cell r="M36">
            <v>39224</v>
          </cell>
        </row>
      </sheetData>
      <sheetData sheetId="12">
        <row r="36">
          <cell r="U36">
            <v>228419.09999999998</v>
          </cell>
        </row>
      </sheetData>
      <sheetData sheetId="13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RIA DE CALCULO"/>
      <sheetName val="ORÇAMENTO"/>
      <sheetName val="QCI"/>
      <sheetName val="Cronog CP financeira"/>
      <sheetName val="Custos Unitários "/>
      <sheetName val="COMPOSIÇÃO DO BDI "/>
      <sheetName val="CUBAC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  <sheetName val="CRON.NOVO.ARIPUAN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Relationship Id="rId4" Type="http://schemas.openxmlformats.org/officeDocument/2006/relationships/ctrlProp" Target="../ctrlProps/ctrlProp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9"/>
  <sheetViews>
    <sheetView view="pageBreakPreview" zoomScaleNormal="115" zoomScaleSheetLayoutView="100" workbookViewId="0">
      <selection activeCell="C7" sqref="C7"/>
    </sheetView>
  </sheetViews>
  <sheetFormatPr defaultRowHeight="14.5"/>
  <cols>
    <col min="1" max="1" width="5.453125" style="233" bestFit="1" customWidth="1"/>
    <col min="2" max="2" width="49.26953125" bestFit="1" customWidth="1"/>
    <col min="3" max="3" width="49.7265625" bestFit="1" customWidth="1"/>
    <col min="5" max="25" width="3.453125" customWidth="1"/>
  </cols>
  <sheetData>
    <row r="1" spans="1:3" ht="42" customHeight="1">
      <c r="A1" s="460" t="s">
        <v>233</v>
      </c>
      <c r="B1" s="460"/>
      <c r="C1" s="460"/>
    </row>
    <row r="2" spans="1:3">
      <c r="A2" s="461" t="s">
        <v>235</v>
      </c>
      <c r="B2" s="461"/>
      <c r="C2" s="461"/>
    </row>
    <row r="3" spans="1:3">
      <c r="A3" s="291" t="s">
        <v>163</v>
      </c>
      <c r="B3" s="291" t="s">
        <v>199</v>
      </c>
      <c r="C3" s="291" t="s">
        <v>232</v>
      </c>
    </row>
    <row r="4" spans="1:3">
      <c r="A4" s="306">
        <v>1</v>
      </c>
      <c r="B4" s="304" t="s">
        <v>363</v>
      </c>
      <c r="C4" s="307"/>
    </row>
    <row r="5" spans="1:3">
      <c r="A5" s="306">
        <v>2</v>
      </c>
      <c r="B5" s="304" t="s">
        <v>364</v>
      </c>
      <c r="C5" s="307"/>
    </row>
    <row r="6" spans="1:3">
      <c r="A6" s="306">
        <v>3</v>
      </c>
      <c r="B6" s="304" t="s">
        <v>241</v>
      </c>
      <c r="C6" s="308"/>
    </row>
    <row r="7" spans="1:3" ht="29">
      <c r="A7" s="306">
        <v>4</v>
      </c>
      <c r="B7" s="359" t="s">
        <v>234</v>
      </c>
      <c r="C7" s="330" t="s">
        <v>375</v>
      </c>
    </row>
    <row r="8" spans="1:3">
      <c r="A8" s="306">
        <v>5</v>
      </c>
      <c r="B8" s="304" t="s">
        <v>211</v>
      </c>
      <c r="C8" s="308"/>
    </row>
    <row r="9" spans="1:3">
      <c r="A9" s="306">
        <v>6</v>
      </c>
      <c r="B9" s="304" t="s">
        <v>209</v>
      </c>
      <c r="C9" s="308"/>
    </row>
    <row r="10" spans="1:3">
      <c r="A10" s="306">
        <v>7</v>
      </c>
      <c r="B10" s="304" t="s">
        <v>238</v>
      </c>
      <c r="C10" s="308"/>
    </row>
    <row r="11" spans="1:3">
      <c r="A11" s="306">
        <v>8</v>
      </c>
      <c r="B11" s="304" t="s">
        <v>240</v>
      </c>
      <c r="C11" s="308" t="s">
        <v>367</v>
      </c>
    </row>
    <row r="12" spans="1:3" ht="98.25" customHeight="1">
      <c r="A12" s="306">
        <v>9</v>
      </c>
      <c r="B12" s="305" t="s">
        <v>243</v>
      </c>
    </row>
    <row r="13" spans="1:3">
      <c r="A13" s="306">
        <v>10</v>
      </c>
      <c r="B13" s="304" t="s">
        <v>236</v>
      </c>
      <c r="C13" s="308" t="s">
        <v>368</v>
      </c>
    </row>
    <row r="14" spans="1:3">
      <c r="A14" s="306">
        <v>11</v>
      </c>
      <c r="B14" s="304" t="s">
        <v>242</v>
      </c>
      <c r="C14" s="308" t="s">
        <v>210</v>
      </c>
    </row>
    <row r="15" spans="1:3">
      <c r="A15" s="306">
        <v>12</v>
      </c>
      <c r="B15" s="304" t="s">
        <v>237</v>
      </c>
      <c r="C15" s="308" t="s">
        <v>369</v>
      </c>
    </row>
    <row r="16" spans="1:3">
      <c r="A16" s="306">
        <v>13</v>
      </c>
      <c r="B16" s="304" t="s">
        <v>239</v>
      </c>
      <c r="C16" s="308" t="s">
        <v>370</v>
      </c>
    </row>
    <row r="17" spans="1:3">
      <c r="A17" s="306">
        <v>14</v>
      </c>
      <c r="B17" s="304" t="s">
        <v>248</v>
      </c>
      <c r="C17" s="308" t="s">
        <v>249</v>
      </c>
    </row>
    <row r="18" spans="1:3">
      <c r="A18" s="306">
        <v>15</v>
      </c>
      <c r="B18" s="304" t="str">
        <f ca="1">CONCATENATE("Data Orçamento (Sugestão: ",TEXT(TODAY(), "dd/MM/aaaa"),")")</f>
        <v>Data Orçamento (Sugestão: 21/12/2023)</v>
      </c>
      <c r="C18" s="309">
        <f ca="1">TODAY()</f>
        <v>45281</v>
      </c>
    </row>
    <row r="19" spans="1:3">
      <c r="A19" s="462" t="s">
        <v>253</v>
      </c>
      <c r="B19" s="462"/>
      <c r="C19" s="462"/>
    </row>
    <row r="20" spans="1:3">
      <c r="A20" s="462" t="s">
        <v>254</v>
      </c>
      <c r="B20" s="462"/>
      <c r="C20" s="462"/>
    </row>
    <row r="21" spans="1:3">
      <c r="A21" s="462" t="s">
        <v>255</v>
      </c>
      <c r="B21" s="462"/>
      <c r="C21" s="462"/>
    </row>
    <row r="22" spans="1:3" ht="15" thickBot="1">
      <c r="A22" s="303"/>
      <c r="B22" s="303"/>
      <c r="C22" s="303"/>
    </row>
    <row r="23" spans="1:3">
      <c r="A23" s="292" t="s">
        <v>244</v>
      </c>
      <c r="B23" s="184"/>
    </row>
    <row r="24" spans="1:3" ht="7.5" customHeight="1">
      <c r="A24" s="293"/>
      <c r="B24" s="185"/>
    </row>
    <row r="25" spans="1:3">
      <c r="A25" s="294"/>
      <c r="B25" s="185" t="s">
        <v>245</v>
      </c>
    </row>
    <row r="26" spans="1:3" ht="6" customHeight="1">
      <c r="A26" s="293"/>
      <c r="B26" s="185"/>
    </row>
    <row r="27" spans="1:3">
      <c r="A27" s="295"/>
      <c r="B27" s="185" t="s">
        <v>246</v>
      </c>
    </row>
    <row r="28" spans="1:3" ht="6" customHeight="1">
      <c r="A28" s="293"/>
      <c r="B28" s="185"/>
    </row>
    <row r="29" spans="1:3" ht="15" thickBot="1">
      <c r="A29" s="296"/>
      <c r="B29" s="186" t="s">
        <v>247</v>
      </c>
    </row>
  </sheetData>
  <sheetProtection selectLockedCells="1"/>
  <mergeCells count="5">
    <mergeCell ref="A1:C1"/>
    <mergeCell ref="A2:C2"/>
    <mergeCell ref="A19:C19"/>
    <mergeCell ref="A20:C20"/>
    <mergeCell ref="A21:C21"/>
  </mergeCells>
  <pageMargins left="0.511811024" right="0.511811024" top="0.78740157499999996" bottom="0.78740157499999996" header="0.31496062000000002" footer="0.31496062000000002"/>
  <pageSetup paperSize="9" scale="9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/>
  <dimension ref="B1:FJ47"/>
  <sheetViews>
    <sheetView showGridLines="0" zoomScale="85" zoomScaleNormal="85" zoomScaleSheetLayoutView="100" workbookViewId="0">
      <pane xSplit="12" ySplit="16" topLeftCell="M26" activePane="bottomRight" state="frozen"/>
      <selection activeCell="F33" sqref="F33"/>
      <selection pane="topRight" activeCell="F33" sqref="F33"/>
      <selection pane="bottomLeft" activeCell="F33" sqref="F33"/>
      <selection pane="bottomRight" activeCell="F33" sqref="F33"/>
    </sheetView>
  </sheetViews>
  <sheetFormatPr defaultColWidth="7.81640625" defaultRowHeight="10"/>
  <cols>
    <col min="1" max="1" width="2.26953125" style="21" customWidth="1"/>
    <col min="2" max="2" width="11.453125" style="68" hidden="1" customWidth="1"/>
    <col min="3" max="3" width="7.81640625" style="21" customWidth="1"/>
    <col min="4" max="4" width="7.54296875" style="21" customWidth="1"/>
    <col min="5" max="5" width="44" style="21" customWidth="1"/>
    <col min="6" max="6" width="9.1796875" style="21" customWidth="1"/>
    <col min="7" max="7" width="10.54296875" style="57" bestFit="1" customWidth="1"/>
    <col min="8" max="8" width="9.54296875" style="21" customWidth="1"/>
    <col min="9" max="9" width="11" style="21" customWidth="1"/>
    <col min="10" max="10" width="0.81640625" style="21" customWidth="1"/>
    <col min="11" max="11" width="9.1796875" style="21" hidden="1" customWidth="1"/>
    <col min="12" max="12" width="27.1796875" style="21" customWidth="1"/>
    <col min="13" max="13" width="0.81640625" style="21" customWidth="1"/>
    <col min="14" max="63" width="8.453125" style="21" customWidth="1"/>
    <col min="64" max="64" width="1.453125" style="21" customWidth="1"/>
    <col min="65" max="166" width="7.81640625" style="21" hidden="1" customWidth="1"/>
    <col min="167" max="167" width="7.81640625" style="21" customWidth="1"/>
    <col min="168" max="16384" width="7.81640625" style="21"/>
  </cols>
  <sheetData>
    <row r="1" spans="2:166" s="88" customFormat="1" hidden="1">
      <c r="B1" s="120">
        <f ca="1">ROW(Nível)-ROW(LIorçamento)+1</f>
        <v>-17</v>
      </c>
      <c r="C1" s="83" t="str">
        <f>IF(D1="","",IF(ISNUMBER(VALUE(D1)),"Meta",IF(AND(F1&lt;&gt;"",I1&lt;&gt;""),"Serviço","Nível")))</f>
        <v/>
      </c>
      <c r="D1" s="140"/>
      <c r="E1" s="141"/>
      <c r="F1" s="139"/>
      <c r="G1" s="173" t="str">
        <f>IF(Nível="Serviço",SUMIF($N$15:$BK$15,"&lt;&gt;"&amp;"",N1:BK1),"")</f>
        <v/>
      </c>
      <c r="H1" s="174" t="str">
        <f>IF(AND(ISNUMBER(G1),G1&lt;&gt;0),I1/G1,IF(G1=0,0,""))</f>
        <v/>
      </c>
      <c r="I1" s="175"/>
      <c r="J1" s="86"/>
      <c r="K1" s="170" t="str">
        <f>IF(L1="","",VALUE(LEFT(L1,(FIND("-",L1,1))-1)))</f>
        <v/>
      </c>
      <c r="L1" s="169"/>
      <c r="M1" s="87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M1" s="121" t="e">
        <f t="shared" ref="BM1:CR1" si="0">IF(N$15="",0,IF(ISNUMBER(PreçoUnit),PreçoUnit*INDEX(Import.PLQ,$B1,BM$16),0))</f>
        <v>#REF!</v>
      </c>
      <c r="BN1" s="121" t="e">
        <f t="shared" si="0"/>
        <v>#REF!</v>
      </c>
      <c r="BO1" s="121" t="e">
        <f t="shared" si="0"/>
        <v>#REF!</v>
      </c>
      <c r="BP1" s="121" t="e">
        <f t="shared" si="0"/>
        <v>#REF!</v>
      </c>
      <c r="BQ1" s="121">
        <f t="shared" si="0"/>
        <v>0</v>
      </c>
      <c r="BR1" s="121">
        <f t="shared" si="0"/>
        <v>0</v>
      </c>
      <c r="BS1" s="121">
        <f t="shared" si="0"/>
        <v>0</v>
      </c>
      <c r="BT1" s="121">
        <f t="shared" si="0"/>
        <v>0</v>
      </c>
      <c r="BU1" s="121">
        <f t="shared" si="0"/>
        <v>0</v>
      </c>
      <c r="BV1" s="121">
        <f t="shared" si="0"/>
        <v>0</v>
      </c>
      <c r="BW1" s="121">
        <f t="shared" si="0"/>
        <v>0</v>
      </c>
      <c r="BX1" s="121">
        <f t="shared" si="0"/>
        <v>0</v>
      </c>
      <c r="BY1" s="121">
        <f t="shared" si="0"/>
        <v>0</v>
      </c>
      <c r="BZ1" s="121">
        <f t="shared" si="0"/>
        <v>0</v>
      </c>
      <c r="CA1" s="121">
        <f t="shared" si="0"/>
        <v>0</v>
      </c>
      <c r="CB1" s="121">
        <f t="shared" si="0"/>
        <v>0</v>
      </c>
      <c r="CC1" s="121">
        <f t="shared" si="0"/>
        <v>0</v>
      </c>
      <c r="CD1" s="121">
        <f t="shared" si="0"/>
        <v>0</v>
      </c>
      <c r="CE1" s="121">
        <f t="shared" si="0"/>
        <v>0</v>
      </c>
      <c r="CF1" s="121">
        <f t="shared" si="0"/>
        <v>0</v>
      </c>
      <c r="CG1" s="121">
        <f t="shared" si="0"/>
        <v>0</v>
      </c>
      <c r="CH1" s="121">
        <f t="shared" si="0"/>
        <v>0</v>
      </c>
      <c r="CI1" s="121">
        <f t="shared" si="0"/>
        <v>0</v>
      </c>
      <c r="CJ1" s="121">
        <f t="shared" si="0"/>
        <v>0</v>
      </c>
      <c r="CK1" s="121">
        <f t="shared" si="0"/>
        <v>0</v>
      </c>
      <c r="CL1" s="121">
        <f t="shared" si="0"/>
        <v>0</v>
      </c>
      <c r="CM1" s="121">
        <f t="shared" si="0"/>
        <v>0</v>
      </c>
      <c r="CN1" s="121">
        <f t="shared" si="0"/>
        <v>0</v>
      </c>
      <c r="CO1" s="121">
        <f t="shared" si="0"/>
        <v>0</v>
      </c>
      <c r="CP1" s="121">
        <f t="shared" si="0"/>
        <v>0</v>
      </c>
      <c r="CQ1" s="121">
        <f t="shared" si="0"/>
        <v>0</v>
      </c>
      <c r="CR1" s="121">
        <f t="shared" si="0"/>
        <v>0</v>
      </c>
      <c r="CS1" s="121">
        <f t="shared" ref="CS1:DJ1" si="1">IF(AT$15="",0,IF(ISNUMBER(PreçoUnit),PreçoUnit*INDEX(Import.PLQ,$B1,CS$16),0))</f>
        <v>0</v>
      </c>
      <c r="CT1" s="121">
        <f t="shared" si="1"/>
        <v>0</v>
      </c>
      <c r="CU1" s="121">
        <f t="shared" si="1"/>
        <v>0</v>
      </c>
      <c r="CV1" s="121">
        <f t="shared" si="1"/>
        <v>0</v>
      </c>
      <c r="CW1" s="121">
        <f t="shared" si="1"/>
        <v>0</v>
      </c>
      <c r="CX1" s="121">
        <f t="shared" si="1"/>
        <v>0</v>
      </c>
      <c r="CY1" s="121">
        <f t="shared" si="1"/>
        <v>0</v>
      </c>
      <c r="CZ1" s="121">
        <f t="shared" si="1"/>
        <v>0</v>
      </c>
      <c r="DA1" s="121">
        <f t="shared" si="1"/>
        <v>0</v>
      </c>
      <c r="DB1" s="121">
        <f t="shared" si="1"/>
        <v>0</v>
      </c>
      <c r="DC1" s="121">
        <f t="shared" si="1"/>
        <v>0</v>
      </c>
      <c r="DD1" s="121">
        <f t="shared" si="1"/>
        <v>0</v>
      </c>
      <c r="DE1" s="121">
        <f t="shared" si="1"/>
        <v>0</v>
      </c>
      <c r="DF1" s="121">
        <f t="shared" si="1"/>
        <v>0</v>
      </c>
      <c r="DG1" s="121">
        <f t="shared" si="1"/>
        <v>0</v>
      </c>
      <c r="DH1" s="121">
        <f t="shared" si="1"/>
        <v>0</v>
      </c>
      <c r="DI1" s="121">
        <f t="shared" si="1"/>
        <v>0</v>
      </c>
      <c r="DJ1" s="121">
        <f t="shared" si="1"/>
        <v>0</v>
      </c>
      <c r="DK1" s="128">
        <f>IF(D1="",0,IF(ISNUMBER(VALUE(D1)),VALUE(D1),LEFT(D1,FIND(".",D1)-1)))</f>
        <v>0</v>
      </c>
      <c r="DL1" s="128">
        <f ca="1">SUM(DM1:FJ1)</f>
        <v>0</v>
      </c>
      <c r="DM1" s="121">
        <f ca="1">IF($K1&lt;&gt;1,IF(ISNUMBER(INDEX(Import.PLE,$K1,DM$16)),IF(INDEX(Import.PLE,$K1,DM$16)&lt;=mediçao,BM1,0),0),PLE!$AA$28*BM1)</f>
        <v>0</v>
      </c>
      <c r="DN1" s="121">
        <f ca="1">IF($K1&lt;&gt;1,IF(ISNUMBER(INDEX(Import.PLE,$K1,DN$16)),IF(INDEX(Import.PLE,$K1,DN$16)&lt;=mediçao,BN1,0),0),PLE!$AA$28*BN1)</f>
        <v>0</v>
      </c>
      <c r="DO1" s="121">
        <f ca="1">IF($K1&lt;&gt;1,IF(ISNUMBER(INDEX(Import.PLE,$K1,DO$16)),IF(INDEX(Import.PLE,$K1,DO$16)&lt;=mediçao,BO1,0),0),PLE!$AA$28*BO1)</f>
        <v>0</v>
      </c>
      <c r="DP1" s="121">
        <f ca="1">IF($K1&lt;&gt;1,IF(ISNUMBER(INDEX(Import.PLE,$K1,DP$16)),IF(INDEX(Import.PLE,$K1,DP$16)&lt;=mediçao,BP1,0),0),PLE!$AA$28*BP1)</f>
        <v>0</v>
      </c>
      <c r="DQ1" s="121">
        <f ca="1">IF($K1&lt;&gt;1,IF(ISNUMBER(INDEX(Import.PLE,$K1,DQ$16)),IF(INDEX(Import.PLE,$K1,DQ$16)&lt;=mediçao,BQ1,0),0),PLE!$AA$28*BQ1)</f>
        <v>0</v>
      </c>
      <c r="DR1" s="121">
        <f ca="1">IF($K1&lt;&gt;1,IF(ISNUMBER(INDEX(Import.PLE,$K1,DR$16)),IF(INDEX(Import.PLE,$K1,DR$16)&lt;=mediçao,BR1,0),0),PLE!$AA$28*BR1)</f>
        <v>0</v>
      </c>
      <c r="DS1" s="121">
        <f ca="1">IF($K1&lt;&gt;1,IF(ISNUMBER(INDEX(Import.PLE,$K1,DS$16)),IF(INDEX(Import.PLE,$K1,DS$16)&lt;=mediçao,BS1,0),0),PLE!$AA$28*BS1)</f>
        <v>0</v>
      </c>
      <c r="DT1" s="121">
        <f ca="1">IF($K1&lt;&gt;1,IF(ISNUMBER(INDEX(Import.PLE,$K1,DT$16)),IF(INDEX(Import.PLE,$K1,DT$16)&lt;=mediçao,BT1,0),0),PLE!$AA$28*BT1)</f>
        <v>0</v>
      </c>
      <c r="DU1" s="121">
        <f ca="1">IF($K1&lt;&gt;1,IF(ISNUMBER(INDEX(Import.PLE,$K1,DU$16)),IF(INDEX(Import.PLE,$K1,DU$16)&lt;=mediçao,BU1,0),0),PLE!$AA$28*BU1)</f>
        <v>0</v>
      </c>
      <c r="DV1" s="121">
        <f ca="1">IF($K1&lt;&gt;1,IF(ISNUMBER(INDEX(Import.PLE,$K1,DV$16)),IF(INDEX(Import.PLE,$K1,DV$16)&lt;=mediçao,BV1,0),0),PLE!$AA$28*BV1)</f>
        <v>0</v>
      </c>
      <c r="DW1" s="121">
        <f ca="1">IF($K1&lt;&gt;1,IF(ISNUMBER(INDEX(Import.PLE,$K1,DW$16)),IF(INDEX(Import.PLE,$K1,DW$16)&lt;=mediçao,BW1,0),0),PLE!$AA$28*BW1)</f>
        <v>0</v>
      </c>
      <c r="DX1" s="121">
        <f ca="1">IF($K1&lt;&gt;1,IF(ISNUMBER(INDEX(Import.PLE,$K1,DX$16)),IF(INDEX(Import.PLE,$K1,DX$16)&lt;=mediçao,BX1,0),0),PLE!$AA$28*BX1)</f>
        <v>0</v>
      </c>
      <c r="DY1" s="121">
        <f ca="1">IF($K1&lt;&gt;1,IF(ISNUMBER(INDEX(Import.PLE,$K1,DY$16)),IF(INDEX(Import.PLE,$K1,DY$16)&lt;=mediçao,BY1,0),0),PLE!$AA$28*BY1)</f>
        <v>0</v>
      </c>
      <c r="DZ1" s="121">
        <f ca="1">IF($K1&lt;&gt;1,IF(ISNUMBER(INDEX(Import.PLE,$K1,DZ$16)),IF(INDEX(Import.PLE,$K1,DZ$16)&lt;=mediçao,BZ1,0),0),PLE!$AA$28*BZ1)</f>
        <v>0</v>
      </c>
      <c r="EA1" s="121">
        <f ca="1">IF($K1&lt;&gt;1,IF(ISNUMBER(INDEX(Import.PLE,$K1,EA$16)),IF(INDEX(Import.PLE,$K1,EA$16)&lt;=mediçao,CA1,0),0),PLE!$AA$28*CA1)</f>
        <v>0</v>
      </c>
      <c r="EB1" s="121">
        <f ca="1">IF($K1&lt;&gt;1,IF(ISNUMBER(INDEX(Import.PLE,$K1,EB$16)),IF(INDEX(Import.PLE,$K1,EB$16)&lt;=mediçao,CB1,0),0),PLE!$AA$28*CB1)</f>
        <v>0</v>
      </c>
      <c r="EC1" s="121">
        <f ca="1">IF($K1&lt;&gt;1,IF(ISNUMBER(INDEX(Import.PLE,$K1,EC$16)),IF(INDEX(Import.PLE,$K1,EC$16)&lt;=mediçao,CC1,0),0),PLE!$AA$28*CC1)</f>
        <v>0</v>
      </c>
      <c r="ED1" s="121">
        <f ca="1">IF($K1&lt;&gt;1,IF(ISNUMBER(INDEX(Import.PLE,$K1,ED$16)),IF(INDEX(Import.PLE,$K1,ED$16)&lt;=mediçao,CD1,0),0),PLE!$AA$28*CD1)</f>
        <v>0</v>
      </c>
      <c r="EE1" s="121">
        <f ca="1">IF($K1&lt;&gt;1,IF(ISNUMBER(INDEX(Import.PLE,$K1,EE$16)),IF(INDEX(Import.PLE,$K1,EE$16)&lt;=mediçao,CE1,0),0),PLE!$AA$28*CE1)</f>
        <v>0</v>
      </c>
      <c r="EF1" s="121">
        <f ca="1">IF($K1&lt;&gt;1,IF(ISNUMBER(INDEX(Import.PLE,$K1,EF$16)),IF(INDEX(Import.PLE,$K1,EF$16)&lt;=mediçao,CF1,0),0),PLE!$AA$28*CF1)</f>
        <v>0</v>
      </c>
      <c r="EG1" s="121">
        <f ca="1">IF($K1&lt;&gt;1,IF(ISNUMBER(INDEX(Import.PLE,$K1,EG$16)),IF(INDEX(Import.PLE,$K1,EG$16)&lt;=mediçao,CG1,0),0),PLE!$AA$28*CG1)</f>
        <v>0</v>
      </c>
      <c r="EH1" s="121">
        <f ca="1">IF($K1&lt;&gt;1,IF(ISNUMBER(INDEX(Import.PLE,$K1,EH$16)),IF(INDEX(Import.PLE,$K1,EH$16)&lt;=mediçao,CH1,0),0),PLE!$AA$28*CH1)</f>
        <v>0</v>
      </c>
      <c r="EI1" s="121">
        <f ca="1">IF($K1&lt;&gt;1,IF(ISNUMBER(INDEX(Import.PLE,$K1,EI$16)),IF(INDEX(Import.PLE,$K1,EI$16)&lt;=mediçao,CI1,0),0),PLE!$AA$28*CI1)</f>
        <v>0</v>
      </c>
      <c r="EJ1" s="121">
        <f ca="1">IF($K1&lt;&gt;1,IF(ISNUMBER(INDEX(Import.PLE,$K1,EJ$16)),IF(INDEX(Import.PLE,$K1,EJ$16)&lt;=mediçao,CJ1,0),0),PLE!$AA$28*CJ1)</f>
        <v>0</v>
      </c>
      <c r="EK1" s="121">
        <f ca="1">IF($K1&lt;&gt;1,IF(ISNUMBER(INDEX(Import.PLE,$K1,EK$16)),IF(INDEX(Import.PLE,$K1,EK$16)&lt;=mediçao,CK1,0),0),PLE!$AA$28*CK1)</f>
        <v>0</v>
      </c>
      <c r="EL1" s="121">
        <f ca="1">IF($K1&lt;&gt;1,IF(ISNUMBER(INDEX(Import.PLE,$K1,EL$16)),IF(INDEX(Import.PLE,$K1,EL$16)&lt;=mediçao,CL1,0),0),PLE!$AA$28*CL1)</f>
        <v>0</v>
      </c>
      <c r="EM1" s="121">
        <f ca="1">IF($K1&lt;&gt;1,IF(ISNUMBER(INDEX(Import.PLE,$K1,EM$16)),IF(INDEX(Import.PLE,$K1,EM$16)&lt;=mediçao,CM1,0),0),PLE!$AA$28*CM1)</f>
        <v>0</v>
      </c>
      <c r="EN1" s="121">
        <f ca="1">IF($K1&lt;&gt;1,IF(ISNUMBER(INDEX(Import.PLE,$K1,EN$16)),IF(INDEX(Import.PLE,$K1,EN$16)&lt;=mediçao,CN1,0),0),PLE!$AA$28*CN1)</f>
        <v>0</v>
      </c>
      <c r="EO1" s="121">
        <f ca="1">IF($K1&lt;&gt;1,IF(ISNUMBER(INDEX(Import.PLE,$K1,EO$16)),IF(INDEX(Import.PLE,$K1,EO$16)&lt;=mediçao,CO1,0),0),PLE!$AA$28*CO1)</f>
        <v>0</v>
      </c>
      <c r="EP1" s="121">
        <f ca="1">IF($K1&lt;&gt;1,IF(ISNUMBER(INDEX(Import.PLE,$K1,EP$16)),IF(INDEX(Import.PLE,$K1,EP$16)&lt;=mediçao,CP1,0),0),PLE!$AA$28*CP1)</f>
        <v>0</v>
      </c>
      <c r="EQ1" s="121">
        <f ca="1">IF($K1&lt;&gt;1,IF(ISNUMBER(INDEX(Import.PLE,$K1,EQ$16)),IF(INDEX(Import.PLE,$K1,EQ$16)&lt;=mediçao,CQ1,0),0),PLE!$AA$28*CQ1)</f>
        <v>0</v>
      </c>
      <c r="ER1" s="121">
        <f ca="1">IF($K1&lt;&gt;1,IF(ISNUMBER(INDEX(Import.PLE,$K1,ER$16)),IF(INDEX(Import.PLE,$K1,ER$16)&lt;=mediçao,CR1,0),0),PLE!$AA$28*CR1)</f>
        <v>0</v>
      </c>
      <c r="ES1" s="121">
        <f ca="1">IF($K1&lt;&gt;1,IF(ISNUMBER(INDEX(Import.PLE,$K1,ES$16)),IF(INDEX(Import.PLE,$K1,ES$16)&lt;=mediçao,CS1,0),0),PLE!$AA$28*CS1)</f>
        <v>0</v>
      </c>
      <c r="ET1" s="121">
        <f ca="1">IF($K1&lt;&gt;1,IF(ISNUMBER(INDEX(Import.PLE,$K1,ET$16)),IF(INDEX(Import.PLE,$K1,ET$16)&lt;=mediçao,CT1,0),0),PLE!$AA$28*CT1)</f>
        <v>0</v>
      </c>
      <c r="EU1" s="121">
        <f ca="1">IF($K1&lt;&gt;1,IF(ISNUMBER(INDEX(Import.PLE,$K1,EU$16)),IF(INDEX(Import.PLE,$K1,EU$16)&lt;=mediçao,CU1,0),0),PLE!$AA$28*CU1)</f>
        <v>0</v>
      </c>
      <c r="EV1" s="121">
        <f ca="1">IF($K1&lt;&gt;1,IF(ISNUMBER(INDEX(Import.PLE,$K1,EV$16)),IF(INDEX(Import.PLE,$K1,EV$16)&lt;=mediçao,CV1,0),0),PLE!$AA$28*CV1)</f>
        <v>0</v>
      </c>
      <c r="EW1" s="121">
        <f ca="1">IF($K1&lt;&gt;1,IF(ISNUMBER(INDEX(Import.PLE,$K1,EW$16)),IF(INDEX(Import.PLE,$K1,EW$16)&lt;=mediçao,CW1,0),0),PLE!$AA$28*CW1)</f>
        <v>0</v>
      </c>
      <c r="EX1" s="121">
        <f ca="1">IF($K1&lt;&gt;1,IF(ISNUMBER(INDEX(Import.PLE,$K1,EX$16)),IF(INDEX(Import.PLE,$K1,EX$16)&lt;=mediçao,CX1,0),0),PLE!$AA$28*CX1)</f>
        <v>0</v>
      </c>
      <c r="EY1" s="121">
        <f ca="1">IF($K1&lt;&gt;1,IF(ISNUMBER(INDEX(Import.PLE,$K1,EY$16)),IF(INDEX(Import.PLE,$K1,EY$16)&lt;=mediçao,CY1,0),0),PLE!$AA$28*CY1)</f>
        <v>0</v>
      </c>
      <c r="EZ1" s="121">
        <f ca="1">IF($K1&lt;&gt;1,IF(ISNUMBER(INDEX(Import.PLE,$K1,EZ$16)),IF(INDEX(Import.PLE,$K1,EZ$16)&lt;=mediçao,CZ1,0),0),PLE!$AA$28*CZ1)</f>
        <v>0</v>
      </c>
      <c r="FA1" s="121">
        <f ca="1">IF($K1&lt;&gt;1,IF(ISNUMBER(INDEX(Import.PLE,$K1,FA$16)),IF(INDEX(Import.PLE,$K1,FA$16)&lt;=mediçao,DA1,0),0),PLE!$AA$28*DA1)</f>
        <v>0</v>
      </c>
      <c r="FB1" s="121">
        <f ca="1">IF($K1&lt;&gt;1,IF(ISNUMBER(INDEX(Import.PLE,$K1,FB$16)),IF(INDEX(Import.PLE,$K1,FB$16)&lt;=mediçao,DB1,0),0),PLE!$AA$28*DB1)</f>
        <v>0</v>
      </c>
      <c r="FC1" s="121">
        <f ca="1">IF($K1&lt;&gt;1,IF(ISNUMBER(INDEX(Import.PLE,$K1,FC$16)),IF(INDEX(Import.PLE,$K1,FC$16)&lt;=mediçao,DC1,0),0),PLE!$AA$28*DC1)</f>
        <v>0</v>
      </c>
      <c r="FD1" s="121">
        <f ca="1">IF($K1&lt;&gt;1,IF(ISNUMBER(INDEX(Import.PLE,$K1,FD$16)),IF(INDEX(Import.PLE,$K1,FD$16)&lt;=mediçao,DD1,0),0),PLE!$AA$28*DD1)</f>
        <v>0</v>
      </c>
      <c r="FE1" s="121">
        <f ca="1">IF($K1&lt;&gt;1,IF(ISNUMBER(INDEX(Import.PLE,$K1,FE$16)),IF(INDEX(Import.PLE,$K1,FE$16)&lt;=mediçao,DE1,0),0),PLE!$AA$28*DE1)</f>
        <v>0</v>
      </c>
      <c r="FF1" s="121">
        <f ca="1">IF($K1&lt;&gt;1,IF(ISNUMBER(INDEX(Import.PLE,$K1,FF$16)),IF(INDEX(Import.PLE,$K1,FF$16)&lt;=mediçao,DF1,0),0),PLE!$AA$28*DF1)</f>
        <v>0</v>
      </c>
      <c r="FG1" s="121">
        <f ca="1">IF($K1&lt;&gt;1,IF(ISNUMBER(INDEX(Import.PLE,$K1,FG$16)),IF(INDEX(Import.PLE,$K1,FG$16)&lt;=mediçao,DG1,0),0),PLE!$AA$28*DG1)</f>
        <v>0</v>
      </c>
      <c r="FH1" s="121">
        <f ca="1">IF($K1&lt;&gt;1,IF(ISNUMBER(INDEX(Import.PLE,$K1,FH$16)),IF(INDEX(Import.PLE,$K1,FH$16)&lt;=mediçao,DH1,0),0),PLE!$AA$28*DH1)</f>
        <v>0</v>
      </c>
      <c r="FI1" s="121">
        <f ca="1">IF($K1&lt;&gt;1,IF(ISNUMBER(INDEX(Import.PLE,$K1,FI$16)),IF(INDEX(Import.PLE,$K1,FI$16)&lt;=mediçao,DI1,0),0),PLE!$AA$28*DI1)</f>
        <v>0</v>
      </c>
      <c r="FJ1" s="121">
        <f ca="1">IF($K1&lt;&gt;1,IF(ISNUMBER(INDEX(Import.PLE,$K1,FJ$16)),IF(INDEX(Import.PLE,$K1,FJ$16)&lt;=mediçao,DJ1,0),0),PLE!$AA$28*DJ1)</f>
        <v>0</v>
      </c>
    </row>
    <row r="2" spans="2:166" customFormat="1" ht="14.5"/>
    <row r="3" spans="2:166" s="88" customFormat="1" ht="14.5" hidden="1">
      <c r="B3" s="120">
        <f ca="1">ROW(Nível)-ROW(LIorçamento)+1</f>
        <v>-15</v>
      </c>
      <c r="C3" s="83" t="s">
        <v>2</v>
      </c>
      <c r="D3" s="122" t="s">
        <v>2</v>
      </c>
      <c r="E3" s="123" t="e">
        <f ca="1">INDEX(Eventos,K3,2)</f>
        <v>#VALUE!</v>
      </c>
      <c r="F3" s="124" t="s">
        <v>11</v>
      </c>
      <c r="G3" s="84" t="str">
        <f>IF(Nível="Serviço",SUMIF($N$15:$BK$15,"&lt;&gt;"&amp;"",N3:BK3),"")</f>
        <v/>
      </c>
      <c r="H3" s="85" t="str">
        <f>IF(AND(ISNUMBER(G3),G3&lt;&gt;0),I3/G3,IF(G3=0,0,""))</f>
        <v/>
      </c>
      <c r="I3" s="85" t="e">
        <f ca="1">SUM(N3:BK3)</f>
        <v>#REF!</v>
      </c>
      <c r="J3" s="86"/>
      <c r="K3" s="124" t="e">
        <f ca="1">INDEX(Eventos,ROW(Nível)-ROW(LForçamento),1)</f>
        <v>#VALUE!</v>
      </c>
      <c r="L3" s="119" t="e">
        <f ca="1">IF(AND(NumEvento&lt;&gt;"",Nível="Serviço"),INDEX(Eventos,NumEvento,2),"")</f>
        <v>#VALUE!</v>
      </c>
      <c r="M3" s="87"/>
      <c r="N3" s="121" t="e">
        <f t="shared" ref="N3:BK3" ca="1" si="2">IF(N$15="",0,SUMIF(Import.numEventos,$K3,OFFSET(PreçoServiçoPorFrente,0,N$16-1,,1)))</f>
        <v>#REF!</v>
      </c>
      <c r="O3" s="121" t="e">
        <f t="shared" ca="1" si="2"/>
        <v>#REF!</v>
      </c>
      <c r="P3" s="121" t="e">
        <f t="shared" ca="1" si="2"/>
        <v>#REF!</v>
      </c>
      <c r="Q3" s="121" t="e">
        <f t="shared" ca="1" si="2"/>
        <v>#REF!</v>
      </c>
      <c r="R3" s="121">
        <f t="shared" ca="1" si="2"/>
        <v>0</v>
      </c>
      <c r="S3" s="121">
        <f t="shared" ca="1" si="2"/>
        <v>0</v>
      </c>
      <c r="T3" s="121">
        <f t="shared" ca="1" si="2"/>
        <v>0</v>
      </c>
      <c r="U3" s="121">
        <f t="shared" ca="1" si="2"/>
        <v>0</v>
      </c>
      <c r="V3" s="121">
        <f t="shared" ca="1" si="2"/>
        <v>0</v>
      </c>
      <c r="W3" s="121">
        <f t="shared" ca="1" si="2"/>
        <v>0</v>
      </c>
      <c r="X3" s="121">
        <f t="shared" ca="1" si="2"/>
        <v>0</v>
      </c>
      <c r="Y3" s="121">
        <f t="shared" ca="1" si="2"/>
        <v>0</v>
      </c>
      <c r="Z3" s="121">
        <f t="shared" ca="1" si="2"/>
        <v>0</v>
      </c>
      <c r="AA3" s="121">
        <f t="shared" ca="1" si="2"/>
        <v>0</v>
      </c>
      <c r="AB3" s="121">
        <f t="shared" ca="1" si="2"/>
        <v>0</v>
      </c>
      <c r="AC3" s="121">
        <f t="shared" ca="1" si="2"/>
        <v>0</v>
      </c>
      <c r="AD3" s="121">
        <f t="shared" ca="1" si="2"/>
        <v>0</v>
      </c>
      <c r="AE3" s="121">
        <f t="shared" ca="1" si="2"/>
        <v>0</v>
      </c>
      <c r="AF3" s="121">
        <f t="shared" ca="1" si="2"/>
        <v>0</v>
      </c>
      <c r="AG3" s="121">
        <f t="shared" ca="1" si="2"/>
        <v>0</v>
      </c>
      <c r="AH3" s="121">
        <f t="shared" ca="1" si="2"/>
        <v>0</v>
      </c>
      <c r="AI3" s="121">
        <f t="shared" ca="1" si="2"/>
        <v>0</v>
      </c>
      <c r="AJ3" s="121">
        <f t="shared" ca="1" si="2"/>
        <v>0</v>
      </c>
      <c r="AK3" s="121">
        <f t="shared" ca="1" si="2"/>
        <v>0</v>
      </c>
      <c r="AL3" s="121">
        <f t="shared" ca="1" si="2"/>
        <v>0</v>
      </c>
      <c r="AM3" s="121">
        <f t="shared" ca="1" si="2"/>
        <v>0</v>
      </c>
      <c r="AN3" s="121">
        <f t="shared" ca="1" si="2"/>
        <v>0</v>
      </c>
      <c r="AO3" s="121">
        <f t="shared" ca="1" si="2"/>
        <v>0</v>
      </c>
      <c r="AP3" s="121">
        <f t="shared" ca="1" si="2"/>
        <v>0</v>
      </c>
      <c r="AQ3" s="121">
        <f t="shared" ca="1" si="2"/>
        <v>0</v>
      </c>
      <c r="AR3" s="121">
        <f t="shared" ca="1" si="2"/>
        <v>0</v>
      </c>
      <c r="AS3" s="121">
        <f t="shared" ca="1" si="2"/>
        <v>0</v>
      </c>
      <c r="AT3" s="121">
        <f t="shared" ca="1" si="2"/>
        <v>0</v>
      </c>
      <c r="AU3" s="121">
        <f t="shared" ca="1" si="2"/>
        <v>0</v>
      </c>
      <c r="AV3" s="121">
        <f t="shared" ca="1" si="2"/>
        <v>0</v>
      </c>
      <c r="AW3" s="121">
        <f t="shared" ca="1" si="2"/>
        <v>0</v>
      </c>
      <c r="AX3" s="121">
        <f t="shared" ca="1" si="2"/>
        <v>0</v>
      </c>
      <c r="AY3" s="121">
        <f t="shared" ca="1" si="2"/>
        <v>0</v>
      </c>
      <c r="AZ3" s="121">
        <f t="shared" ca="1" si="2"/>
        <v>0</v>
      </c>
      <c r="BA3" s="121">
        <f t="shared" ca="1" si="2"/>
        <v>0</v>
      </c>
      <c r="BB3" s="121">
        <f t="shared" ca="1" si="2"/>
        <v>0</v>
      </c>
      <c r="BC3" s="121">
        <f t="shared" ca="1" si="2"/>
        <v>0</v>
      </c>
      <c r="BD3" s="121">
        <f t="shared" ca="1" si="2"/>
        <v>0</v>
      </c>
      <c r="BE3" s="121">
        <f t="shared" ca="1" si="2"/>
        <v>0</v>
      </c>
      <c r="BF3" s="121">
        <f t="shared" ca="1" si="2"/>
        <v>0</v>
      </c>
      <c r="BG3" s="121">
        <f t="shared" ca="1" si="2"/>
        <v>0</v>
      </c>
      <c r="BH3" s="121">
        <f t="shared" ca="1" si="2"/>
        <v>0</v>
      </c>
      <c r="BI3" s="121">
        <f t="shared" ca="1" si="2"/>
        <v>0</v>
      </c>
      <c r="BJ3" s="121">
        <f t="shared" ca="1" si="2"/>
        <v>0</v>
      </c>
      <c r="BK3" s="121">
        <f t="shared" ca="1" si="2"/>
        <v>0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2:166" s="26" customFormat="1" ht="24.75" customHeight="1">
      <c r="B4" s="69"/>
      <c r="E4" s="630" t="s">
        <v>49</v>
      </c>
      <c r="F4" s="630"/>
      <c r="G4" s="630"/>
      <c r="H4" s="630"/>
      <c r="I4" s="630"/>
      <c r="J4" s="630"/>
      <c r="K4" s="630"/>
      <c r="L4" s="630"/>
      <c r="R4" s="631" t="s">
        <v>47</v>
      </c>
      <c r="S4" s="632"/>
      <c r="X4" s="631" t="s">
        <v>47</v>
      </c>
      <c r="Y4" s="632"/>
      <c r="AD4" s="631" t="s">
        <v>47</v>
      </c>
      <c r="AE4" s="632"/>
      <c r="AJ4" s="631" t="s">
        <v>47</v>
      </c>
      <c r="AK4" s="632"/>
      <c r="AP4" s="631" t="s">
        <v>47</v>
      </c>
      <c r="AQ4" s="632"/>
      <c r="AV4" s="631" t="s">
        <v>47</v>
      </c>
      <c r="AW4" s="632"/>
      <c r="BB4" s="631" t="s">
        <v>47</v>
      </c>
      <c r="BC4" s="632"/>
      <c r="BH4" s="631" t="s">
        <v>47</v>
      </c>
      <c r="BI4" s="632"/>
    </row>
    <row r="5" spans="2:166" ht="8.25" customHeight="1">
      <c r="E5" s="44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44"/>
      <c r="S5" s="19"/>
    </row>
    <row r="13" spans="2:166" ht="8.25" customHeight="1"/>
    <row r="14" spans="2:166" ht="11.25" customHeight="1">
      <c r="BM14" s="21" t="s">
        <v>102</v>
      </c>
      <c r="DM14" s="21" t="s">
        <v>103</v>
      </c>
    </row>
    <row r="15" spans="2:166" s="73" customFormat="1" ht="90.75" customHeight="1">
      <c r="B15" s="70"/>
      <c r="C15" s="20" t="str">
        <f>"Valor Total do Orçamento: R$ "&amp;TEXT(SUMIF(C19:C38,"Serviço",I19:I38),"#.#0,00")</f>
        <v>Valor Total do Orçamento: R$ 0,00</v>
      </c>
      <c r="D15" s="30"/>
      <c r="E15" s="30"/>
      <c r="F15" s="19"/>
      <c r="G15" s="71"/>
      <c r="H15" s="67"/>
      <c r="I15" s="41"/>
      <c r="J15" s="21"/>
      <c r="K15" s="19"/>
      <c r="L15" s="63" t="s">
        <v>28</v>
      </c>
      <c r="M15" s="53"/>
      <c r="N15" s="162" t="e">
        <f>Resumo_Pavim!#REF!</f>
        <v>#REF!</v>
      </c>
      <c r="O15" s="161" t="e">
        <f>Resumo_Pavim!#REF!</f>
        <v>#REF!</v>
      </c>
      <c r="P15" s="161" t="e">
        <f>IF(Resumo_Pavim!#REF!=0,"")</f>
        <v>#REF!</v>
      </c>
      <c r="Q15" s="161" t="e">
        <f>IF(Resumo_Pavim!#REF!=0,"")</f>
        <v>#REF!</v>
      </c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  <c r="BI15" s="161"/>
      <c r="BJ15" s="161"/>
      <c r="BK15" s="161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</row>
    <row r="16" spans="2:166" s="36" customFormat="1" ht="35.25" customHeight="1">
      <c r="B16" s="74" t="b">
        <f ca="1">COUNTA(OFFSET(Eventograma_e_Quantitativos!$K$18,1,0):OFFSET(Eventograma_e_Quantitativos!$K$36,-1,0))-COUNTBLANK(OFFSET(Eventograma_e_Quantitativos!$L$18,1,0):OFFSET(Eventograma_e_Quantitativos!$L$36,-1,0))&lt;COUNTIF(OFFSET(Eventograma_e_Quantitativos!$C$18,1,0):OFFSET(Eventograma_e_Quantitativos!$C$36,-1,0),"Serviço")</f>
        <v>0</v>
      </c>
      <c r="C16" s="75" t="s">
        <v>7</v>
      </c>
      <c r="D16" s="75" t="s">
        <v>1</v>
      </c>
      <c r="E16" s="76" t="s">
        <v>0</v>
      </c>
      <c r="F16" s="76" t="s">
        <v>3</v>
      </c>
      <c r="G16" s="77" t="s">
        <v>4</v>
      </c>
      <c r="H16" s="78" t="s">
        <v>25</v>
      </c>
      <c r="I16" s="78" t="s">
        <v>24</v>
      </c>
      <c r="J16" s="79"/>
      <c r="K16" s="76" t="s">
        <v>94</v>
      </c>
      <c r="L16" s="183" t="s">
        <v>154</v>
      </c>
      <c r="M16" s="79"/>
      <c r="N16" s="75">
        <v>1</v>
      </c>
      <c r="O16" s="75">
        <v>2</v>
      </c>
      <c r="P16" s="75">
        <v>3</v>
      </c>
      <c r="Q16" s="75">
        <v>4</v>
      </c>
      <c r="R16" s="75">
        <v>5</v>
      </c>
      <c r="S16" s="75">
        <v>6</v>
      </c>
      <c r="T16" s="75">
        <v>7</v>
      </c>
      <c r="U16" s="75">
        <v>8</v>
      </c>
      <c r="V16" s="75">
        <v>9</v>
      </c>
      <c r="W16" s="75">
        <v>10</v>
      </c>
      <c r="X16" s="75">
        <v>11</v>
      </c>
      <c r="Y16" s="75">
        <v>12</v>
      </c>
      <c r="Z16" s="75">
        <v>13</v>
      </c>
      <c r="AA16" s="75">
        <v>14</v>
      </c>
      <c r="AB16" s="75">
        <v>15</v>
      </c>
      <c r="AC16" s="75">
        <v>16</v>
      </c>
      <c r="AD16" s="75">
        <v>17</v>
      </c>
      <c r="AE16" s="75">
        <v>18</v>
      </c>
      <c r="AF16" s="75">
        <v>19</v>
      </c>
      <c r="AG16" s="75">
        <v>20</v>
      </c>
      <c r="AH16" s="75">
        <v>21</v>
      </c>
      <c r="AI16" s="75">
        <v>22</v>
      </c>
      <c r="AJ16" s="75">
        <v>23</v>
      </c>
      <c r="AK16" s="75">
        <v>24</v>
      </c>
      <c r="AL16" s="75">
        <v>25</v>
      </c>
      <c r="AM16" s="75">
        <v>26</v>
      </c>
      <c r="AN16" s="75">
        <v>27</v>
      </c>
      <c r="AO16" s="75">
        <v>28</v>
      </c>
      <c r="AP16" s="75">
        <v>29</v>
      </c>
      <c r="AQ16" s="75">
        <v>30</v>
      </c>
      <c r="AR16" s="75">
        <v>31</v>
      </c>
      <c r="AS16" s="75">
        <v>32</v>
      </c>
      <c r="AT16" s="75">
        <v>33</v>
      </c>
      <c r="AU16" s="75">
        <v>34</v>
      </c>
      <c r="AV16" s="75">
        <v>35</v>
      </c>
      <c r="AW16" s="75">
        <v>36</v>
      </c>
      <c r="AX16" s="75">
        <v>37</v>
      </c>
      <c r="AY16" s="75">
        <v>38</v>
      </c>
      <c r="AZ16" s="75">
        <v>39</v>
      </c>
      <c r="BA16" s="75">
        <v>40</v>
      </c>
      <c r="BB16" s="75">
        <v>41</v>
      </c>
      <c r="BC16" s="75">
        <v>42</v>
      </c>
      <c r="BD16" s="75">
        <v>43</v>
      </c>
      <c r="BE16" s="75">
        <v>44</v>
      </c>
      <c r="BF16" s="75">
        <v>45</v>
      </c>
      <c r="BG16" s="75">
        <v>46</v>
      </c>
      <c r="BH16" s="75">
        <v>47</v>
      </c>
      <c r="BI16" s="75">
        <v>48</v>
      </c>
      <c r="BJ16" s="75">
        <v>49</v>
      </c>
      <c r="BK16" s="75">
        <v>50</v>
      </c>
      <c r="BM16" s="75">
        <v>1</v>
      </c>
      <c r="BN16" s="75">
        <v>2</v>
      </c>
      <c r="BO16" s="75">
        <v>3</v>
      </c>
      <c r="BP16" s="75">
        <v>4</v>
      </c>
      <c r="BQ16" s="75">
        <v>5</v>
      </c>
      <c r="BR16" s="75">
        <v>6</v>
      </c>
      <c r="BS16" s="75">
        <v>7</v>
      </c>
      <c r="BT16" s="75">
        <v>8</v>
      </c>
      <c r="BU16" s="75">
        <v>9</v>
      </c>
      <c r="BV16" s="75">
        <v>10</v>
      </c>
      <c r="BW16" s="75">
        <v>11</v>
      </c>
      <c r="BX16" s="75">
        <v>12</v>
      </c>
      <c r="BY16" s="75">
        <v>13</v>
      </c>
      <c r="BZ16" s="75">
        <v>14</v>
      </c>
      <c r="CA16" s="75">
        <v>15</v>
      </c>
      <c r="CB16" s="75">
        <v>16</v>
      </c>
      <c r="CC16" s="75">
        <v>17</v>
      </c>
      <c r="CD16" s="75">
        <v>18</v>
      </c>
      <c r="CE16" s="75">
        <v>19</v>
      </c>
      <c r="CF16" s="75">
        <v>20</v>
      </c>
      <c r="CG16" s="75">
        <v>21</v>
      </c>
      <c r="CH16" s="75">
        <v>22</v>
      </c>
      <c r="CI16" s="75">
        <v>23</v>
      </c>
      <c r="CJ16" s="75">
        <v>24</v>
      </c>
      <c r="CK16" s="75">
        <v>25</v>
      </c>
      <c r="CL16" s="75">
        <v>26</v>
      </c>
      <c r="CM16" s="75">
        <v>27</v>
      </c>
      <c r="CN16" s="75">
        <v>28</v>
      </c>
      <c r="CO16" s="75">
        <v>29</v>
      </c>
      <c r="CP16" s="75">
        <v>30</v>
      </c>
      <c r="CQ16" s="75">
        <v>31</v>
      </c>
      <c r="CR16" s="75">
        <v>32</v>
      </c>
      <c r="CS16" s="75">
        <v>33</v>
      </c>
      <c r="CT16" s="75">
        <v>34</v>
      </c>
      <c r="CU16" s="75">
        <v>35</v>
      </c>
      <c r="CV16" s="75">
        <v>36</v>
      </c>
      <c r="CW16" s="75">
        <v>37</v>
      </c>
      <c r="CX16" s="75">
        <v>38</v>
      </c>
      <c r="CY16" s="75">
        <v>39</v>
      </c>
      <c r="CZ16" s="75">
        <v>40</v>
      </c>
      <c r="DA16" s="75">
        <v>41</v>
      </c>
      <c r="DB16" s="75">
        <v>42</v>
      </c>
      <c r="DC16" s="75">
        <v>43</v>
      </c>
      <c r="DD16" s="75">
        <v>44</v>
      </c>
      <c r="DE16" s="75">
        <v>45</v>
      </c>
      <c r="DF16" s="75">
        <v>46</v>
      </c>
      <c r="DG16" s="75">
        <v>47</v>
      </c>
      <c r="DH16" s="75">
        <v>48</v>
      </c>
      <c r="DI16" s="75">
        <v>49</v>
      </c>
      <c r="DJ16" s="75">
        <v>50</v>
      </c>
      <c r="DK16" s="36" t="s">
        <v>101</v>
      </c>
      <c r="DM16" s="75">
        <v>1</v>
      </c>
      <c r="DN16" s="75">
        <v>2</v>
      </c>
      <c r="DO16" s="75">
        <v>3</v>
      </c>
      <c r="DP16" s="75">
        <v>4</v>
      </c>
      <c r="DQ16" s="75">
        <v>5</v>
      </c>
      <c r="DR16" s="75">
        <v>6</v>
      </c>
      <c r="DS16" s="75">
        <v>7</v>
      </c>
      <c r="DT16" s="75">
        <v>8</v>
      </c>
      <c r="DU16" s="75">
        <v>9</v>
      </c>
      <c r="DV16" s="75">
        <v>10</v>
      </c>
      <c r="DW16" s="75">
        <v>11</v>
      </c>
      <c r="DX16" s="75">
        <v>12</v>
      </c>
      <c r="DY16" s="75">
        <v>13</v>
      </c>
      <c r="DZ16" s="75">
        <v>14</v>
      </c>
      <c r="EA16" s="75">
        <v>15</v>
      </c>
      <c r="EB16" s="75">
        <v>16</v>
      </c>
      <c r="EC16" s="75">
        <v>17</v>
      </c>
      <c r="ED16" s="75">
        <v>18</v>
      </c>
      <c r="EE16" s="75">
        <v>19</v>
      </c>
      <c r="EF16" s="75">
        <v>20</v>
      </c>
      <c r="EG16" s="75">
        <v>21</v>
      </c>
      <c r="EH16" s="75">
        <v>22</v>
      </c>
      <c r="EI16" s="75">
        <v>23</v>
      </c>
      <c r="EJ16" s="75">
        <v>24</v>
      </c>
      <c r="EK16" s="75">
        <v>25</v>
      </c>
      <c r="EL16" s="75">
        <v>26</v>
      </c>
      <c r="EM16" s="75">
        <v>27</v>
      </c>
      <c r="EN16" s="75">
        <v>28</v>
      </c>
      <c r="EO16" s="75">
        <v>29</v>
      </c>
      <c r="EP16" s="75">
        <v>30</v>
      </c>
      <c r="EQ16" s="75">
        <v>31</v>
      </c>
      <c r="ER16" s="75">
        <v>32</v>
      </c>
      <c r="ES16" s="75">
        <v>33</v>
      </c>
      <c r="ET16" s="75">
        <v>34</v>
      </c>
      <c r="EU16" s="75">
        <v>35</v>
      </c>
      <c r="EV16" s="75">
        <v>36</v>
      </c>
      <c r="EW16" s="75">
        <v>37</v>
      </c>
      <c r="EX16" s="75">
        <v>38</v>
      </c>
      <c r="EY16" s="75">
        <v>39</v>
      </c>
      <c r="EZ16" s="75">
        <v>40</v>
      </c>
      <c r="FA16" s="75">
        <v>41</v>
      </c>
      <c r="FB16" s="75">
        <v>42</v>
      </c>
      <c r="FC16" s="75">
        <v>43</v>
      </c>
      <c r="FD16" s="75">
        <v>44</v>
      </c>
      <c r="FE16" s="75">
        <v>45</v>
      </c>
      <c r="FF16" s="75">
        <v>46</v>
      </c>
      <c r="FG16" s="75">
        <v>47</v>
      </c>
      <c r="FH16" s="75">
        <v>48</v>
      </c>
      <c r="FI16" s="75">
        <v>49</v>
      </c>
      <c r="FJ16" s="75">
        <v>50</v>
      </c>
    </row>
    <row r="17" spans="2:166" s="36" customFormat="1" ht="35.25" hidden="1" customHeight="1">
      <c r="B17" s="74"/>
      <c r="C17" s="32"/>
      <c r="D17" s="32"/>
      <c r="E17" s="33">
        <v>0</v>
      </c>
      <c r="F17" s="33"/>
      <c r="G17" s="300"/>
      <c r="H17" s="301"/>
      <c r="I17" s="301"/>
      <c r="J17" s="79"/>
      <c r="K17" s="33"/>
      <c r="L17" s="302"/>
      <c r="M17" s="79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</row>
    <row r="18" spans="2:166" s="36" customFormat="1" ht="4.5" customHeight="1">
      <c r="B18" s="80"/>
      <c r="D18" s="35"/>
      <c r="E18" s="79"/>
      <c r="F18" s="34"/>
      <c r="G18" s="81"/>
      <c r="H18" s="82"/>
      <c r="I18" s="79"/>
      <c r="J18" s="79"/>
      <c r="K18" s="34"/>
      <c r="L18" s="79"/>
      <c r="M18" s="79"/>
    </row>
    <row r="19" spans="2:166" s="88" customFormat="1">
      <c r="B19" s="120">
        <f t="shared" ref="B19:B38" ca="1" si="3">ROW(Nível)-ROW(LIorçamento)+1</f>
        <v>1</v>
      </c>
      <c r="C19" s="83" t="e">
        <f t="shared" ref="C19:C35" si="4">IF(D19="","",IF(ISNUMBER(VALUE(D19)),"Meta",IF(AND(F19&lt;&gt;"",I19&lt;&gt;""),"Serviço","Nível")))</f>
        <v>#N/A</v>
      </c>
      <c r="D19" s="140" t="e">
        <f>VLOOKUP(E19,Planilha1!C:D,2,FALSE)</f>
        <v>#N/A</v>
      </c>
      <c r="E19" s="141" t="str">
        <f>IFERROR(INDEX(Planilha1!#REF!,MATCH(0,INDEX(COUNTIF($E$17:E18,Planilha1!#REF!),),)),"")</f>
        <v/>
      </c>
      <c r="F19" s="139" t="e">
        <f>IF(VLOOKUP(E19,Planilha1!C:J,8,FALSE)=0,"",VLOOKUP(E19,Planilha1!C:J,8,FALSE))</f>
        <v>#N/A</v>
      </c>
      <c r="G19" s="173" t="e">
        <f t="shared" ref="G19:G38" si="5">IF(Nível="Serviço",SUMIF($N$15:$BK$15,"&lt;&gt;"&amp;"",N19:BK19),"")</f>
        <v>#N/A</v>
      </c>
      <c r="H19" s="174" t="e">
        <f t="shared" ref="H19:H35" si="6">IF(AND(ISNUMBER(G19),G19&lt;&gt;0),I19/G19,IF(G19=0,0,""))</f>
        <v>#N/A</v>
      </c>
      <c r="I19" s="175">
        <f>SUMIF(Planilha1!C:C,Eventograma_e_Quantitativos!E19,Planilha1!M:M)</f>
        <v>5114866.238400002</v>
      </c>
      <c r="J19" s="86"/>
      <c r="K19" s="170">
        <f>deactivatedados.form1</f>
        <v>1</v>
      </c>
      <c r="L19" s="169" t="s">
        <v>251</v>
      </c>
      <c r="M19" s="87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M19" s="121" t="e">
        <f t="shared" ref="BM19:BM35" si="7">IF(N$15="",0,IF(ISNUMBER(PreçoUnit),PreçoUnit*INDEX(Import.PLQ,$B19,BM$16),0))</f>
        <v>#REF!</v>
      </c>
      <c r="BN19" s="121" t="e">
        <f t="shared" ref="BN19:BN35" si="8">IF(O$15="",0,IF(ISNUMBER(PreçoUnit),PreçoUnit*INDEX(Import.PLQ,$B19,BN$16),0))</f>
        <v>#REF!</v>
      </c>
      <c r="BO19" s="121" t="e">
        <f t="shared" ref="BO19:BO35" si="9">IF(P$15="",0,IF(ISNUMBER(PreçoUnit),PreçoUnit*INDEX(Import.PLQ,$B19,BO$16),0))</f>
        <v>#REF!</v>
      </c>
      <c r="BP19" s="121" t="e">
        <f t="shared" ref="BP19:BP35" si="10">IF(Q$15="",0,IF(ISNUMBER(PreçoUnit),PreçoUnit*INDEX(Import.PLQ,$B19,BP$16),0))</f>
        <v>#REF!</v>
      </c>
      <c r="BQ19" s="121">
        <f t="shared" ref="BQ19:BQ35" si="11">IF(R$15="",0,IF(ISNUMBER(PreçoUnit),PreçoUnit*INDEX(Import.PLQ,$B19,BQ$16),0))</f>
        <v>0</v>
      </c>
      <c r="BR19" s="121">
        <f t="shared" ref="BR19:BR35" si="12">IF(S$15="",0,IF(ISNUMBER(PreçoUnit),PreçoUnit*INDEX(Import.PLQ,$B19,BR$16),0))</f>
        <v>0</v>
      </c>
      <c r="BS19" s="121">
        <f t="shared" ref="BS19:BS35" si="13">IF(T$15="",0,IF(ISNUMBER(PreçoUnit),PreçoUnit*INDEX(Import.PLQ,$B19,BS$16),0))</f>
        <v>0</v>
      </c>
      <c r="BT19" s="121">
        <f t="shared" ref="BT19:BT35" si="14">IF(U$15="",0,IF(ISNUMBER(PreçoUnit),PreçoUnit*INDEX(Import.PLQ,$B19,BT$16),0))</f>
        <v>0</v>
      </c>
      <c r="BU19" s="121">
        <f t="shared" ref="BU19:BU35" si="15">IF(V$15="",0,IF(ISNUMBER(PreçoUnit),PreçoUnit*INDEX(Import.PLQ,$B19,BU$16),0))</f>
        <v>0</v>
      </c>
      <c r="BV19" s="121">
        <f t="shared" ref="BV19:BV35" si="16">IF(W$15="",0,IF(ISNUMBER(PreçoUnit),PreçoUnit*INDEX(Import.PLQ,$B19,BV$16),0))</f>
        <v>0</v>
      </c>
      <c r="BW19" s="121">
        <f t="shared" ref="BW19:BW35" si="17">IF(X$15="",0,IF(ISNUMBER(PreçoUnit),PreçoUnit*INDEX(Import.PLQ,$B19,BW$16),0))</f>
        <v>0</v>
      </c>
      <c r="BX19" s="121">
        <f t="shared" ref="BX19:BX35" si="18">IF(Y$15="",0,IF(ISNUMBER(PreçoUnit),PreçoUnit*INDEX(Import.PLQ,$B19,BX$16),0))</f>
        <v>0</v>
      </c>
      <c r="BY19" s="121">
        <f t="shared" ref="BY19:BY35" si="19">IF(Z$15="",0,IF(ISNUMBER(PreçoUnit),PreçoUnit*INDEX(Import.PLQ,$B19,BY$16),0))</f>
        <v>0</v>
      </c>
      <c r="BZ19" s="121">
        <f t="shared" ref="BZ19:BZ35" si="20">IF(AA$15="",0,IF(ISNUMBER(PreçoUnit),PreçoUnit*INDEX(Import.PLQ,$B19,BZ$16),0))</f>
        <v>0</v>
      </c>
      <c r="CA19" s="121">
        <f t="shared" ref="CA19:CA35" si="21">IF(AB$15="",0,IF(ISNUMBER(PreçoUnit),PreçoUnit*INDEX(Import.PLQ,$B19,CA$16),0))</f>
        <v>0</v>
      </c>
      <c r="CB19" s="121">
        <f t="shared" ref="CB19:CB35" si="22">IF(AC$15="",0,IF(ISNUMBER(PreçoUnit),PreçoUnit*INDEX(Import.PLQ,$B19,CB$16),0))</f>
        <v>0</v>
      </c>
      <c r="CC19" s="121">
        <f t="shared" ref="CC19:CC35" si="23">IF(AD$15="",0,IF(ISNUMBER(PreçoUnit),PreçoUnit*INDEX(Import.PLQ,$B19,CC$16),0))</f>
        <v>0</v>
      </c>
      <c r="CD19" s="121">
        <f t="shared" ref="CD19:CD35" si="24">IF(AE$15="",0,IF(ISNUMBER(PreçoUnit),PreçoUnit*INDEX(Import.PLQ,$B19,CD$16),0))</f>
        <v>0</v>
      </c>
      <c r="CE19" s="121">
        <f t="shared" ref="CE19:CE35" si="25">IF(AF$15="",0,IF(ISNUMBER(PreçoUnit),PreçoUnit*INDEX(Import.PLQ,$B19,CE$16),0))</f>
        <v>0</v>
      </c>
      <c r="CF19" s="121">
        <f t="shared" ref="CF19:CF35" si="26">IF(AG$15="",0,IF(ISNUMBER(PreçoUnit),PreçoUnit*INDEX(Import.PLQ,$B19,CF$16),0))</f>
        <v>0</v>
      </c>
      <c r="CG19" s="121">
        <f t="shared" ref="CG19:CG35" si="27">IF(AH$15="",0,IF(ISNUMBER(PreçoUnit),PreçoUnit*INDEX(Import.PLQ,$B19,CG$16),0))</f>
        <v>0</v>
      </c>
      <c r="CH19" s="121">
        <f t="shared" ref="CH19:CH35" si="28">IF(AI$15="",0,IF(ISNUMBER(PreçoUnit),PreçoUnit*INDEX(Import.PLQ,$B19,CH$16),0))</f>
        <v>0</v>
      </c>
      <c r="CI19" s="121">
        <f t="shared" ref="CI19:CI35" si="29">IF(AJ$15="",0,IF(ISNUMBER(PreçoUnit),PreçoUnit*INDEX(Import.PLQ,$B19,CI$16),0))</f>
        <v>0</v>
      </c>
      <c r="CJ19" s="121">
        <f t="shared" ref="CJ19:CJ35" si="30">IF(AK$15="",0,IF(ISNUMBER(PreçoUnit),PreçoUnit*INDEX(Import.PLQ,$B19,CJ$16),0))</f>
        <v>0</v>
      </c>
      <c r="CK19" s="121">
        <f t="shared" ref="CK19:CK35" si="31">IF(AL$15="",0,IF(ISNUMBER(PreçoUnit),PreçoUnit*INDEX(Import.PLQ,$B19,CK$16),0))</f>
        <v>0</v>
      </c>
      <c r="CL19" s="121">
        <f t="shared" ref="CL19:CL35" si="32">IF(AM$15="",0,IF(ISNUMBER(PreçoUnit),PreçoUnit*INDEX(Import.PLQ,$B19,CL$16),0))</f>
        <v>0</v>
      </c>
      <c r="CM19" s="121">
        <f t="shared" ref="CM19:CM35" si="33">IF(AN$15="",0,IF(ISNUMBER(PreçoUnit),PreçoUnit*INDEX(Import.PLQ,$B19,CM$16),0))</f>
        <v>0</v>
      </c>
      <c r="CN19" s="121">
        <f t="shared" ref="CN19:CN35" si="34">IF(AO$15="",0,IF(ISNUMBER(PreçoUnit),PreçoUnit*INDEX(Import.PLQ,$B19,CN$16),0))</f>
        <v>0</v>
      </c>
      <c r="CO19" s="121">
        <f t="shared" ref="CO19:CO35" si="35">IF(AP$15="",0,IF(ISNUMBER(PreçoUnit),PreçoUnit*INDEX(Import.PLQ,$B19,CO$16),0))</f>
        <v>0</v>
      </c>
      <c r="CP19" s="121">
        <f t="shared" ref="CP19:CP35" si="36">IF(AQ$15="",0,IF(ISNUMBER(PreçoUnit),PreçoUnit*INDEX(Import.PLQ,$B19,CP$16),0))</f>
        <v>0</v>
      </c>
      <c r="CQ19" s="121">
        <f t="shared" ref="CQ19:CQ35" si="37">IF(AR$15="",0,IF(ISNUMBER(PreçoUnit),PreçoUnit*INDEX(Import.PLQ,$B19,CQ$16),0))</f>
        <v>0</v>
      </c>
      <c r="CR19" s="121">
        <f t="shared" ref="CR19:CR35" si="38">IF(AS$15="",0,IF(ISNUMBER(PreçoUnit),PreçoUnit*INDEX(Import.PLQ,$B19,CR$16),0))</f>
        <v>0</v>
      </c>
      <c r="CS19" s="121">
        <f t="shared" ref="CS19:CS35" si="39">IF(AT$15="",0,IF(ISNUMBER(PreçoUnit),PreçoUnit*INDEX(Import.PLQ,$B19,CS$16),0))</f>
        <v>0</v>
      </c>
      <c r="CT19" s="121">
        <f t="shared" ref="CT19:CT35" si="40">IF(AU$15="",0,IF(ISNUMBER(PreçoUnit),PreçoUnit*INDEX(Import.PLQ,$B19,CT$16),0))</f>
        <v>0</v>
      </c>
      <c r="CU19" s="121">
        <f t="shared" ref="CU19:CU35" si="41">IF(AV$15="",0,IF(ISNUMBER(PreçoUnit),PreçoUnit*INDEX(Import.PLQ,$B19,CU$16),0))</f>
        <v>0</v>
      </c>
      <c r="CV19" s="121">
        <f t="shared" ref="CV19:CV35" si="42">IF(AW$15="",0,IF(ISNUMBER(PreçoUnit),PreçoUnit*INDEX(Import.PLQ,$B19,CV$16),0))</f>
        <v>0</v>
      </c>
      <c r="CW19" s="121">
        <f t="shared" ref="CW19:CW35" si="43">IF(AX$15="",0,IF(ISNUMBER(PreçoUnit),PreçoUnit*INDEX(Import.PLQ,$B19,CW$16),0))</f>
        <v>0</v>
      </c>
      <c r="CX19" s="121">
        <f t="shared" ref="CX19:CX35" si="44">IF(AY$15="",0,IF(ISNUMBER(PreçoUnit),PreçoUnit*INDEX(Import.PLQ,$B19,CX$16),0))</f>
        <v>0</v>
      </c>
      <c r="CY19" s="121">
        <f t="shared" ref="CY19:CY35" si="45">IF(AZ$15="",0,IF(ISNUMBER(PreçoUnit),PreçoUnit*INDEX(Import.PLQ,$B19,CY$16),0))</f>
        <v>0</v>
      </c>
      <c r="CZ19" s="121">
        <f t="shared" ref="CZ19:CZ35" si="46">IF(BA$15="",0,IF(ISNUMBER(PreçoUnit),PreçoUnit*INDEX(Import.PLQ,$B19,CZ$16),0))</f>
        <v>0</v>
      </c>
      <c r="DA19" s="121">
        <f t="shared" ref="DA19:DA35" si="47">IF(BB$15="",0,IF(ISNUMBER(PreçoUnit),PreçoUnit*INDEX(Import.PLQ,$B19,DA$16),0))</f>
        <v>0</v>
      </c>
      <c r="DB19" s="121">
        <f t="shared" ref="DB19:DB35" si="48">IF(BC$15="",0,IF(ISNUMBER(PreçoUnit),PreçoUnit*INDEX(Import.PLQ,$B19,DB$16),0))</f>
        <v>0</v>
      </c>
      <c r="DC19" s="121">
        <f t="shared" ref="DC19:DC35" si="49">IF(BD$15="",0,IF(ISNUMBER(PreçoUnit),PreçoUnit*INDEX(Import.PLQ,$B19,DC$16),0))</f>
        <v>0</v>
      </c>
      <c r="DD19" s="121">
        <f t="shared" ref="DD19:DD35" si="50">IF(BE$15="",0,IF(ISNUMBER(PreçoUnit),PreçoUnit*INDEX(Import.PLQ,$B19,DD$16),0))</f>
        <v>0</v>
      </c>
      <c r="DE19" s="121">
        <f t="shared" ref="DE19:DE35" si="51">IF(BF$15="",0,IF(ISNUMBER(PreçoUnit),PreçoUnit*INDEX(Import.PLQ,$B19,DE$16),0))</f>
        <v>0</v>
      </c>
      <c r="DF19" s="121">
        <f t="shared" ref="DF19:DF35" si="52">IF(BG$15="",0,IF(ISNUMBER(PreçoUnit),PreçoUnit*INDEX(Import.PLQ,$B19,DF$16),0))</f>
        <v>0</v>
      </c>
      <c r="DG19" s="121">
        <f t="shared" ref="DG19:DG35" si="53">IF(BH$15="",0,IF(ISNUMBER(PreçoUnit),PreçoUnit*INDEX(Import.PLQ,$B19,DG$16),0))</f>
        <v>0</v>
      </c>
      <c r="DH19" s="121">
        <f t="shared" ref="DH19:DH35" si="54">IF(BI$15="",0,IF(ISNUMBER(PreçoUnit),PreçoUnit*INDEX(Import.PLQ,$B19,DH$16),0))</f>
        <v>0</v>
      </c>
      <c r="DI19" s="121">
        <f t="shared" ref="DI19:DI35" si="55">IF(BJ$15="",0,IF(ISNUMBER(PreçoUnit),PreçoUnit*INDEX(Import.PLQ,$B19,DI$16),0))</f>
        <v>0</v>
      </c>
      <c r="DJ19" s="121">
        <f t="shared" ref="DJ19:DJ35" si="56">IF(BK$15="",0,IF(ISNUMBER(PreçoUnit),PreçoUnit*INDEX(Import.PLQ,$B19,DJ$16),0))</f>
        <v>0</v>
      </c>
      <c r="DK19" s="128" t="e">
        <f t="shared" ref="DK19:DK35" si="57">IF(D19="",0,IF(ISNUMBER(VALUE(D19)),VALUE(D19),LEFT(D19,FIND(".",D19)-1)))</f>
        <v>#N/A</v>
      </c>
      <c r="DL19" s="128" t="e">
        <f t="shared" ref="DL19:DL35" ca="1" si="58">SUM(DM19:FJ19)</f>
        <v>#REF!</v>
      </c>
      <c r="DM19" s="121" t="e">
        <f ca="1">IF($K19&lt;&gt;1,IF(ISNUMBER(INDEX(Import.PLE,$K19,DM$16)),IF(INDEX(Import.PLE,$K19,DM$16)&lt;=mediçao,BM19,0),0),PLE!$AA$28*BM19)</f>
        <v>#REF!</v>
      </c>
      <c r="DN19" s="121" t="e">
        <f ca="1">IF($K19&lt;&gt;1,IF(ISNUMBER(INDEX(Import.PLE,$K19,DN$16)),IF(INDEX(Import.PLE,$K19,DN$16)&lt;=mediçao,BN19,0),0),PLE!$AA$28*BN19)</f>
        <v>#REF!</v>
      </c>
      <c r="DO19" s="121" t="e">
        <f ca="1">IF($K19&lt;&gt;1,IF(ISNUMBER(INDEX(Import.PLE,$K19,DO$16)),IF(INDEX(Import.PLE,$K19,DO$16)&lt;=mediçao,BO19,0),0),PLE!$AA$28*BO19)</f>
        <v>#REF!</v>
      </c>
      <c r="DP19" s="121" t="e">
        <f ca="1">IF($K19&lt;&gt;1,IF(ISNUMBER(INDEX(Import.PLE,$K19,DP$16)),IF(INDEX(Import.PLE,$K19,DP$16)&lt;=mediçao,BP19,0),0),PLE!$AA$28*BP19)</f>
        <v>#REF!</v>
      </c>
      <c r="DQ19" s="121" t="e">
        <f ca="1">IF($K19&lt;&gt;1,IF(ISNUMBER(INDEX(Import.PLE,$K19,DQ$16)),IF(INDEX(Import.PLE,$K19,DQ$16)&lt;=mediçao,BQ19,0),0),PLE!$AA$28*BQ19)</f>
        <v>#REF!</v>
      </c>
      <c r="DR19" s="121" t="e">
        <f ca="1">IF($K19&lt;&gt;1,IF(ISNUMBER(INDEX(Import.PLE,$K19,DR$16)),IF(INDEX(Import.PLE,$K19,DR$16)&lt;=mediçao,BR19,0),0),PLE!$AA$28*BR19)</f>
        <v>#REF!</v>
      </c>
      <c r="DS19" s="121" t="e">
        <f ca="1">IF($K19&lt;&gt;1,IF(ISNUMBER(INDEX(Import.PLE,$K19,DS$16)),IF(INDEX(Import.PLE,$K19,DS$16)&lt;=mediçao,BS19,0),0),PLE!$AA$28*BS19)</f>
        <v>#REF!</v>
      </c>
      <c r="DT19" s="121" t="e">
        <f ca="1">IF($K19&lt;&gt;1,IF(ISNUMBER(INDEX(Import.PLE,$K19,DT$16)),IF(INDEX(Import.PLE,$K19,DT$16)&lt;=mediçao,BT19,0),0),PLE!$AA$28*BT19)</f>
        <v>#REF!</v>
      </c>
      <c r="DU19" s="121" t="e">
        <f ca="1">IF($K19&lt;&gt;1,IF(ISNUMBER(INDEX(Import.PLE,$K19,DU$16)),IF(INDEX(Import.PLE,$K19,DU$16)&lt;=mediçao,BU19,0),0),PLE!$AA$28*BU19)</f>
        <v>#REF!</v>
      </c>
      <c r="DV19" s="121" t="e">
        <f ca="1">IF($K19&lt;&gt;1,IF(ISNUMBER(INDEX(Import.PLE,$K19,DV$16)),IF(INDEX(Import.PLE,$K19,DV$16)&lt;=mediçao,BV19,0),0),PLE!$AA$28*BV19)</f>
        <v>#REF!</v>
      </c>
      <c r="DW19" s="121" t="e">
        <f ca="1">IF($K19&lt;&gt;1,IF(ISNUMBER(INDEX(Import.PLE,$K19,DW$16)),IF(INDEX(Import.PLE,$K19,DW$16)&lt;=mediçao,BW19,0),0),PLE!$AA$28*BW19)</f>
        <v>#REF!</v>
      </c>
      <c r="DX19" s="121" t="e">
        <f ca="1">IF($K19&lt;&gt;1,IF(ISNUMBER(INDEX(Import.PLE,$K19,DX$16)),IF(INDEX(Import.PLE,$K19,DX$16)&lt;=mediçao,BX19,0),0),PLE!$AA$28*BX19)</f>
        <v>#REF!</v>
      </c>
      <c r="DY19" s="121" t="e">
        <f ca="1">IF($K19&lt;&gt;1,IF(ISNUMBER(INDEX(Import.PLE,$K19,DY$16)),IF(INDEX(Import.PLE,$K19,DY$16)&lt;=mediçao,BY19,0),0),PLE!$AA$28*BY19)</f>
        <v>#REF!</v>
      </c>
      <c r="DZ19" s="121" t="e">
        <f ca="1">IF($K19&lt;&gt;1,IF(ISNUMBER(INDEX(Import.PLE,$K19,DZ$16)),IF(INDEX(Import.PLE,$K19,DZ$16)&lt;=mediçao,BZ19,0),0),PLE!$AA$28*BZ19)</f>
        <v>#REF!</v>
      </c>
      <c r="EA19" s="121" t="e">
        <f ca="1">IF($K19&lt;&gt;1,IF(ISNUMBER(INDEX(Import.PLE,$K19,EA$16)),IF(INDEX(Import.PLE,$K19,EA$16)&lt;=mediçao,CA19,0),0),PLE!$AA$28*CA19)</f>
        <v>#REF!</v>
      </c>
      <c r="EB19" s="121" t="e">
        <f ca="1">IF($K19&lt;&gt;1,IF(ISNUMBER(INDEX(Import.PLE,$K19,EB$16)),IF(INDEX(Import.PLE,$K19,EB$16)&lt;=mediçao,CB19,0),0),PLE!$AA$28*CB19)</f>
        <v>#REF!</v>
      </c>
      <c r="EC19" s="121" t="e">
        <f ca="1">IF($K19&lt;&gt;1,IF(ISNUMBER(INDEX(Import.PLE,$K19,EC$16)),IF(INDEX(Import.PLE,$K19,EC$16)&lt;=mediçao,CC19,0),0),PLE!$AA$28*CC19)</f>
        <v>#REF!</v>
      </c>
      <c r="ED19" s="121" t="e">
        <f ca="1">IF($K19&lt;&gt;1,IF(ISNUMBER(INDEX(Import.PLE,$K19,ED$16)),IF(INDEX(Import.PLE,$K19,ED$16)&lt;=mediçao,CD19,0),0),PLE!$AA$28*CD19)</f>
        <v>#REF!</v>
      </c>
      <c r="EE19" s="121" t="e">
        <f ca="1">IF($K19&lt;&gt;1,IF(ISNUMBER(INDEX(Import.PLE,$K19,EE$16)),IF(INDEX(Import.PLE,$K19,EE$16)&lt;=mediçao,CE19,0),0),PLE!$AA$28*CE19)</f>
        <v>#REF!</v>
      </c>
      <c r="EF19" s="121" t="e">
        <f ca="1">IF($K19&lt;&gt;1,IF(ISNUMBER(INDEX(Import.PLE,$K19,EF$16)),IF(INDEX(Import.PLE,$K19,EF$16)&lt;=mediçao,CF19,0),0),PLE!$AA$28*CF19)</f>
        <v>#REF!</v>
      </c>
      <c r="EG19" s="121" t="e">
        <f ca="1">IF($K19&lt;&gt;1,IF(ISNUMBER(INDEX(Import.PLE,$K19,EG$16)),IF(INDEX(Import.PLE,$K19,EG$16)&lt;=mediçao,CG19,0),0),PLE!$AA$28*CG19)</f>
        <v>#REF!</v>
      </c>
      <c r="EH19" s="121" t="e">
        <f ca="1">IF($K19&lt;&gt;1,IF(ISNUMBER(INDEX(Import.PLE,$K19,EH$16)),IF(INDEX(Import.PLE,$K19,EH$16)&lt;=mediçao,CH19,0),0),PLE!$AA$28*CH19)</f>
        <v>#REF!</v>
      </c>
      <c r="EI19" s="121" t="e">
        <f ca="1">IF($K19&lt;&gt;1,IF(ISNUMBER(INDEX(Import.PLE,$K19,EI$16)),IF(INDEX(Import.PLE,$K19,EI$16)&lt;=mediçao,CI19,0),0),PLE!$AA$28*CI19)</f>
        <v>#REF!</v>
      </c>
      <c r="EJ19" s="121" t="e">
        <f ca="1">IF($K19&lt;&gt;1,IF(ISNUMBER(INDEX(Import.PLE,$K19,EJ$16)),IF(INDEX(Import.PLE,$K19,EJ$16)&lt;=mediçao,CJ19,0),0),PLE!$AA$28*CJ19)</f>
        <v>#REF!</v>
      </c>
      <c r="EK19" s="121" t="e">
        <f ca="1">IF($K19&lt;&gt;1,IF(ISNUMBER(INDEX(Import.PLE,$K19,EK$16)),IF(INDEX(Import.PLE,$K19,EK$16)&lt;=mediçao,CK19,0),0),PLE!$AA$28*CK19)</f>
        <v>#REF!</v>
      </c>
      <c r="EL19" s="121" t="e">
        <f ca="1">IF($K19&lt;&gt;1,IF(ISNUMBER(INDEX(Import.PLE,$K19,EL$16)),IF(INDEX(Import.PLE,$K19,EL$16)&lt;=mediçao,CL19,0),0),PLE!$AA$28*CL19)</f>
        <v>#REF!</v>
      </c>
      <c r="EM19" s="121" t="e">
        <f ca="1">IF($K19&lt;&gt;1,IF(ISNUMBER(INDEX(Import.PLE,$K19,EM$16)),IF(INDEX(Import.PLE,$K19,EM$16)&lt;=mediçao,CM19,0),0),PLE!$AA$28*CM19)</f>
        <v>#REF!</v>
      </c>
      <c r="EN19" s="121" t="e">
        <f ca="1">IF($K19&lt;&gt;1,IF(ISNUMBER(INDEX(Import.PLE,$K19,EN$16)),IF(INDEX(Import.PLE,$K19,EN$16)&lt;=mediçao,CN19,0),0),PLE!$AA$28*CN19)</f>
        <v>#REF!</v>
      </c>
      <c r="EO19" s="121" t="e">
        <f ca="1">IF($K19&lt;&gt;1,IF(ISNUMBER(INDEX(Import.PLE,$K19,EO$16)),IF(INDEX(Import.PLE,$K19,EO$16)&lt;=mediçao,CO19,0),0),PLE!$AA$28*CO19)</f>
        <v>#REF!</v>
      </c>
      <c r="EP19" s="121" t="e">
        <f ca="1">IF($K19&lt;&gt;1,IF(ISNUMBER(INDEX(Import.PLE,$K19,EP$16)),IF(INDEX(Import.PLE,$K19,EP$16)&lt;=mediçao,CP19,0),0),PLE!$AA$28*CP19)</f>
        <v>#REF!</v>
      </c>
      <c r="EQ19" s="121" t="e">
        <f ca="1">IF($K19&lt;&gt;1,IF(ISNUMBER(INDEX(Import.PLE,$K19,EQ$16)),IF(INDEX(Import.PLE,$K19,EQ$16)&lt;=mediçao,CQ19,0),0),PLE!$AA$28*CQ19)</f>
        <v>#REF!</v>
      </c>
      <c r="ER19" s="121" t="e">
        <f ca="1">IF($K19&lt;&gt;1,IF(ISNUMBER(INDEX(Import.PLE,$K19,ER$16)),IF(INDEX(Import.PLE,$K19,ER$16)&lt;=mediçao,CR19,0),0),PLE!$AA$28*CR19)</f>
        <v>#REF!</v>
      </c>
      <c r="ES19" s="121" t="e">
        <f ca="1">IF($K19&lt;&gt;1,IF(ISNUMBER(INDEX(Import.PLE,$K19,ES$16)),IF(INDEX(Import.PLE,$K19,ES$16)&lt;=mediçao,CS19,0),0),PLE!$AA$28*CS19)</f>
        <v>#REF!</v>
      </c>
      <c r="ET19" s="121" t="e">
        <f ca="1">IF($K19&lt;&gt;1,IF(ISNUMBER(INDEX(Import.PLE,$K19,ET$16)),IF(INDEX(Import.PLE,$K19,ET$16)&lt;=mediçao,CT19,0),0),PLE!$AA$28*CT19)</f>
        <v>#REF!</v>
      </c>
      <c r="EU19" s="121" t="e">
        <f ca="1">IF($K19&lt;&gt;1,IF(ISNUMBER(INDEX(Import.PLE,$K19,EU$16)),IF(INDEX(Import.PLE,$K19,EU$16)&lt;=mediçao,CU19,0),0),PLE!$AA$28*CU19)</f>
        <v>#REF!</v>
      </c>
      <c r="EV19" s="121" t="e">
        <f ca="1">IF($K19&lt;&gt;1,IF(ISNUMBER(INDEX(Import.PLE,$K19,EV$16)),IF(INDEX(Import.PLE,$K19,EV$16)&lt;=mediçao,CV19,0),0),PLE!$AA$28*CV19)</f>
        <v>#REF!</v>
      </c>
      <c r="EW19" s="121" t="e">
        <f ca="1">IF($K19&lt;&gt;1,IF(ISNUMBER(INDEX(Import.PLE,$K19,EW$16)),IF(INDEX(Import.PLE,$K19,EW$16)&lt;=mediçao,CW19,0),0),PLE!$AA$28*CW19)</f>
        <v>#REF!</v>
      </c>
      <c r="EX19" s="121" t="e">
        <f ca="1">IF($K19&lt;&gt;1,IF(ISNUMBER(INDEX(Import.PLE,$K19,EX$16)),IF(INDEX(Import.PLE,$K19,EX$16)&lt;=mediçao,CX19,0),0),PLE!$AA$28*CX19)</f>
        <v>#REF!</v>
      </c>
      <c r="EY19" s="121" t="e">
        <f ca="1">IF($K19&lt;&gt;1,IF(ISNUMBER(INDEX(Import.PLE,$K19,EY$16)),IF(INDEX(Import.PLE,$K19,EY$16)&lt;=mediçao,CY19,0),0),PLE!$AA$28*CY19)</f>
        <v>#REF!</v>
      </c>
      <c r="EZ19" s="121" t="e">
        <f ca="1">IF($K19&lt;&gt;1,IF(ISNUMBER(INDEX(Import.PLE,$K19,EZ$16)),IF(INDEX(Import.PLE,$K19,EZ$16)&lt;=mediçao,CZ19,0),0),PLE!$AA$28*CZ19)</f>
        <v>#REF!</v>
      </c>
      <c r="FA19" s="121" t="e">
        <f ca="1">IF($K19&lt;&gt;1,IF(ISNUMBER(INDEX(Import.PLE,$K19,FA$16)),IF(INDEX(Import.PLE,$K19,FA$16)&lt;=mediçao,DA19,0),0),PLE!$AA$28*DA19)</f>
        <v>#REF!</v>
      </c>
      <c r="FB19" s="121" t="e">
        <f ca="1">IF($K19&lt;&gt;1,IF(ISNUMBER(INDEX(Import.PLE,$K19,FB$16)),IF(INDEX(Import.PLE,$K19,FB$16)&lt;=mediçao,DB19,0),0),PLE!$AA$28*DB19)</f>
        <v>#REF!</v>
      </c>
      <c r="FC19" s="121" t="e">
        <f ca="1">IF($K19&lt;&gt;1,IF(ISNUMBER(INDEX(Import.PLE,$K19,FC$16)),IF(INDEX(Import.PLE,$K19,FC$16)&lt;=mediçao,DC19,0),0),PLE!$AA$28*DC19)</f>
        <v>#REF!</v>
      </c>
      <c r="FD19" s="121" t="e">
        <f ca="1">IF($K19&lt;&gt;1,IF(ISNUMBER(INDEX(Import.PLE,$K19,FD$16)),IF(INDEX(Import.PLE,$K19,FD$16)&lt;=mediçao,DD19,0),0),PLE!$AA$28*DD19)</f>
        <v>#REF!</v>
      </c>
      <c r="FE19" s="121" t="e">
        <f ca="1">IF($K19&lt;&gt;1,IF(ISNUMBER(INDEX(Import.PLE,$K19,FE$16)),IF(INDEX(Import.PLE,$K19,FE$16)&lt;=mediçao,DE19,0),0),PLE!$AA$28*DE19)</f>
        <v>#REF!</v>
      </c>
      <c r="FF19" s="121" t="e">
        <f ca="1">IF($K19&lt;&gt;1,IF(ISNUMBER(INDEX(Import.PLE,$K19,FF$16)),IF(INDEX(Import.PLE,$K19,FF$16)&lt;=mediçao,DF19,0),0),PLE!$AA$28*DF19)</f>
        <v>#REF!</v>
      </c>
      <c r="FG19" s="121" t="e">
        <f ca="1">IF($K19&lt;&gt;1,IF(ISNUMBER(INDEX(Import.PLE,$K19,FG$16)),IF(INDEX(Import.PLE,$K19,FG$16)&lt;=mediçao,DG19,0),0),PLE!$AA$28*DG19)</f>
        <v>#REF!</v>
      </c>
      <c r="FH19" s="121" t="e">
        <f ca="1">IF($K19&lt;&gt;1,IF(ISNUMBER(INDEX(Import.PLE,$K19,FH$16)),IF(INDEX(Import.PLE,$K19,FH$16)&lt;=mediçao,DH19,0),0),PLE!$AA$28*DH19)</f>
        <v>#REF!</v>
      </c>
      <c r="FI19" s="121" t="e">
        <f ca="1">IF($K19&lt;&gt;1,IF(ISNUMBER(INDEX(Import.PLE,$K19,FI$16)),IF(INDEX(Import.PLE,$K19,FI$16)&lt;=mediçao,DI19,0),0),PLE!$AA$28*DI19)</f>
        <v>#REF!</v>
      </c>
      <c r="FJ19" s="121" t="e">
        <f ca="1">IF($K19&lt;&gt;1,IF(ISNUMBER(INDEX(Import.PLE,$K19,FJ$16)),IF(INDEX(Import.PLE,$K19,FJ$16)&lt;=mediçao,DJ19,0),0),PLE!$AA$28*DJ19)</f>
        <v>#REF!</v>
      </c>
    </row>
    <row r="20" spans="2:166" s="88" customFormat="1">
      <c r="B20" s="120">
        <f t="shared" ca="1" si="3"/>
        <v>2</v>
      </c>
      <c r="C20" s="83" t="e">
        <f t="shared" si="4"/>
        <v>#N/A</v>
      </c>
      <c r="D20" s="140" t="e">
        <f>VLOOKUP(E20,Planilha1!C:D,2,FALSE)</f>
        <v>#N/A</v>
      </c>
      <c r="E20" s="141" t="str">
        <f>IFERROR(INDEX(Planilha1!#REF!,MATCH(0,INDEX(COUNTIF($E$17:E19,Planilha1!#REF!),),)),"")</f>
        <v/>
      </c>
      <c r="F20" s="139" t="e">
        <f>IF(VLOOKUP(E20,Planilha1!C:J,8,FALSE)=0,"",VLOOKUP(E20,Planilha1!C:J,8,FALSE))</f>
        <v>#N/A</v>
      </c>
      <c r="G20" s="173" t="e">
        <f t="shared" si="5"/>
        <v>#N/A</v>
      </c>
      <c r="H20" s="174" t="e">
        <f t="shared" si="6"/>
        <v>#N/A</v>
      </c>
      <c r="I20" s="175">
        <f>SUMIF(Planilha1!C:C,Eventograma_e_Quantitativos!E20,Planilha1!M:M)</f>
        <v>5114866.238400002</v>
      </c>
      <c r="J20" s="86"/>
      <c r="K20" s="170">
        <f>deactivatedados.form1</f>
        <v>2</v>
      </c>
      <c r="L20" s="169" t="s">
        <v>250</v>
      </c>
      <c r="M20" s="87"/>
      <c r="N20" s="180">
        <f>SUMIFS(Planilha1!$K:$K,Planilha1!$B:$B,Eventograma_e_Quantitativos!N$16,Planilha1!$C:$C,Eventograma_e_Quantitativos!$E20)</f>
        <v>0</v>
      </c>
      <c r="O20" s="180">
        <f>SUMIFS(Planilha1!$K:$K,Planilha1!$B:$B,Eventograma_e_Quantitativos!O$16,Planilha1!$C:$C,Eventograma_e_Quantitativos!$E20)</f>
        <v>0</v>
      </c>
      <c r="P20" s="180">
        <f>SUMIFS(Planilha1!$K:$K,Planilha1!$B:$B,Eventograma_e_Quantitativos!P$16,Planilha1!$C:$C,Eventograma_e_Quantitativos!$E20)</f>
        <v>0</v>
      </c>
      <c r="Q20" s="180">
        <f>SUMIFS(Planilha1!$K:$K,Planilha1!$B:$B,Eventograma_e_Quantitativos!Q$16,Planilha1!$C:$C,Eventograma_e_Quantitativos!$E20)</f>
        <v>0</v>
      </c>
      <c r="R20" s="180">
        <f>SUMIFS(Planilha1!$K:$K,Planilha1!$B:$B,Eventograma_e_Quantitativos!R$16,Planilha1!$C:$C,Eventograma_e_Quantitativos!$E20)</f>
        <v>0</v>
      </c>
      <c r="S20" s="180">
        <f>SUMIFS(Planilha1!$K:$K,Planilha1!$B:$B,Eventograma_e_Quantitativos!S$16,Planilha1!$C:$C,Eventograma_e_Quantitativos!$E20)</f>
        <v>0</v>
      </c>
      <c r="T20" s="180">
        <f>SUMIFS(Planilha1!$K:$K,Planilha1!$B:$B,Eventograma_e_Quantitativos!T$16,Planilha1!$C:$C,Eventograma_e_Quantitativos!$E20)</f>
        <v>0</v>
      </c>
      <c r="U20" s="180">
        <f>SUMIFS(Planilha1!$K:$K,Planilha1!$B:$B,Eventograma_e_Quantitativos!U$16,Planilha1!$C:$C,Eventograma_e_Quantitativos!$E20)</f>
        <v>0</v>
      </c>
      <c r="V20" s="180">
        <f>SUMIFS(Planilha1!$K:$K,Planilha1!$B:$B,Eventograma_e_Quantitativos!V$16,Planilha1!$C:$C,Eventograma_e_Quantitativos!$E20)</f>
        <v>0</v>
      </c>
      <c r="W20" s="180">
        <f>SUMIFS(Planilha1!$K:$K,Planilha1!$B:$B,Eventograma_e_Quantitativos!W$16,Planilha1!$C:$C,Eventograma_e_Quantitativos!$E20)</f>
        <v>0</v>
      </c>
      <c r="X20" s="180">
        <f>SUMIFS(Planilha1!$K:$K,Planilha1!$B:$B,Eventograma_e_Quantitativos!X$16,Planilha1!$C:$C,Eventograma_e_Quantitativos!$E20)</f>
        <v>0</v>
      </c>
      <c r="Y20" s="180">
        <f>SUMIFS(Planilha1!$K:$K,Planilha1!$B:$B,Eventograma_e_Quantitativos!Y$16,Planilha1!$C:$C,Eventograma_e_Quantitativos!$E20)</f>
        <v>0</v>
      </c>
      <c r="Z20" s="180">
        <f>SUMIFS(Planilha1!$K:$K,Planilha1!$B:$B,Eventograma_e_Quantitativos!Z$16,Planilha1!$C:$C,Eventograma_e_Quantitativos!$E20)</f>
        <v>0</v>
      </c>
      <c r="AA20" s="180">
        <f>SUMIFS(Planilha1!$K:$K,Planilha1!$B:$B,Eventograma_e_Quantitativos!AA$16,Planilha1!$C:$C,Eventograma_e_Quantitativos!$E20)</f>
        <v>0</v>
      </c>
      <c r="AB20" s="180">
        <f>SUMIFS(Planilha1!$K:$K,Planilha1!$B:$B,Eventograma_e_Quantitativos!AB$16,Planilha1!$C:$C,Eventograma_e_Quantitativos!$E20)</f>
        <v>0</v>
      </c>
      <c r="AC20" s="180">
        <f>SUMIFS(Planilha1!$K:$K,Planilha1!$B:$B,Eventograma_e_Quantitativos!AC$16,Planilha1!$C:$C,Eventograma_e_Quantitativos!$E20)</f>
        <v>0</v>
      </c>
      <c r="AD20" s="180">
        <f>SUMIFS(Planilha1!$K:$K,Planilha1!$B:$B,Eventograma_e_Quantitativos!AD$16,Planilha1!$C:$C,Eventograma_e_Quantitativos!$E20)</f>
        <v>0</v>
      </c>
      <c r="AE20" s="180">
        <f>SUMIFS(Planilha1!$K:$K,Planilha1!$B:$B,Eventograma_e_Quantitativos!AE$16,Planilha1!$C:$C,Eventograma_e_Quantitativos!$E20)</f>
        <v>0</v>
      </c>
      <c r="AF20" s="180">
        <f>SUMIFS(Planilha1!$K:$K,Planilha1!$B:$B,Eventograma_e_Quantitativos!AF$16,Planilha1!$C:$C,Eventograma_e_Quantitativos!$E20)</f>
        <v>0</v>
      </c>
      <c r="AG20" s="180">
        <f>SUMIFS(Planilha1!$K:$K,Planilha1!$B:$B,Eventograma_e_Quantitativos!AG$16,Planilha1!$C:$C,Eventograma_e_Quantitativos!$E20)</f>
        <v>0</v>
      </c>
      <c r="AH20" s="180">
        <f>SUMIFS(Planilha1!$K:$K,Planilha1!$B:$B,Eventograma_e_Quantitativos!AH$16,Planilha1!$C:$C,Eventograma_e_Quantitativos!$E20)</f>
        <v>0</v>
      </c>
      <c r="AI20" s="180">
        <f>SUMIFS(Planilha1!$K:$K,Planilha1!$B:$B,Eventograma_e_Quantitativos!AI$16,Planilha1!$C:$C,Eventograma_e_Quantitativos!$E20)</f>
        <v>0</v>
      </c>
      <c r="AJ20" s="180">
        <f>SUMIFS(Planilha1!$K:$K,Planilha1!$B:$B,Eventograma_e_Quantitativos!AJ$16,Planilha1!$C:$C,Eventograma_e_Quantitativos!$E20)</f>
        <v>0</v>
      </c>
      <c r="AK20" s="180">
        <f>SUMIFS(Planilha1!$K:$K,Planilha1!$B:$B,Eventograma_e_Quantitativos!AK$16,Planilha1!$C:$C,Eventograma_e_Quantitativos!$E20)</f>
        <v>0</v>
      </c>
      <c r="AL20" s="180">
        <f>SUMIFS(Planilha1!$K:$K,Planilha1!$B:$B,Eventograma_e_Quantitativos!AL$16,Planilha1!$C:$C,Eventograma_e_Quantitativos!$E20)</f>
        <v>0</v>
      </c>
      <c r="AM20" s="180">
        <f>SUMIFS(Planilha1!$K:$K,Planilha1!$B:$B,Eventograma_e_Quantitativos!AM$16,Planilha1!$C:$C,Eventograma_e_Quantitativos!$E20)</f>
        <v>0</v>
      </c>
      <c r="AN20" s="180">
        <f>SUMIFS(Planilha1!$K:$K,Planilha1!$B:$B,Eventograma_e_Quantitativos!AN$16,Planilha1!$C:$C,Eventograma_e_Quantitativos!$E20)</f>
        <v>0</v>
      </c>
      <c r="AO20" s="180">
        <f>SUMIFS(Planilha1!$K:$K,Planilha1!$B:$B,Eventograma_e_Quantitativos!AO$16,Planilha1!$C:$C,Eventograma_e_Quantitativos!$E20)</f>
        <v>0</v>
      </c>
      <c r="AP20" s="180">
        <f>SUMIFS(Planilha1!$K:$K,Planilha1!$B:$B,Eventograma_e_Quantitativos!AP$16,Planilha1!$C:$C,Eventograma_e_Quantitativos!$E20)</f>
        <v>0</v>
      </c>
      <c r="AQ20" s="180">
        <f>SUMIFS(Planilha1!$K:$K,Planilha1!$B:$B,Eventograma_e_Quantitativos!AQ$16,Planilha1!$C:$C,Eventograma_e_Quantitativos!$E20)</f>
        <v>0</v>
      </c>
      <c r="AR20" s="180">
        <f>SUMIFS(Planilha1!$K:$K,Planilha1!$B:$B,Eventograma_e_Quantitativos!AR$16,Planilha1!$C:$C,Eventograma_e_Quantitativos!$E20)</f>
        <v>0</v>
      </c>
      <c r="AS20" s="180">
        <f>SUMIFS(Planilha1!$K:$K,Planilha1!$B:$B,Eventograma_e_Quantitativos!AS$16,Planilha1!$C:$C,Eventograma_e_Quantitativos!$E20)</f>
        <v>0</v>
      </c>
      <c r="AT20" s="180">
        <f>SUMIFS(Planilha1!$K:$K,Planilha1!$B:$B,Eventograma_e_Quantitativos!AT$16,Planilha1!$C:$C,Eventograma_e_Quantitativos!$E20)</f>
        <v>0</v>
      </c>
      <c r="AU20" s="180">
        <f>SUMIFS(Planilha1!$K:$K,Planilha1!$B:$B,Eventograma_e_Quantitativos!AU$16,Planilha1!$C:$C,Eventograma_e_Quantitativos!$E20)</f>
        <v>0</v>
      </c>
      <c r="AV20" s="180">
        <f>SUMIFS(Planilha1!$K:$K,Planilha1!$B:$B,Eventograma_e_Quantitativos!AV$16,Planilha1!$C:$C,Eventograma_e_Quantitativos!$E20)</f>
        <v>0</v>
      </c>
      <c r="AW20" s="180">
        <f>SUMIFS(Planilha1!$K:$K,Planilha1!$B:$B,Eventograma_e_Quantitativos!AW$16,Planilha1!$C:$C,Eventograma_e_Quantitativos!$E20)</f>
        <v>0</v>
      </c>
      <c r="AX20" s="180">
        <f>SUMIFS(Planilha1!$K:$K,Planilha1!$B:$B,Eventograma_e_Quantitativos!AX$16,Planilha1!$C:$C,Eventograma_e_Quantitativos!$E20)</f>
        <v>0</v>
      </c>
      <c r="AY20" s="180">
        <f>SUMIFS(Planilha1!$K:$K,Planilha1!$B:$B,Eventograma_e_Quantitativos!AY$16,Planilha1!$C:$C,Eventograma_e_Quantitativos!$E20)</f>
        <v>0</v>
      </c>
      <c r="AZ20" s="180">
        <f>SUMIFS(Planilha1!$K:$K,Planilha1!$B:$B,Eventograma_e_Quantitativos!AZ$16,Planilha1!$C:$C,Eventograma_e_Quantitativos!$E20)</f>
        <v>0</v>
      </c>
      <c r="BA20" s="180">
        <f>SUMIFS(Planilha1!$K:$K,Planilha1!$B:$B,Eventograma_e_Quantitativos!BA$16,Planilha1!$C:$C,Eventograma_e_Quantitativos!$E20)</f>
        <v>0</v>
      </c>
      <c r="BB20" s="180">
        <f>SUMIFS(Planilha1!$K:$K,Planilha1!$B:$B,Eventograma_e_Quantitativos!BB$16,Planilha1!$C:$C,Eventograma_e_Quantitativos!$E20)</f>
        <v>0</v>
      </c>
      <c r="BC20" s="180">
        <f>SUMIFS(Planilha1!$K:$K,Planilha1!$B:$B,Eventograma_e_Quantitativos!BC$16,Planilha1!$C:$C,Eventograma_e_Quantitativos!$E20)</f>
        <v>0</v>
      </c>
      <c r="BD20" s="180">
        <f>SUMIFS(Planilha1!$K:$K,Planilha1!$B:$B,Eventograma_e_Quantitativos!BD$16,Planilha1!$C:$C,Eventograma_e_Quantitativos!$E20)</f>
        <v>0</v>
      </c>
      <c r="BE20" s="180">
        <f>SUMIFS(Planilha1!$K:$K,Planilha1!$B:$B,Eventograma_e_Quantitativos!BE$16,Planilha1!$C:$C,Eventograma_e_Quantitativos!$E20)</f>
        <v>0</v>
      </c>
      <c r="BF20" s="180">
        <f>SUMIFS(Planilha1!$K:$K,Planilha1!$B:$B,Eventograma_e_Quantitativos!BF$16,Planilha1!$C:$C,Eventograma_e_Quantitativos!$E20)</f>
        <v>0</v>
      </c>
      <c r="BG20" s="180">
        <f>SUMIFS(Planilha1!$K:$K,Planilha1!$B:$B,Eventograma_e_Quantitativos!BG$16,Planilha1!$C:$C,Eventograma_e_Quantitativos!$E20)</f>
        <v>0</v>
      </c>
      <c r="BH20" s="180">
        <f>SUMIFS(Planilha1!$K:$K,Planilha1!$B:$B,Eventograma_e_Quantitativos!BH$16,Planilha1!$C:$C,Eventograma_e_Quantitativos!$E20)</f>
        <v>0</v>
      </c>
      <c r="BI20" s="180">
        <f>SUMIFS(Planilha1!$K:$K,Planilha1!$B:$B,Eventograma_e_Quantitativos!BI$16,Planilha1!$C:$C,Eventograma_e_Quantitativos!$E20)</f>
        <v>0</v>
      </c>
      <c r="BJ20" s="180">
        <f>SUMIFS(Planilha1!$K:$K,Planilha1!$B:$B,Eventograma_e_Quantitativos!BJ$16,Planilha1!$C:$C,Eventograma_e_Quantitativos!$E20)</f>
        <v>0</v>
      </c>
      <c r="BK20" s="180">
        <f>SUMIFS(Planilha1!$K:$K,Planilha1!$B:$B,Eventograma_e_Quantitativos!BK$16,Planilha1!$C:$C,Eventograma_e_Quantitativos!$E20)</f>
        <v>0</v>
      </c>
      <c r="BM20" s="121" t="e">
        <f t="shared" si="7"/>
        <v>#REF!</v>
      </c>
      <c r="BN20" s="121" t="e">
        <f t="shared" si="8"/>
        <v>#REF!</v>
      </c>
      <c r="BO20" s="121" t="e">
        <f t="shared" si="9"/>
        <v>#REF!</v>
      </c>
      <c r="BP20" s="121" t="e">
        <f t="shared" si="10"/>
        <v>#REF!</v>
      </c>
      <c r="BQ20" s="121">
        <f t="shared" si="11"/>
        <v>0</v>
      </c>
      <c r="BR20" s="121">
        <f t="shared" si="12"/>
        <v>0</v>
      </c>
      <c r="BS20" s="121">
        <f t="shared" si="13"/>
        <v>0</v>
      </c>
      <c r="BT20" s="121">
        <f t="shared" si="14"/>
        <v>0</v>
      </c>
      <c r="BU20" s="121">
        <f t="shared" si="15"/>
        <v>0</v>
      </c>
      <c r="BV20" s="121">
        <f t="shared" si="16"/>
        <v>0</v>
      </c>
      <c r="BW20" s="121">
        <f t="shared" si="17"/>
        <v>0</v>
      </c>
      <c r="BX20" s="121">
        <f t="shared" si="18"/>
        <v>0</v>
      </c>
      <c r="BY20" s="121">
        <f t="shared" si="19"/>
        <v>0</v>
      </c>
      <c r="BZ20" s="121">
        <f t="shared" si="20"/>
        <v>0</v>
      </c>
      <c r="CA20" s="121">
        <f t="shared" si="21"/>
        <v>0</v>
      </c>
      <c r="CB20" s="121">
        <f t="shared" si="22"/>
        <v>0</v>
      </c>
      <c r="CC20" s="121">
        <f t="shared" si="23"/>
        <v>0</v>
      </c>
      <c r="CD20" s="121">
        <f t="shared" si="24"/>
        <v>0</v>
      </c>
      <c r="CE20" s="121">
        <f t="shared" si="25"/>
        <v>0</v>
      </c>
      <c r="CF20" s="121">
        <f t="shared" si="26"/>
        <v>0</v>
      </c>
      <c r="CG20" s="121">
        <f t="shared" si="27"/>
        <v>0</v>
      </c>
      <c r="CH20" s="121">
        <f t="shared" si="28"/>
        <v>0</v>
      </c>
      <c r="CI20" s="121">
        <f t="shared" si="29"/>
        <v>0</v>
      </c>
      <c r="CJ20" s="121">
        <f t="shared" si="30"/>
        <v>0</v>
      </c>
      <c r="CK20" s="121">
        <f t="shared" si="31"/>
        <v>0</v>
      </c>
      <c r="CL20" s="121">
        <f t="shared" si="32"/>
        <v>0</v>
      </c>
      <c r="CM20" s="121">
        <f t="shared" si="33"/>
        <v>0</v>
      </c>
      <c r="CN20" s="121">
        <f t="shared" si="34"/>
        <v>0</v>
      </c>
      <c r="CO20" s="121">
        <f t="shared" si="35"/>
        <v>0</v>
      </c>
      <c r="CP20" s="121">
        <f t="shared" si="36"/>
        <v>0</v>
      </c>
      <c r="CQ20" s="121">
        <f t="shared" si="37"/>
        <v>0</v>
      </c>
      <c r="CR20" s="121">
        <f t="shared" si="38"/>
        <v>0</v>
      </c>
      <c r="CS20" s="121">
        <f t="shared" si="39"/>
        <v>0</v>
      </c>
      <c r="CT20" s="121">
        <f t="shared" si="40"/>
        <v>0</v>
      </c>
      <c r="CU20" s="121">
        <f t="shared" si="41"/>
        <v>0</v>
      </c>
      <c r="CV20" s="121">
        <f t="shared" si="42"/>
        <v>0</v>
      </c>
      <c r="CW20" s="121">
        <f t="shared" si="43"/>
        <v>0</v>
      </c>
      <c r="CX20" s="121">
        <f t="shared" si="44"/>
        <v>0</v>
      </c>
      <c r="CY20" s="121">
        <f t="shared" si="45"/>
        <v>0</v>
      </c>
      <c r="CZ20" s="121">
        <f t="shared" si="46"/>
        <v>0</v>
      </c>
      <c r="DA20" s="121">
        <f t="shared" si="47"/>
        <v>0</v>
      </c>
      <c r="DB20" s="121">
        <f t="shared" si="48"/>
        <v>0</v>
      </c>
      <c r="DC20" s="121">
        <f t="shared" si="49"/>
        <v>0</v>
      </c>
      <c r="DD20" s="121">
        <f t="shared" si="50"/>
        <v>0</v>
      </c>
      <c r="DE20" s="121">
        <f t="shared" si="51"/>
        <v>0</v>
      </c>
      <c r="DF20" s="121">
        <f t="shared" si="52"/>
        <v>0</v>
      </c>
      <c r="DG20" s="121">
        <f t="shared" si="53"/>
        <v>0</v>
      </c>
      <c r="DH20" s="121">
        <f t="shared" si="54"/>
        <v>0</v>
      </c>
      <c r="DI20" s="121">
        <f t="shared" si="55"/>
        <v>0</v>
      </c>
      <c r="DJ20" s="121">
        <f t="shared" si="56"/>
        <v>0</v>
      </c>
      <c r="DK20" s="128" t="e">
        <f t="shared" si="57"/>
        <v>#N/A</v>
      </c>
      <c r="DL20" s="128">
        <f t="shared" ca="1" si="58"/>
        <v>0</v>
      </c>
      <c r="DM20" s="121">
        <f ca="1">IF($K20&lt;&gt;1,IF(ISNUMBER(INDEX(Import.PLE,$K20,DM$16)),IF(INDEX(Import.PLE,$K20,DM$16)&lt;=mediçao,BM20,0),0),PLE!$AA$28*BM20)</f>
        <v>0</v>
      </c>
      <c r="DN20" s="121">
        <f ca="1">IF($K20&lt;&gt;1,IF(ISNUMBER(INDEX(Import.PLE,$K20,DN$16)),IF(INDEX(Import.PLE,$K20,DN$16)&lt;=mediçao,BN20,0),0),PLE!$AA$28*BN20)</f>
        <v>0</v>
      </c>
      <c r="DO20" s="121">
        <f ca="1">IF($K20&lt;&gt;1,IF(ISNUMBER(INDEX(Import.PLE,$K20,DO$16)),IF(INDEX(Import.PLE,$K20,DO$16)&lt;=mediçao,BO20,0),0),PLE!$AA$28*BO20)</f>
        <v>0</v>
      </c>
      <c r="DP20" s="121">
        <f ca="1">IF($K20&lt;&gt;1,IF(ISNUMBER(INDEX(Import.PLE,$K20,DP$16)),IF(INDEX(Import.PLE,$K20,DP$16)&lt;=mediçao,BP20,0),0),PLE!$AA$28*BP20)</f>
        <v>0</v>
      </c>
      <c r="DQ20" s="121">
        <f ca="1">IF($K20&lt;&gt;1,IF(ISNUMBER(INDEX(Import.PLE,$K20,DQ$16)),IF(INDEX(Import.PLE,$K20,DQ$16)&lt;=mediçao,BQ20,0),0),PLE!$AA$28*BQ20)</f>
        <v>0</v>
      </c>
      <c r="DR20" s="121">
        <f ca="1">IF($K20&lt;&gt;1,IF(ISNUMBER(INDEX(Import.PLE,$K20,DR$16)),IF(INDEX(Import.PLE,$K20,DR$16)&lt;=mediçao,BR20,0),0),PLE!$AA$28*BR20)</f>
        <v>0</v>
      </c>
      <c r="DS20" s="121">
        <f ca="1">IF($K20&lt;&gt;1,IF(ISNUMBER(INDEX(Import.PLE,$K20,DS$16)),IF(INDEX(Import.PLE,$K20,DS$16)&lt;=mediçao,BS20,0),0),PLE!$AA$28*BS20)</f>
        <v>0</v>
      </c>
      <c r="DT20" s="121">
        <f ca="1">IF($K20&lt;&gt;1,IF(ISNUMBER(INDEX(Import.PLE,$K20,DT$16)),IF(INDEX(Import.PLE,$K20,DT$16)&lt;=mediçao,BT20,0),0),PLE!$AA$28*BT20)</f>
        <v>0</v>
      </c>
      <c r="DU20" s="121">
        <f ca="1">IF($K20&lt;&gt;1,IF(ISNUMBER(INDEX(Import.PLE,$K20,DU$16)),IF(INDEX(Import.PLE,$K20,DU$16)&lt;=mediçao,BU20,0),0),PLE!$AA$28*BU20)</f>
        <v>0</v>
      </c>
      <c r="DV20" s="121">
        <f ca="1">IF($K20&lt;&gt;1,IF(ISNUMBER(INDEX(Import.PLE,$K20,DV$16)),IF(INDEX(Import.PLE,$K20,DV$16)&lt;=mediçao,BV20,0),0),PLE!$AA$28*BV20)</f>
        <v>0</v>
      </c>
      <c r="DW20" s="121">
        <f ca="1">IF($K20&lt;&gt;1,IF(ISNUMBER(INDEX(Import.PLE,$K20,DW$16)),IF(INDEX(Import.PLE,$K20,DW$16)&lt;=mediçao,BW20,0),0),PLE!$AA$28*BW20)</f>
        <v>0</v>
      </c>
      <c r="DX20" s="121">
        <f ca="1">IF($K20&lt;&gt;1,IF(ISNUMBER(INDEX(Import.PLE,$K20,DX$16)),IF(INDEX(Import.PLE,$K20,DX$16)&lt;=mediçao,BX20,0),0),PLE!$AA$28*BX20)</f>
        <v>0</v>
      </c>
      <c r="DY20" s="121">
        <f ca="1">IF($K20&lt;&gt;1,IF(ISNUMBER(INDEX(Import.PLE,$K20,DY$16)),IF(INDEX(Import.PLE,$K20,DY$16)&lt;=mediçao,BY20,0),0),PLE!$AA$28*BY20)</f>
        <v>0</v>
      </c>
      <c r="DZ20" s="121">
        <f ca="1">IF($K20&lt;&gt;1,IF(ISNUMBER(INDEX(Import.PLE,$K20,DZ$16)),IF(INDEX(Import.PLE,$K20,DZ$16)&lt;=mediçao,BZ20,0),0),PLE!$AA$28*BZ20)</f>
        <v>0</v>
      </c>
      <c r="EA20" s="121">
        <f ca="1">IF($K20&lt;&gt;1,IF(ISNUMBER(INDEX(Import.PLE,$K20,EA$16)),IF(INDEX(Import.PLE,$K20,EA$16)&lt;=mediçao,CA20,0),0),PLE!$AA$28*CA20)</f>
        <v>0</v>
      </c>
      <c r="EB20" s="121">
        <f ca="1">IF($K20&lt;&gt;1,IF(ISNUMBER(INDEX(Import.PLE,$K20,EB$16)),IF(INDEX(Import.PLE,$K20,EB$16)&lt;=mediçao,CB20,0),0),PLE!$AA$28*CB20)</f>
        <v>0</v>
      </c>
      <c r="EC20" s="121">
        <f ca="1">IF($K20&lt;&gt;1,IF(ISNUMBER(INDEX(Import.PLE,$K20,EC$16)),IF(INDEX(Import.PLE,$K20,EC$16)&lt;=mediçao,CC20,0),0),PLE!$AA$28*CC20)</f>
        <v>0</v>
      </c>
      <c r="ED20" s="121">
        <f ca="1">IF($K20&lt;&gt;1,IF(ISNUMBER(INDEX(Import.PLE,$K20,ED$16)),IF(INDEX(Import.PLE,$K20,ED$16)&lt;=mediçao,CD20,0),0),PLE!$AA$28*CD20)</f>
        <v>0</v>
      </c>
      <c r="EE20" s="121">
        <f ca="1">IF($K20&lt;&gt;1,IF(ISNUMBER(INDEX(Import.PLE,$K20,EE$16)),IF(INDEX(Import.PLE,$K20,EE$16)&lt;=mediçao,CE20,0),0),PLE!$AA$28*CE20)</f>
        <v>0</v>
      </c>
      <c r="EF20" s="121">
        <f ca="1">IF($K20&lt;&gt;1,IF(ISNUMBER(INDEX(Import.PLE,$K20,EF$16)),IF(INDEX(Import.PLE,$K20,EF$16)&lt;=mediçao,CF20,0),0),PLE!$AA$28*CF20)</f>
        <v>0</v>
      </c>
      <c r="EG20" s="121">
        <f ca="1">IF($K20&lt;&gt;1,IF(ISNUMBER(INDEX(Import.PLE,$K20,EG$16)),IF(INDEX(Import.PLE,$K20,EG$16)&lt;=mediçao,CG20,0),0),PLE!$AA$28*CG20)</f>
        <v>0</v>
      </c>
      <c r="EH20" s="121">
        <f ca="1">IF($K20&lt;&gt;1,IF(ISNUMBER(INDEX(Import.PLE,$K20,EH$16)),IF(INDEX(Import.PLE,$K20,EH$16)&lt;=mediçao,CH20,0),0),PLE!$AA$28*CH20)</f>
        <v>0</v>
      </c>
      <c r="EI20" s="121">
        <f ca="1">IF($K20&lt;&gt;1,IF(ISNUMBER(INDEX(Import.PLE,$K20,EI$16)),IF(INDEX(Import.PLE,$K20,EI$16)&lt;=mediçao,CI20,0),0),PLE!$AA$28*CI20)</f>
        <v>0</v>
      </c>
      <c r="EJ20" s="121">
        <f ca="1">IF($K20&lt;&gt;1,IF(ISNUMBER(INDEX(Import.PLE,$K20,EJ$16)),IF(INDEX(Import.PLE,$K20,EJ$16)&lt;=mediçao,CJ20,0),0),PLE!$AA$28*CJ20)</f>
        <v>0</v>
      </c>
      <c r="EK20" s="121">
        <f ca="1">IF($K20&lt;&gt;1,IF(ISNUMBER(INDEX(Import.PLE,$K20,EK$16)),IF(INDEX(Import.PLE,$K20,EK$16)&lt;=mediçao,CK20,0),0),PLE!$AA$28*CK20)</f>
        <v>0</v>
      </c>
      <c r="EL20" s="121">
        <f ca="1">IF($K20&lt;&gt;1,IF(ISNUMBER(INDEX(Import.PLE,$K20,EL$16)),IF(INDEX(Import.PLE,$K20,EL$16)&lt;=mediçao,CL20,0),0),PLE!$AA$28*CL20)</f>
        <v>0</v>
      </c>
      <c r="EM20" s="121">
        <f ca="1">IF($K20&lt;&gt;1,IF(ISNUMBER(INDEX(Import.PLE,$K20,EM$16)),IF(INDEX(Import.PLE,$K20,EM$16)&lt;=mediçao,CM20,0),0),PLE!$AA$28*CM20)</f>
        <v>0</v>
      </c>
      <c r="EN20" s="121">
        <f ca="1">IF($K20&lt;&gt;1,IF(ISNUMBER(INDEX(Import.PLE,$K20,EN$16)),IF(INDEX(Import.PLE,$K20,EN$16)&lt;=mediçao,CN20,0),0),PLE!$AA$28*CN20)</f>
        <v>0</v>
      </c>
      <c r="EO20" s="121">
        <f ca="1">IF($K20&lt;&gt;1,IF(ISNUMBER(INDEX(Import.PLE,$K20,EO$16)),IF(INDEX(Import.PLE,$K20,EO$16)&lt;=mediçao,CO20,0),0),PLE!$AA$28*CO20)</f>
        <v>0</v>
      </c>
      <c r="EP20" s="121">
        <f ca="1">IF($K20&lt;&gt;1,IF(ISNUMBER(INDEX(Import.PLE,$K20,EP$16)),IF(INDEX(Import.PLE,$K20,EP$16)&lt;=mediçao,CP20,0),0),PLE!$AA$28*CP20)</f>
        <v>0</v>
      </c>
      <c r="EQ20" s="121">
        <f ca="1">IF($K20&lt;&gt;1,IF(ISNUMBER(INDEX(Import.PLE,$K20,EQ$16)),IF(INDEX(Import.PLE,$K20,EQ$16)&lt;=mediçao,CQ20,0),0),PLE!$AA$28*CQ20)</f>
        <v>0</v>
      </c>
      <c r="ER20" s="121">
        <f ca="1">IF($K20&lt;&gt;1,IF(ISNUMBER(INDEX(Import.PLE,$K20,ER$16)),IF(INDEX(Import.PLE,$K20,ER$16)&lt;=mediçao,CR20,0),0),PLE!$AA$28*CR20)</f>
        <v>0</v>
      </c>
      <c r="ES20" s="121">
        <f ca="1">IF($K20&lt;&gt;1,IF(ISNUMBER(INDEX(Import.PLE,$K20,ES$16)),IF(INDEX(Import.PLE,$K20,ES$16)&lt;=mediçao,CS20,0),0),PLE!$AA$28*CS20)</f>
        <v>0</v>
      </c>
      <c r="ET20" s="121">
        <f ca="1">IF($K20&lt;&gt;1,IF(ISNUMBER(INDEX(Import.PLE,$K20,ET$16)),IF(INDEX(Import.PLE,$K20,ET$16)&lt;=mediçao,CT20,0),0),PLE!$AA$28*CT20)</f>
        <v>0</v>
      </c>
      <c r="EU20" s="121">
        <f ca="1">IF($K20&lt;&gt;1,IF(ISNUMBER(INDEX(Import.PLE,$K20,EU$16)),IF(INDEX(Import.PLE,$K20,EU$16)&lt;=mediçao,CU20,0),0),PLE!$AA$28*CU20)</f>
        <v>0</v>
      </c>
      <c r="EV20" s="121">
        <f ca="1">IF($K20&lt;&gt;1,IF(ISNUMBER(INDEX(Import.PLE,$K20,EV$16)),IF(INDEX(Import.PLE,$K20,EV$16)&lt;=mediçao,CV20,0),0),PLE!$AA$28*CV20)</f>
        <v>0</v>
      </c>
      <c r="EW20" s="121">
        <f ca="1">IF($K20&lt;&gt;1,IF(ISNUMBER(INDEX(Import.PLE,$K20,EW$16)),IF(INDEX(Import.PLE,$K20,EW$16)&lt;=mediçao,CW20,0),0),PLE!$AA$28*CW20)</f>
        <v>0</v>
      </c>
      <c r="EX20" s="121">
        <f ca="1">IF($K20&lt;&gt;1,IF(ISNUMBER(INDEX(Import.PLE,$K20,EX$16)),IF(INDEX(Import.PLE,$K20,EX$16)&lt;=mediçao,CX20,0),0),PLE!$AA$28*CX20)</f>
        <v>0</v>
      </c>
      <c r="EY20" s="121">
        <f ca="1">IF($K20&lt;&gt;1,IF(ISNUMBER(INDEX(Import.PLE,$K20,EY$16)),IF(INDEX(Import.PLE,$K20,EY$16)&lt;=mediçao,CY20,0),0),PLE!$AA$28*CY20)</f>
        <v>0</v>
      </c>
      <c r="EZ20" s="121">
        <f ca="1">IF($K20&lt;&gt;1,IF(ISNUMBER(INDEX(Import.PLE,$K20,EZ$16)),IF(INDEX(Import.PLE,$K20,EZ$16)&lt;=mediçao,CZ20,0),0),PLE!$AA$28*CZ20)</f>
        <v>0</v>
      </c>
      <c r="FA20" s="121">
        <f ca="1">IF($K20&lt;&gt;1,IF(ISNUMBER(INDEX(Import.PLE,$K20,FA$16)),IF(INDEX(Import.PLE,$K20,FA$16)&lt;=mediçao,DA20,0),0),PLE!$AA$28*DA20)</f>
        <v>0</v>
      </c>
      <c r="FB20" s="121">
        <f ca="1">IF($K20&lt;&gt;1,IF(ISNUMBER(INDEX(Import.PLE,$K20,FB$16)),IF(INDEX(Import.PLE,$K20,FB$16)&lt;=mediçao,DB20,0),0),PLE!$AA$28*DB20)</f>
        <v>0</v>
      </c>
      <c r="FC20" s="121">
        <f ca="1">IF($K20&lt;&gt;1,IF(ISNUMBER(INDEX(Import.PLE,$K20,FC$16)),IF(INDEX(Import.PLE,$K20,FC$16)&lt;=mediçao,DC20,0),0),PLE!$AA$28*DC20)</f>
        <v>0</v>
      </c>
      <c r="FD20" s="121">
        <f ca="1">IF($K20&lt;&gt;1,IF(ISNUMBER(INDEX(Import.PLE,$K20,FD$16)),IF(INDEX(Import.PLE,$K20,FD$16)&lt;=mediçao,DD20,0),0),PLE!$AA$28*DD20)</f>
        <v>0</v>
      </c>
      <c r="FE20" s="121">
        <f ca="1">IF($K20&lt;&gt;1,IF(ISNUMBER(INDEX(Import.PLE,$K20,FE$16)),IF(INDEX(Import.PLE,$K20,FE$16)&lt;=mediçao,DE20,0),0),PLE!$AA$28*DE20)</f>
        <v>0</v>
      </c>
      <c r="FF20" s="121">
        <f ca="1">IF($K20&lt;&gt;1,IF(ISNUMBER(INDEX(Import.PLE,$K20,FF$16)),IF(INDEX(Import.PLE,$K20,FF$16)&lt;=mediçao,DF20,0),0),PLE!$AA$28*DF20)</f>
        <v>0</v>
      </c>
      <c r="FG20" s="121">
        <f ca="1">IF($K20&lt;&gt;1,IF(ISNUMBER(INDEX(Import.PLE,$K20,FG$16)),IF(INDEX(Import.PLE,$K20,FG$16)&lt;=mediçao,DG20,0),0),PLE!$AA$28*DG20)</f>
        <v>0</v>
      </c>
      <c r="FH20" s="121">
        <f ca="1">IF($K20&lt;&gt;1,IF(ISNUMBER(INDEX(Import.PLE,$K20,FH$16)),IF(INDEX(Import.PLE,$K20,FH$16)&lt;=mediçao,DH20,0),0),PLE!$AA$28*DH20)</f>
        <v>0</v>
      </c>
      <c r="FI20" s="121">
        <f ca="1">IF($K20&lt;&gt;1,IF(ISNUMBER(INDEX(Import.PLE,$K20,FI$16)),IF(INDEX(Import.PLE,$K20,FI$16)&lt;=mediçao,DI20,0),0),PLE!$AA$28*DI20)</f>
        <v>0</v>
      </c>
      <c r="FJ20" s="121">
        <f ca="1">IF($K20&lt;&gt;1,IF(ISNUMBER(INDEX(Import.PLE,$K20,FJ$16)),IF(INDEX(Import.PLE,$K20,FJ$16)&lt;=mediçao,DJ20,0),0),PLE!$AA$28*DJ20)</f>
        <v>0</v>
      </c>
    </row>
    <row r="21" spans="2:166" s="88" customFormat="1">
      <c r="B21" s="120">
        <f t="shared" ca="1" si="3"/>
        <v>3</v>
      </c>
      <c r="C21" s="83" t="e">
        <f t="shared" si="4"/>
        <v>#N/A</v>
      </c>
      <c r="D21" s="140" t="e">
        <f>VLOOKUP(E21,Planilha1!C:D,2,FALSE)</f>
        <v>#N/A</v>
      </c>
      <c r="E21" s="141" t="str">
        <f>IFERROR(INDEX(Planilha1!#REF!,MATCH(0,INDEX(COUNTIF($E$17:E20,Planilha1!#REF!),),)),"")</f>
        <v/>
      </c>
      <c r="F21" s="139" t="e">
        <f>IF(VLOOKUP(E21,Planilha1!C:J,8,FALSE)=0,"",VLOOKUP(E21,Planilha1!C:J,8,FALSE))</f>
        <v>#N/A</v>
      </c>
      <c r="G21" s="173" t="e">
        <f t="shared" si="5"/>
        <v>#N/A</v>
      </c>
      <c r="H21" s="174" t="e">
        <f t="shared" si="6"/>
        <v>#N/A</v>
      </c>
      <c r="I21" s="175">
        <f>SUMIF(Planilha1!C:C,Eventograma_e_Quantitativos!E21,Planilha1!M:M)</f>
        <v>5114866.238400002</v>
      </c>
      <c r="J21" s="86"/>
      <c r="K21" s="170">
        <f>deactivatedados.form1</f>
        <v>2</v>
      </c>
      <c r="L21" s="169" t="s">
        <v>250</v>
      </c>
      <c r="M21" s="87"/>
      <c r="N21" s="180">
        <f>SUMIFS(Planilha1!$K:$K,Planilha1!$B:$B,Eventograma_e_Quantitativos!N$16,Planilha1!$C:$C,Eventograma_e_Quantitativos!$E21)</f>
        <v>0</v>
      </c>
      <c r="O21" s="180">
        <f>SUMIFS(Planilha1!$K:$K,Planilha1!$B:$B,Eventograma_e_Quantitativos!O$16,Planilha1!$C:$C,Eventograma_e_Quantitativos!$E21)</f>
        <v>0</v>
      </c>
      <c r="P21" s="180">
        <f>SUMIFS(Planilha1!$K:$K,Planilha1!$B:$B,Eventograma_e_Quantitativos!P$16,Planilha1!$C:$C,Eventograma_e_Quantitativos!$E21)</f>
        <v>0</v>
      </c>
      <c r="Q21" s="180">
        <f>SUMIFS(Planilha1!$K:$K,Planilha1!$B:$B,Eventograma_e_Quantitativos!Q$16,Planilha1!$C:$C,Eventograma_e_Quantitativos!$E21)</f>
        <v>0</v>
      </c>
      <c r="R21" s="180">
        <f>SUMIFS(Planilha1!$K:$K,Planilha1!$B:$B,Eventograma_e_Quantitativos!R$16,Planilha1!$C:$C,Eventograma_e_Quantitativos!$E21)</f>
        <v>0</v>
      </c>
      <c r="S21" s="180">
        <f>SUMIFS(Planilha1!$K:$K,Planilha1!$B:$B,Eventograma_e_Quantitativos!S$16,Planilha1!$C:$C,Eventograma_e_Quantitativos!$E21)</f>
        <v>0</v>
      </c>
      <c r="T21" s="180">
        <f>SUMIFS(Planilha1!$K:$K,Planilha1!$B:$B,Eventograma_e_Quantitativos!T$16,Planilha1!$C:$C,Eventograma_e_Quantitativos!$E21)</f>
        <v>0</v>
      </c>
      <c r="U21" s="180">
        <f>SUMIFS(Planilha1!$K:$K,Planilha1!$B:$B,Eventograma_e_Quantitativos!U$16,Planilha1!$C:$C,Eventograma_e_Quantitativos!$E21)</f>
        <v>0</v>
      </c>
      <c r="V21" s="180">
        <f>SUMIFS(Planilha1!$K:$K,Planilha1!$B:$B,Eventograma_e_Quantitativos!V$16,Planilha1!$C:$C,Eventograma_e_Quantitativos!$E21)</f>
        <v>0</v>
      </c>
      <c r="W21" s="180">
        <f>SUMIFS(Planilha1!$K:$K,Planilha1!$B:$B,Eventograma_e_Quantitativos!W$16,Planilha1!$C:$C,Eventograma_e_Quantitativos!$E21)</f>
        <v>0</v>
      </c>
      <c r="X21" s="180">
        <f>SUMIFS(Planilha1!$K:$K,Planilha1!$B:$B,Eventograma_e_Quantitativos!X$16,Planilha1!$C:$C,Eventograma_e_Quantitativos!$E21)</f>
        <v>0</v>
      </c>
      <c r="Y21" s="180">
        <f>SUMIFS(Planilha1!$K:$K,Planilha1!$B:$B,Eventograma_e_Quantitativos!Y$16,Planilha1!$C:$C,Eventograma_e_Quantitativos!$E21)</f>
        <v>0</v>
      </c>
      <c r="Z21" s="180">
        <f>SUMIFS(Planilha1!$K:$K,Planilha1!$B:$B,Eventograma_e_Quantitativos!Z$16,Planilha1!$C:$C,Eventograma_e_Quantitativos!$E21)</f>
        <v>0</v>
      </c>
      <c r="AA21" s="180">
        <f>SUMIFS(Planilha1!$K:$K,Planilha1!$B:$B,Eventograma_e_Quantitativos!AA$16,Planilha1!$C:$C,Eventograma_e_Quantitativos!$E21)</f>
        <v>0</v>
      </c>
      <c r="AB21" s="180">
        <f>SUMIFS(Planilha1!$K:$K,Planilha1!$B:$B,Eventograma_e_Quantitativos!AB$16,Planilha1!$C:$C,Eventograma_e_Quantitativos!$E21)</f>
        <v>0</v>
      </c>
      <c r="AC21" s="180">
        <f>SUMIFS(Planilha1!$K:$K,Planilha1!$B:$B,Eventograma_e_Quantitativos!AC$16,Planilha1!$C:$C,Eventograma_e_Quantitativos!$E21)</f>
        <v>0</v>
      </c>
      <c r="AD21" s="180">
        <f>SUMIFS(Planilha1!$K:$K,Planilha1!$B:$B,Eventograma_e_Quantitativos!AD$16,Planilha1!$C:$C,Eventograma_e_Quantitativos!$E21)</f>
        <v>0</v>
      </c>
      <c r="AE21" s="180">
        <f>SUMIFS(Planilha1!$K:$K,Planilha1!$B:$B,Eventograma_e_Quantitativos!AE$16,Planilha1!$C:$C,Eventograma_e_Quantitativos!$E21)</f>
        <v>0</v>
      </c>
      <c r="AF21" s="180">
        <f>SUMIFS(Planilha1!$K:$K,Planilha1!$B:$B,Eventograma_e_Quantitativos!AF$16,Planilha1!$C:$C,Eventograma_e_Quantitativos!$E21)</f>
        <v>0</v>
      </c>
      <c r="AG21" s="180">
        <f>SUMIFS(Planilha1!$K:$K,Planilha1!$B:$B,Eventograma_e_Quantitativos!AG$16,Planilha1!$C:$C,Eventograma_e_Quantitativos!$E21)</f>
        <v>0</v>
      </c>
      <c r="AH21" s="180">
        <f>SUMIFS(Planilha1!$K:$K,Planilha1!$B:$B,Eventograma_e_Quantitativos!AH$16,Planilha1!$C:$C,Eventograma_e_Quantitativos!$E21)</f>
        <v>0</v>
      </c>
      <c r="AI21" s="180">
        <f>SUMIFS(Planilha1!$K:$K,Planilha1!$B:$B,Eventograma_e_Quantitativos!AI$16,Planilha1!$C:$C,Eventograma_e_Quantitativos!$E21)</f>
        <v>0</v>
      </c>
      <c r="AJ21" s="180">
        <f>SUMIFS(Planilha1!$K:$K,Planilha1!$B:$B,Eventograma_e_Quantitativos!AJ$16,Planilha1!$C:$C,Eventograma_e_Quantitativos!$E21)</f>
        <v>0</v>
      </c>
      <c r="AK21" s="180">
        <f>SUMIFS(Planilha1!$K:$K,Planilha1!$B:$B,Eventograma_e_Quantitativos!AK$16,Planilha1!$C:$C,Eventograma_e_Quantitativos!$E21)</f>
        <v>0</v>
      </c>
      <c r="AL21" s="180">
        <f>SUMIFS(Planilha1!$K:$K,Planilha1!$B:$B,Eventograma_e_Quantitativos!AL$16,Planilha1!$C:$C,Eventograma_e_Quantitativos!$E21)</f>
        <v>0</v>
      </c>
      <c r="AM21" s="180">
        <f>SUMIFS(Planilha1!$K:$K,Planilha1!$B:$B,Eventograma_e_Quantitativos!AM$16,Planilha1!$C:$C,Eventograma_e_Quantitativos!$E21)</f>
        <v>0</v>
      </c>
      <c r="AN21" s="180">
        <f>SUMIFS(Planilha1!$K:$K,Planilha1!$B:$B,Eventograma_e_Quantitativos!AN$16,Planilha1!$C:$C,Eventograma_e_Quantitativos!$E21)</f>
        <v>0</v>
      </c>
      <c r="AO21" s="180">
        <f>SUMIFS(Planilha1!$K:$K,Planilha1!$B:$B,Eventograma_e_Quantitativos!AO$16,Planilha1!$C:$C,Eventograma_e_Quantitativos!$E21)</f>
        <v>0</v>
      </c>
      <c r="AP21" s="180">
        <f>SUMIFS(Planilha1!$K:$K,Planilha1!$B:$B,Eventograma_e_Quantitativos!AP$16,Planilha1!$C:$C,Eventograma_e_Quantitativos!$E21)</f>
        <v>0</v>
      </c>
      <c r="AQ21" s="180">
        <f>SUMIFS(Planilha1!$K:$K,Planilha1!$B:$B,Eventograma_e_Quantitativos!AQ$16,Planilha1!$C:$C,Eventograma_e_Quantitativos!$E21)</f>
        <v>0</v>
      </c>
      <c r="AR21" s="180">
        <f>SUMIFS(Planilha1!$K:$K,Planilha1!$B:$B,Eventograma_e_Quantitativos!AR$16,Planilha1!$C:$C,Eventograma_e_Quantitativos!$E21)</f>
        <v>0</v>
      </c>
      <c r="AS21" s="180">
        <f>SUMIFS(Planilha1!$K:$K,Planilha1!$B:$B,Eventograma_e_Quantitativos!AS$16,Planilha1!$C:$C,Eventograma_e_Quantitativos!$E21)</f>
        <v>0</v>
      </c>
      <c r="AT21" s="180">
        <f>SUMIFS(Planilha1!$K:$K,Planilha1!$B:$B,Eventograma_e_Quantitativos!AT$16,Planilha1!$C:$C,Eventograma_e_Quantitativos!$E21)</f>
        <v>0</v>
      </c>
      <c r="AU21" s="180">
        <f>SUMIFS(Planilha1!$K:$K,Planilha1!$B:$B,Eventograma_e_Quantitativos!AU$16,Planilha1!$C:$C,Eventograma_e_Quantitativos!$E21)</f>
        <v>0</v>
      </c>
      <c r="AV21" s="180">
        <f>SUMIFS(Planilha1!$K:$K,Planilha1!$B:$B,Eventograma_e_Quantitativos!AV$16,Planilha1!$C:$C,Eventograma_e_Quantitativos!$E21)</f>
        <v>0</v>
      </c>
      <c r="AW21" s="180">
        <f>SUMIFS(Planilha1!$K:$K,Planilha1!$B:$B,Eventograma_e_Quantitativos!AW$16,Planilha1!$C:$C,Eventograma_e_Quantitativos!$E21)</f>
        <v>0</v>
      </c>
      <c r="AX21" s="180">
        <f>SUMIFS(Planilha1!$K:$K,Planilha1!$B:$B,Eventograma_e_Quantitativos!AX$16,Planilha1!$C:$C,Eventograma_e_Quantitativos!$E21)</f>
        <v>0</v>
      </c>
      <c r="AY21" s="180">
        <f>SUMIFS(Planilha1!$K:$K,Planilha1!$B:$B,Eventograma_e_Quantitativos!AY$16,Planilha1!$C:$C,Eventograma_e_Quantitativos!$E21)</f>
        <v>0</v>
      </c>
      <c r="AZ21" s="180">
        <f>SUMIFS(Planilha1!$K:$K,Planilha1!$B:$B,Eventograma_e_Quantitativos!AZ$16,Planilha1!$C:$C,Eventograma_e_Quantitativos!$E21)</f>
        <v>0</v>
      </c>
      <c r="BA21" s="180">
        <f>SUMIFS(Planilha1!$K:$K,Planilha1!$B:$B,Eventograma_e_Quantitativos!BA$16,Planilha1!$C:$C,Eventograma_e_Quantitativos!$E21)</f>
        <v>0</v>
      </c>
      <c r="BB21" s="180">
        <f>SUMIFS(Planilha1!$K:$K,Planilha1!$B:$B,Eventograma_e_Quantitativos!BB$16,Planilha1!$C:$C,Eventograma_e_Quantitativos!$E21)</f>
        <v>0</v>
      </c>
      <c r="BC21" s="180">
        <f>SUMIFS(Planilha1!$K:$K,Planilha1!$B:$B,Eventograma_e_Quantitativos!BC$16,Planilha1!$C:$C,Eventograma_e_Quantitativos!$E21)</f>
        <v>0</v>
      </c>
      <c r="BD21" s="180">
        <f>SUMIFS(Planilha1!$K:$K,Planilha1!$B:$B,Eventograma_e_Quantitativos!BD$16,Planilha1!$C:$C,Eventograma_e_Quantitativos!$E21)</f>
        <v>0</v>
      </c>
      <c r="BE21" s="180">
        <f>SUMIFS(Planilha1!$K:$K,Planilha1!$B:$B,Eventograma_e_Quantitativos!BE$16,Planilha1!$C:$C,Eventograma_e_Quantitativos!$E21)</f>
        <v>0</v>
      </c>
      <c r="BF21" s="180">
        <f>SUMIFS(Planilha1!$K:$K,Planilha1!$B:$B,Eventograma_e_Quantitativos!BF$16,Planilha1!$C:$C,Eventograma_e_Quantitativos!$E21)</f>
        <v>0</v>
      </c>
      <c r="BG21" s="180">
        <f>SUMIFS(Planilha1!$K:$K,Planilha1!$B:$B,Eventograma_e_Quantitativos!BG$16,Planilha1!$C:$C,Eventograma_e_Quantitativos!$E21)</f>
        <v>0</v>
      </c>
      <c r="BH21" s="180">
        <f>SUMIFS(Planilha1!$K:$K,Planilha1!$B:$B,Eventograma_e_Quantitativos!BH$16,Planilha1!$C:$C,Eventograma_e_Quantitativos!$E21)</f>
        <v>0</v>
      </c>
      <c r="BI21" s="180">
        <f>SUMIFS(Planilha1!$K:$K,Planilha1!$B:$B,Eventograma_e_Quantitativos!BI$16,Planilha1!$C:$C,Eventograma_e_Quantitativos!$E21)</f>
        <v>0</v>
      </c>
      <c r="BJ21" s="180">
        <f>SUMIFS(Planilha1!$K:$K,Planilha1!$B:$B,Eventograma_e_Quantitativos!BJ$16,Planilha1!$C:$C,Eventograma_e_Quantitativos!$E21)</f>
        <v>0</v>
      </c>
      <c r="BK21" s="180">
        <f>SUMIFS(Planilha1!$K:$K,Planilha1!$B:$B,Eventograma_e_Quantitativos!BK$16,Planilha1!$C:$C,Eventograma_e_Quantitativos!$E21)</f>
        <v>0</v>
      </c>
      <c r="BM21" s="121" t="e">
        <f t="shared" si="7"/>
        <v>#REF!</v>
      </c>
      <c r="BN21" s="121" t="e">
        <f t="shared" si="8"/>
        <v>#REF!</v>
      </c>
      <c r="BO21" s="121" t="e">
        <f t="shared" si="9"/>
        <v>#REF!</v>
      </c>
      <c r="BP21" s="121" t="e">
        <f t="shared" si="10"/>
        <v>#REF!</v>
      </c>
      <c r="BQ21" s="121">
        <f t="shared" si="11"/>
        <v>0</v>
      </c>
      <c r="BR21" s="121">
        <f t="shared" si="12"/>
        <v>0</v>
      </c>
      <c r="BS21" s="121">
        <f t="shared" si="13"/>
        <v>0</v>
      </c>
      <c r="BT21" s="121">
        <f t="shared" si="14"/>
        <v>0</v>
      </c>
      <c r="BU21" s="121">
        <f t="shared" si="15"/>
        <v>0</v>
      </c>
      <c r="BV21" s="121">
        <f t="shared" si="16"/>
        <v>0</v>
      </c>
      <c r="BW21" s="121">
        <f t="shared" si="17"/>
        <v>0</v>
      </c>
      <c r="BX21" s="121">
        <f t="shared" si="18"/>
        <v>0</v>
      </c>
      <c r="BY21" s="121">
        <f t="shared" si="19"/>
        <v>0</v>
      </c>
      <c r="BZ21" s="121">
        <f t="shared" si="20"/>
        <v>0</v>
      </c>
      <c r="CA21" s="121">
        <f t="shared" si="21"/>
        <v>0</v>
      </c>
      <c r="CB21" s="121">
        <f t="shared" si="22"/>
        <v>0</v>
      </c>
      <c r="CC21" s="121">
        <f t="shared" si="23"/>
        <v>0</v>
      </c>
      <c r="CD21" s="121">
        <f t="shared" si="24"/>
        <v>0</v>
      </c>
      <c r="CE21" s="121">
        <f t="shared" si="25"/>
        <v>0</v>
      </c>
      <c r="CF21" s="121">
        <f t="shared" si="26"/>
        <v>0</v>
      </c>
      <c r="CG21" s="121">
        <f t="shared" si="27"/>
        <v>0</v>
      </c>
      <c r="CH21" s="121">
        <f t="shared" si="28"/>
        <v>0</v>
      </c>
      <c r="CI21" s="121">
        <f t="shared" si="29"/>
        <v>0</v>
      </c>
      <c r="CJ21" s="121">
        <f t="shared" si="30"/>
        <v>0</v>
      </c>
      <c r="CK21" s="121">
        <f t="shared" si="31"/>
        <v>0</v>
      </c>
      <c r="CL21" s="121">
        <f t="shared" si="32"/>
        <v>0</v>
      </c>
      <c r="CM21" s="121">
        <f t="shared" si="33"/>
        <v>0</v>
      </c>
      <c r="CN21" s="121">
        <f t="shared" si="34"/>
        <v>0</v>
      </c>
      <c r="CO21" s="121">
        <f t="shared" si="35"/>
        <v>0</v>
      </c>
      <c r="CP21" s="121">
        <f t="shared" si="36"/>
        <v>0</v>
      </c>
      <c r="CQ21" s="121">
        <f t="shared" si="37"/>
        <v>0</v>
      </c>
      <c r="CR21" s="121">
        <f t="shared" si="38"/>
        <v>0</v>
      </c>
      <c r="CS21" s="121">
        <f t="shared" si="39"/>
        <v>0</v>
      </c>
      <c r="CT21" s="121">
        <f t="shared" si="40"/>
        <v>0</v>
      </c>
      <c r="CU21" s="121">
        <f t="shared" si="41"/>
        <v>0</v>
      </c>
      <c r="CV21" s="121">
        <f t="shared" si="42"/>
        <v>0</v>
      </c>
      <c r="CW21" s="121">
        <f t="shared" si="43"/>
        <v>0</v>
      </c>
      <c r="CX21" s="121">
        <f t="shared" si="44"/>
        <v>0</v>
      </c>
      <c r="CY21" s="121">
        <f t="shared" si="45"/>
        <v>0</v>
      </c>
      <c r="CZ21" s="121">
        <f t="shared" si="46"/>
        <v>0</v>
      </c>
      <c r="DA21" s="121">
        <f t="shared" si="47"/>
        <v>0</v>
      </c>
      <c r="DB21" s="121">
        <f t="shared" si="48"/>
        <v>0</v>
      </c>
      <c r="DC21" s="121">
        <f t="shared" si="49"/>
        <v>0</v>
      </c>
      <c r="DD21" s="121">
        <f t="shared" si="50"/>
        <v>0</v>
      </c>
      <c r="DE21" s="121">
        <f t="shared" si="51"/>
        <v>0</v>
      </c>
      <c r="DF21" s="121">
        <f t="shared" si="52"/>
        <v>0</v>
      </c>
      <c r="DG21" s="121">
        <f t="shared" si="53"/>
        <v>0</v>
      </c>
      <c r="DH21" s="121">
        <f t="shared" si="54"/>
        <v>0</v>
      </c>
      <c r="DI21" s="121">
        <f t="shared" si="55"/>
        <v>0</v>
      </c>
      <c r="DJ21" s="121">
        <f t="shared" si="56"/>
        <v>0</v>
      </c>
      <c r="DK21" s="128" t="e">
        <f t="shared" si="57"/>
        <v>#N/A</v>
      </c>
      <c r="DL21" s="128">
        <f t="shared" ca="1" si="58"/>
        <v>0</v>
      </c>
      <c r="DM21" s="121">
        <f ca="1">IF($K21&lt;&gt;1,IF(ISNUMBER(INDEX(Import.PLE,$K21,DM$16)),IF(INDEX(Import.PLE,$K21,DM$16)&lt;=mediçao,BM21,0),0),PLE!$AA$28*BM21)</f>
        <v>0</v>
      </c>
      <c r="DN21" s="121">
        <f ca="1">IF($K21&lt;&gt;1,IF(ISNUMBER(INDEX(Import.PLE,$K21,DN$16)),IF(INDEX(Import.PLE,$K21,DN$16)&lt;=mediçao,BN21,0),0),PLE!$AA$28*BN21)</f>
        <v>0</v>
      </c>
      <c r="DO21" s="121">
        <f ca="1">IF($K21&lt;&gt;1,IF(ISNUMBER(INDEX(Import.PLE,$K21,DO$16)),IF(INDEX(Import.PLE,$K21,DO$16)&lt;=mediçao,BO21,0),0),PLE!$AA$28*BO21)</f>
        <v>0</v>
      </c>
      <c r="DP21" s="121">
        <f ca="1">IF($K21&lt;&gt;1,IF(ISNUMBER(INDEX(Import.PLE,$K21,DP$16)),IF(INDEX(Import.PLE,$K21,DP$16)&lt;=mediçao,BP21,0),0),PLE!$AA$28*BP21)</f>
        <v>0</v>
      </c>
      <c r="DQ21" s="121">
        <f ca="1">IF($K21&lt;&gt;1,IF(ISNUMBER(INDEX(Import.PLE,$K21,DQ$16)),IF(INDEX(Import.PLE,$K21,DQ$16)&lt;=mediçao,BQ21,0),0),PLE!$AA$28*BQ21)</f>
        <v>0</v>
      </c>
      <c r="DR21" s="121">
        <f ca="1">IF($K21&lt;&gt;1,IF(ISNUMBER(INDEX(Import.PLE,$K21,DR$16)),IF(INDEX(Import.PLE,$K21,DR$16)&lt;=mediçao,BR21,0),0),PLE!$AA$28*BR21)</f>
        <v>0</v>
      </c>
      <c r="DS21" s="121">
        <f ca="1">IF($K21&lt;&gt;1,IF(ISNUMBER(INDEX(Import.PLE,$K21,DS$16)),IF(INDEX(Import.PLE,$K21,DS$16)&lt;=mediçao,BS21,0),0),PLE!$AA$28*BS21)</f>
        <v>0</v>
      </c>
      <c r="DT21" s="121">
        <f ca="1">IF($K21&lt;&gt;1,IF(ISNUMBER(INDEX(Import.PLE,$K21,DT$16)),IF(INDEX(Import.PLE,$K21,DT$16)&lt;=mediçao,BT21,0),0),PLE!$AA$28*BT21)</f>
        <v>0</v>
      </c>
      <c r="DU21" s="121">
        <f ca="1">IF($K21&lt;&gt;1,IF(ISNUMBER(INDEX(Import.PLE,$K21,DU$16)),IF(INDEX(Import.PLE,$K21,DU$16)&lt;=mediçao,BU21,0),0),PLE!$AA$28*BU21)</f>
        <v>0</v>
      </c>
      <c r="DV21" s="121">
        <f ca="1">IF($K21&lt;&gt;1,IF(ISNUMBER(INDEX(Import.PLE,$K21,DV$16)),IF(INDEX(Import.PLE,$K21,DV$16)&lt;=mediçao,BV21,0),0),PLE!$AA$28*BV21)</f>
        <v>0</v>
      </c>
      <c r="DW21" s="121">
        <f ca="1">IF($K21&lt;&gt;1,IF(ISNUMBER(INDEX(Import.PLE,$K21,DW$16)),IF(INDEX(Import.PLE,$K21,DW$16)&lt;=mediçao,BW21,0),0),PLE!$AA$28*BW21)</f>
        <v>0</v>
      </c>
      <c r="DX21" s="121">
        <f ca="1">IF($K21&lt;&gt;1,IF(ISNUMBER(INDEX(Import.PLE,$K21,DX$16)),IF(INDEX(Import.PLE,$K21,DX$16)&lt;=mediçao,BX21,0),0),PLE!$AA$28*BX21)</f>
        <v>0</v>
      </c>
      <c r="DY21" s="121">
        <f ca="1">IF($K21&lt;&gt;1,IF(ISNUMBER(INDEX(Import.PLE,$K21,DY$16)),IF(INDEX(Import.PLE,$K21,DY$16)&lt;=mediçao,BY21,0),0),PLE!$AA$28*BY21)</f>
        <v>0</v>
      </c>
      <c r="DZ21" s="121">
        <f ca="1">IF($K21&lt;&gt;1,IF(ISNUMBER(INDEX(Import.PLE,$K21,DZ$16)),IF(INDEX(Import.PLE,$K21,DZ$16)&lt;=mediçao,BZ21,0),0),PLE!$AA$28*BZ21)</f>
        <v>0</v>
      </c>
      <c r="EA21" s="121">
        <f ca="1">IF($K21&lt;&gt;1,IF(ISNUMBER(INDEX(Import.PLE,$K21,EA$16)),IF(INDEX(Import.PLE,$K21,EA$16)&lt;=mediçao,CA21,0),0),PLE!$AA$28*CA21)</f>
        <v>0</v>
      </c>
      <c r="EB21" s="121">
        <f ca="1">IF($K21&lt;&gt;1,IF(ISNUMBER(INDEX(Import.PLE,$K21,EB$16)),IF(INDEX(Import.PLE,$K21,EB$16)&lt;=mediçao,CB21,0),0),PLE!$AA$28*CB21)</f>
        <v>0</v>
      </c>
      <c r="EC21" s="121">
        <f ca="1">IF($K21&lt;&gt;1,IF(ISNUMBER(INDEX(Import.PLE,$K21,EC$16)),IF(INDEX(Import.PLE,$K21,EC$16)&lt;=mediçao,CC21,0),0),PLE!$AA$28*CC21)</f>
        <v>0</v>
      </c>
      <c r="ED21" s="121">
        <f ca="1">IF($K21&lt;&gt;1,IF(ISNUMBER(INDEX(Import.PLE,$K21,ED$16)),IF(INDEX(Import.PLE,$K21,ED$16)&lt;=mediçao,CD21,0),0),PLE!$AA$28*CD21)</f>
        <v>0</v>
      </c>
      <c r="EE21" s="121">
        <f ca="1">IF($K21&lt;&gt;1,IF(ISNUMBER(INDEX(Import.PLE,$K21,EE$16)),IF(INDEX(Import.PLE,$K21,EE$16)&lt;=mediçao,CE21,0),0),PLE!$AA$28*CE21)</f>
        <v>0</v>
      </c>
      <c r="EF21" s="121">
        <f ca="1">IF($K21&lt;&gt;1,IF(ISNUMBER(INDEX(Import.PLE,$K21,EF$16)),IF(INDEX(Import.PLE,$K21,EF$16)&lt;=mediçao,CF21,0),0),PLE!$AA$28*CF21)</f>
        <v>0</v>
      </c>
      <c r="EG21" s="121">
        <f ca="1">IF($K21&lt;&gt;1,IF(ISNUMBER(INDEX(Import.PLE,$K21,EG$16)),IF(INDEX(Import.PLE,$K21,EG$16)&lt;=mediçao,CG21,0),0),PLE!$AA$28*CG21)</f>
        <v>0</v>
      </c>
      <c r="EH21" s="121">
        <f ca="1">IF($K21&lt;&gt;1,IF(ISNUMBER(INDEX(Import.PLE,$K21,EH$16)),IF(INDEX(Import.PLE,$K21,EH$16)&lt;=mediçao,CH21,0),0),PLE!$AA$28*CH21)</f>
        <v>0</v>
      </c>
      <c r="EI21" s="121">
        <f ca="1">IF($K21&lt;&gt;1,IF(ISNUMBER(INDEX(Import.PLE,$K21,EI$16)),IF(INDEX(Import.PLE,$K21,EI$16)&lt;=mediçao,CI21,0),0),PLE!$AA$28*CI21)</f>
        <v>0</v>
      </c>
      <c r="EJ21" s="121">
        <f ca="1">IF($K21&lt;&gt;1,IF(ISNUMBER(INDEX(Import.PLE,$K21,EJ$16)),IF(INDEX(Import.PLE,$K21,EJ$16)&lt;=mediçao,CJ21,0),0),PLE!$AA$28*CJ21)</f>
        <v>0</v>
      </c>
      <c r="EK21" s="121">
        <f ca="1">IF($K21&lt;&gt;1,IF(ISNUMBER(INDEX(Import.PLE,$K21,EK$16)),IF(INDEX(Import.PLE,$K21,EK$16)&lt;=mediçao,CK21,0),0),PLE!$AA$28*CK21)</f>
        <v>0</v>
      </c>
      <c r="EL21" s="121">
        <f ca="1">IF($K21&lt;&gt;1,IF(ISNUMBER(INDEX(Import.PLE,$K21,EL$16)),IF(INDEX(Import.PLE,$K21,EL$16)&lt;=mediçao,CL21,0),0),PLE!$AA$28*CL21)</f>
        <v>0</v>
      </c>
      <c r="EM21" s="121">
        <f ca="1">IF($K21&lt;&gt;1,IF(ISNUMBER(INDEX(Import.PLE,$K21,EM$16)),IF(INDEX(Import.PLE,$K21,EM$16)&lt;=mediçao,CM21,0),0),PLE!$AA$28*CM21)</f>
        <v>0</v>
      </c>
      <c r="EN21" s="121">
        <f ca="1">IF($K21&lt;&gt;1,IF(ISNUMBER(INDEX(Import.PLE,$K21,EN$16)),IF(INDEX(Import.PLE,$K21,EN$16)&lt;=mediçao,CN21,0),0),PLE!$AA$28*CN21)</f>
        <v>0</v>
      </c>
      <c r="EO21" s="121">
        <f ca="1">IF($K21&lt;&gt;1,IF(ISNUMBER(INDEX(Import.PLE,$K21,EO$16)),IF(INDEX(Import.PLE,$K21,EO$16)&lt;=mediçao,CO21,0),0),PLE!$AA$28*CO21)</f>
        <v>0</v>
      </c>
      <c r="EP21" s="121">
        <f ca="1">IF($K21&lt;&gt;1,IF(ISNUMBER(INDEX(Import.PLE,$K21,EP$16)),IF(INDEX(Import.PLE,$K21,EP$16)&lt;=mediçao,CP21,0),0),PLE!$AA$28*CP21)</f>
        <v>0</v>
      </c>
      <c r="EQ21" s="121">
        <f ca="1">IF($K21&lt;&gt;1,IF(ISNUMBER(INDEX(Import.PLE,$K21,EQ$16)),IF(INDEX(Import.PLE,$K21,EQ$16)&lt;=mediçao,CQ21,0),0),PLE!$AA$28*CQ21)</f>
        <v>0</v>
      </c>
      <c r="ER21" s="121">
        <f ca="1">IF($K21&lt;&gt;1,IF(ISNUMBER(INDEX(Import.PLE,$K21,ER$16)),IF(INDEX(Import.PLE,$K21,ER$16)&lt;=mediçao,CR21,0),0),PLE!$AA$28*CR21)</f>
        <v>0</v>
      </c>
      <c r="ES21" s="121">
        <f ca="1">IF($K21&lt;&gt;1,IF(ISNUMBER(INDEX(Import.PLE,$K21,ES$16)),IF(INDEX(Import.PLE,$K21,ES$16)&lt;=mediçao,CS21,0),0),PLE!$AA$28*CS21)</f>
        <v>0</v>
      </c>
      <c r="ET21" s="121">
        <f ca="1">IF($K21&lt;&gt;1,IF(ISNUMBER(INDEX(Import.PLE,$K21,ET$16)),IF(INDEX(Import.PLE,$K21,ET$16)&lt;=mediçao,CT21,0),0),PLE!$AA$28*CT21)</f>
        <v>0</v>
      </c>
      <c r="EU21" s="121">
        <f ca="1">IF($K21&lt;&gt;1,IF(ISNUMBER(INDEX(Import.PLE,$K21,EU$16)),IF(INDEX(Import.PLE,$K21,EU$16)&lt;=mediçao,CU21,0),0),PLE!$AA$28*CU21)</f>
        <v>0</v>
      </c>
      <c r="EV21" s="121">
        <f ca="1">IF($K21&lt;&gt;1,IF(ISNUMBER(INDEX(Import.PLE,$K21,EV$16)),IF(INDEX(Import.PLE,$K21,EV$16)&lt;=mediçao,CV21,0),0),PLE!$AA$28*CV21)</f>
        <v>0</v>
      </c>
      <c r="EW21" s="121">
        <f ca="1">IF($K21&lt;&gt;1,IF(ISNUMBER(INDEX(Import.PLE,$K21,EW$16)),IF(INDEX(Import.PLE,$K21,EW$16)&lt;=mediçao,CW21,0),0),PLE!$AA$28*CW21)</f>
        <v>0</v>
      </c>
      <c r="EX21" s="121">
        <f ca="1">IF($K21&lt;&gt;1,IF(ISNUMBER(INDEX(Import.PLE,$K21,EX$16)),IF(INDEX(Import.PLE,$K21,EX$16)&lt;=mediçao,CX21,0),0),PLE!$AA$28*CX21)</f>
        <v>0</v>
      </c>
      <c r="EY21" s="121">
        <f ca="1">IF($K21&lt;&gt;1,IF(ISNUMBER(INDEX(Import.PLE,$K21,EY$16)),IF(INDEX(Import.PLE,$K21,EY$16)&lt;=mediçao,CY21,0),0),PLE!$AA$28*CY21)</f>
        <v>0</v>
      </c>
      <c r="EZ21" s="121">
        <f ca="1">IF($K21&lt;&gt;1,IF(ISNUMBER(INDEX(Import.PLE,$K21,EZ$16)),IF(INDEX(Import.PLE,$K21,EZ$16)&lt;=mediçao,CZ21,0),0),PLE!$AA$28*CZ21)</f>
        <v>0</v>
      </c>
      <c r="FA21" s="121">
        <f ca="1">IF($K21&lt;&gt;1,IF(ISNUMBER(INDEX(Import.PLE,$K21,FA$16)),IF(INDEX(Import.PLE,$K21,FA$16)&lt;=mediçao,DA21,0),0),PLE!$AA$28*DA21)</f>
        <v>0</v>
      </c>
      <c r="FB21" s="121">
        <f ca="1">IF($K21&lt;&gt;1,IF(ISNUMBER(INDEX(Import.PLE,$K21,FB$16)),IF(INDEX(Import.PLE,$K21,FB$16)&lt;=mediçao,DB21,0),0),PLE!$AA$28*DB21)</f>
        <v>0</v>
      </c>
      <c r="FC21" s="121">
        <f ca="1">IF($K21&lt;&gt;1,IF(ISNUMBER(INDEX(Import.PLE,$K21,FC$16)),IF(INDEX(Import.PLE,$K21,FC$16)&lt;=mediçao,DC21,0),0),PLE!$AA$28*DC21)</f>
        <v>0</v>
      </c>
      <c r="FD21" s="121">
        <f ca="1">IF($K21&lt;&gt;1,IF(ISNUMBER(INDEX(Import.PLE,$K21,FD$16)),IF(INDEX(Import.PLE,$K21,FD$16)&lt;=mediçao,DD21,0),0),PLE!$AA$28*DD21)</f>
        <v>0</v>
      </c>
      <c r="FE21" s="121">
        <f ca="1">IF($K21&lt;&gt;1,IF(ISNUMBER(INDEX(Import.PLE,$K21,FE$16)),IF(INDEX(Import.PLE,$K21,FE$16)&lt;=mediçao,DE21,0),0),PLE!$AA$28*DE21)</f>
        <v>0</v>
      </c>
      <c r="FF21" s="121">
        <f ca="1">IF($K21&lt;&gt;1,IF(ISNUMBER(INDEX(Import.PLE,$K21,FF$16)),IF(INDEX(Import.PLE,$K21,FF$16)&lt;=mediçao,DF21,0),0),PLE!$AA$28*DF21)</f>
        <v>0</v>
      </c>
      <c r="FG21" s="121">
        <f ca="1">IF($K21&lt;&gt;1,IF(ISNUMBER(INDEX(Import.PLE,$K21,FG$16)),IF(INDEX(Import.PLE,$K21,FG$16)&lt;=mediçao,DG21,0),0),PLE!$AA$28*DG21)</f>
        <v>0</v>
      </c>
      <c r="FH21" s="121">
        <f ca="1">IF($K21&lt;&gt;1,IF(ISNUMBER(INDEX(Import.PLE,$K21,FH$16)),IF(INDEX(Import.PLE,$K21,FH$16)&lt;=mediçao,DH21,0),0),PLE!$AA$28*DH21)</f>
        <v>0</v>
      </c>
      <c r="FI21" s="121">
        <f ca="1">IF($K21&lt;&gt;1,IF(ISNUMBER(INDEX(Import.PLE,$K21,FI$16)),IF(INDEX(Import.PLE,$K21,FI$16)&lt;=mediçao,DI21,0),0),PLE!$AA$28*DI21)</f>
        <v>0</v>
      </c>
      <c r="FJ21" s="121">
        <f ca="1">IF($K21&lt;&gt;1,IF(ISNUMBER(INDEX(Import.PLE,$K21,FJ$16)),IF(INDEX(Import.PLE,$K21,FJ$16)&lt;=mediçao,DJ21,0),0),PLE!$AA$28*DJ21)</f>
        <v>0</v>
      </c>
    </row>
    <row r="22" spans="2:166" s="88" customFormat="1">
      <c r="B22" s="120">
        <f t="shared" ca="1" si="3"/>
        <v>4</v>
      </c>
      <c r="C22" s="83" t="e">
        <f t="shared" si="4"/>
        <v>#N/A</v>
      </c>
      <c r="D22" s="140" t="e">
        <f>VLOOKUP(E22,Planilha1!C:D,2,FALSE)</f>
        <v>#N/A</v>
      </c>
      <c r="E22" s="141" t="str">
        <f>IFERROR(INDEX(Planilha1!#REF!,MATCH(0,INDEX(COUNTIF($E$17:E21,Planilha1!#REF!),),)),"")</f>
        <v/>
      </c>
      <c r="F22" s="139" t="e">
        <f>IF(VLOOKUP(E22,Planilha1!C:J,8,FALSE)=0,"",VLOOKUP(E22,Planilha1!C:J,8,FALSE))</f>
        <v>#N/A</v>
      </c>
      <c r="G22" s="173" t="e">
        <f t="shared" si="5"/>
        <v>#N/A</v>
      </c>
      <c r="H22" s="174" t="e">
        <f t="shared" si="6"/>
        <v>#N/A</v>
      </c>
      <c r="I22" s="175">
        <f>SUMIF(Planilha1!C:C,Eventograma_e_Quantitativos!E22,Planilha1!M:M)</f>
        <v>5114866.238400002</v>
      </c>
      <c r="J22" s="86"/>
      <c r="K22" s="170">
        <f>deactivatedados.form1</f>
        <v>2</v>
      </c>
      <c r="L22" s="169" t="s">
        <v>250</v>
      </c>
      <c r="M22" s="87"/>
      <c r="N22" s="180">
        <f>SUMIFS(Planilha1!$K:$K,Planilha1!$B:$B,Eventograma_e_Quantitativos!N$16,Planilha1!$C:$C,Eventograma_e_Quantitativos!$E22)</f>
        <v>0</v>
      </c>
      <c r="O22" s="180">
        <f>SUMIFS(Planilha1!$K:$K,Planilha1!$B:$B,Eventograma_e_Quantitativos!O$16,Planilha1!$C:$C,Eventograma_e_Quantitativos!$E22)</f>
        <v>0</v>
      </c>
      <c r="P22" s="180">
        <f>SUMIFS(Planilha1!$K:$K,Planilha1!$B:$B,Eventograma_e_Quantitativos!P$16,Planilha1!$C:$C,Eventograma_e_Quantitativos!$E22)</f>
        <v>0</v>
      </c>
      <c r="Q22" s="180">
        <f>SUMIFS(Planilha1!$K:$K,Planilha1!$B:$B,Eventograma_e_Quantitativos!Q$16,Planilha1!$C:$C,Eventograma_e_Quantitativos!$E22)</f>
        <v>0</v>
      </c>
      <c r="R22" s="180">
        <f>SUMIFS(Planilha1!$K:$K,Planilha1!$B:$B,Eventograma_e_Quantitativos!R$16,Planilha1!$C:$C,Eventograma_e_Quantitativos!$E22)</f>
        <v>0</v>
      </c>
      <c r="S22" s="180">
        <f>SUMIFS(Planilha1!$K:$K,Planilha1!$B:$B,Eventograma_e_Quantitativos!S$16,Planilha1!$C:$C,Eventograma_e_Quantitativos!$E22)</f>
        <v>0</v>
      </c>
      <c r="T22" s="180">
        <f>SUMIFS(Planilha1!$K:$K,Planilha1!$B:$B,Eventograma_e_Quantitativos!T$16,Planilha1!$C:$C,Eventograma_e_Quantitativos!$E22)</f>
        <v>0</v>
      </c>
      <c r="U22" s="180">
        <f>SUMIFS(Planilha1!$K:$K,Planilha1!$B:$B,Eventograma_e_Quantitativos!U$16,Planilha1!$C:$C,Eventograma_e_Quantitativos!$E22)</f>
        <v>0</v>
      </c>
      <c r="V22" s="180">
        <f>SUMIFS(Planilha1!$K:$K,Planilha1!$B:$B,Eventograma_e_Quantitativos!V$16,Planilha1!$C:$C,Eventograma_e_Quantitativos!$E22)</f>
        <v>0</v>
      </c>
      <c r="W22" s="180">
        <f>SUMIFS(Planilha1!$K:$K,Planilha1!$B:$B,Eventograma_e_Quantitativos!W$16,Planilha1!$C:$C,Eventograma_e_Quantitativos!$E22)</f>
        <v>0</v>
      </c>
      <c r="X22" s="180">
        <f>SUMIFS(Planilha1!$K:$K,Planilha1!$B:$B,Eventograma_e_Quantitativos!X$16,Planilha1!$C:$C,Eventograma_e_Quantitativos!$E22)</f>
        <v>0</v>
      </c>
      <c r="Y22" s="180">
        <f>SUMIFS(Planilha1!$K:$K,Planilha1!$B:$B,Eventograma_e_Quantitativos!Y$16,Planilha1!$C:$C,Eventograma_e_Quantitativos!$E22)</f>
        <v>0</v>
      </c>
      <c r="Z22" s="180">
        <f>SUMIFS(Planilha1!$K:$K,Planilha1!$B:$B,Eventograma_e_Quantitativos!Z$16,Planilha1!$C:$C,Eventograma_e_Quantitativos!$E22)</f>
        <v>0</v>
      </c>
      <c r="AA22" s="180">
        <f>SUMIFS(Planilha1!$K:$K,Planilha1!$B:$B,Eventograma_e_Quantitativos!AA$16,Planilha1!$C:$C,Eventograma_e_Quantitativos!$E22)</f>
        <v>0</v>
      </c>
      <c r="AB22" s="180">
        <f>SUMIFS(Planilha1!$K:$K,Planilha1!$B:$B,Eventograma_e_Quantitativos!AB$16,Planilha1!$C:$C,Eventograma_e_Quantitativos!$E22)</f>
        <v>0</v>
      </c>
      <c r="AC22" s="180">
        <f>SUMIFS(Planilha1!$K:$K,Planilha1!$B:$B,Eventograma_e_Quantitativos!AC$16,Planilha1!$C:$C,Eventograma_e_Quantitativos!$E22)</f>
        <v>0</v>
      </c>
      <c r="AD22" s="180">
        <f>SUMIFS(Planilha1!$K:$K,Planilha1!$B:$B,Eventograma_e_Quantitativos!AD$16,Planilha1!$C:$C,Eventograma_e_Quantitativos!$E22)</f>
        <v>0</v>
      </c>
      <c r="AE22" s="180">
        <f>SUMIFS(Planilha1!$K:$K,Planilha1!$B:$B,Eventograma_e_Quantitativos!AE$16,Planilha1!$C:$C,Eventograma_e_Quantitativos!$E22)</f>
        <v>0</v>
      </c>
      <c r="AF22" s="180">
        <f>SUMIFS(Planilha1!$K:$K,Planilha1!$B:$B,Eventograma_e_Quantitativos!AF$16,Planilha1!$C:$C,Eventograma_e_Quantitativos!$E22)</f>
        <v>0</v>
      </c>
      <c r="AG22" s="180">
        <f>SUMIFS(Planilha1!$K:$K,Planilha1!$B:$B,Eventograma_e_Quantitativos!AG$16,Planilha1!$C:$C,Eventograma_e_Quantitativos!$E22)</f>
        <v>0</v>
      </c>
      <c r="AH22" s="180">
        <f>SUMIFS(Planilha1!$K:$K,Planilha1!$B:$B,Eventograma_e_Quantitativos!AH$16,Planilha1!$C:$C,Eventograma_e_Quantitativos!$E22)</f>
        <v>0</v>
      </c>
      <c r="AI22" s="180">
        <f>SUMIFS(Planilha1!$K:$K,Planilha1!$B:$B,Eventograma_e_Quantitativos!AI$16,Planilha1!$C:$C,Eventograma_e_Quantitativos!$E22)</f>
        <v>0</v>
      </c>
      <c r="AJ22" s="180">
        <f>SUMIFS(Planilha1!$K:$K,Planilha1!$B:$B,Eventograma_e_Quantitativos!AJ$16,Planilha1!$C:$C,Eventograma_e_Quantitativos!$E22)</f>
        <v>0</v>
      </c>
      <c r="AK22" s="180">
        <f>SUMIFS(Planilha1!$K:$K,Planilha1!$B:$B,Eventograma_e_Quantitativos!AK$16,Planilha1!$C:$C,Eventograma_e_Quantitativos!$E22)</f>
        <v>0</v>
      </c>
      <c r="AL22" s="180">
        <f>SUMIFS(Planilha1!$K:$K,Planilha1!$B:$B,Eventograma_e_Quantitativos!AL$16,Planilha1!$C:$C,Eventograma_e_Quantitativos!$E22)</f>
        <v>0</v>
      </c>
      <c r="AM22" s="180">
        <f>SUMIFS(Planilha1!$K:$K,Planilha1!$B:$B,Eventograma_e_Quantitativos!AM$16,Planilha1!$C:$C,Eventograma_e_Quantitativos!$E22)</f>
        <v>0</v>
      </c>
      <c r="AN22" s="180">
        <f>SUMIFS(Planilha1!$K:$K,Planilha1!$B:$B,Eventograma_e_Quantitativos!AN$16,Planilha1!$C:$C,Eventograma_e_Quantitativos!$E22)</f>
        <v>0</v>
      </c>
      <c r="AO22" s="180">
        <f>SUMIFS(Planilha1!$K:$K,Planilha1!$B:$B,Eventograma_e_Quantitativos!AO$16,Planilha1!$C:$C,Eventograma_e_Quantitativos!$E22)</f>
        <v>0</v>
      </c>
      <c r="AP22" s="180">
        <f>SUMIFS(Planilha1!$K:$K,Planilha1!$B:$B,Eventograma_e_Quantitativos!AP$16,Planilha1!$C:$C,Eventograma_e_Quantitativos!$E22)</f>
        <v>0</v>
      </c>
      <c r="AQ22" s="180">
        <f>SUMIFS(Planilha1!$K:$K,Planilha1!$B:$B,Eventograma_e_Quantitativos!AQ$16,Planilha1!$C:$C,Eventograma_e_Quantitativos!$E22)</f>
        <v>0</v>
      </c>
      <c r="AR22" s="180">
        <f>SUMIFS(Planilha1!$K:$K,Planilha1!$B:$B,Eventograma_e_Quantitativos!AR$16,Planilha1!$C:$C,Eventograma_e_Quantitativos!$E22)</f>
        <v>0</v>
      </c>
      <c r="AS22" s="180">
        <f>SUMIFS(Planilha1!$K:$K,Planilha1!$B:$B,Eventograma_e_Quantitativos!AS$16,Planilha1!$C:$C,Eventograma_e_Quantitativos!$E22)</f>
        <v>0</v>
      </c>
      <c r="AT22" s="180">
        <f>SUMIFS(Planilha1!$K:$K,Planilha1!$B:$B,Eventograma_e_Quantitativos!AT$16,Planilha1!$C:$C,Eventograma_e_Quantitativos!$E22)</f>
        <v>0</v>
      </c>
      <c r="AU22" s="180">
        <f>SUMIFS(Planilha1!$K:$K,Planilha1!$B:$B,Eventograma_e_Quantitativos!AU$16,Planilha1!$C:$C,Eventograma_e_Quantitativos!$E22)</f>
        <v>0</v>
      </c>
      <c r="AV22" s="180">
        <f>SUMIFS(Planilha1!$K:$K,Planilha1!$B:$B,Eventograma_e_Quantitativos!AV$16,Planilha1!$C:$C,Eventograma_e_Quantitativos!$E22)</f>
        <v>0</v>
      </c>
      <c r="AW22" s="180">
        <f>SUMIFS(Planilha1!$K:$K,Planilha1!$B:$B,Eventograma_e_Quantitativos!AW$16,Planilha1!$C:$C,Eventograma_e_Quantitativos!$E22)</f>
        <v>0</v>
      </c>
      <c r="AX22" s="180">
        <f>SUMIFS(Planilha1!$K:$K,Planilha1!$B:$B,Eventograma_e_Quantitativos!AX$16,Planilha1!$C:$C,Eventograma_e_Quantitativos!$E22)</f>
        <v>0</v>
      </c>
      <c r="AY22" s="180">
        <f>SUMIFS(Planilha1!$K:$K,Planilha1!$B:$B,Eventograma_e_Quantitativos!AY$16,Planilha1!$C:$C,Eventograma_e_Quantitativos!$E22)</f>
        <v>0</v>
      </c>
      <c r="AZ22" s="180">
        <f>SUMIFS(Planilha1!$K:$K,Planilha1!$B:$B,Eventograma_e_Quantitativos!AZ$16,Planilha1!$C:$C,Eventograma_e_Quantitativos!$E22)</f>
        <v>0</v>
      </c>
      <c r="BA22" s="180">
        <f>SUMIFS(Planilha1!$K:$K,Planilha1!$B:$B,Eventograma_e_Quantitativos!BA$16,Planilha1!$C:$C,Eventograma_e_Quantitativos!$E22)</f>
        <v>0</v>
      </c>
      <c r="BB22" s="180">
        <f>SUMIFS(Planilha1!$K:$K,Planilha1!$B:$B,Eventograma_e_Quantitativos!BB$16,Planilha1!$C:$C,Eventograma_e_Quantitativos!$E22)</f>
        <v>0</v>
      </c>
      <c r="BC22" s="180">
        <f>SUMIFS(Planilha1!$K:$K,Planilha1!$B:$B,Eventograma_e_Quantitativos!BC$16,Planilha1!$C:$C,Eventograma_e_Quantitativos!$E22)</f>
        <v>0</v>
      </c>
      <c r="BD22" s="180">
        <f>SUMIFS(Planilha1!$K:$K,Planilha1!$B:$B,Eventograma_e_Quantitativos!BD$16,Planilha1!$C:$C,Eventograma_e_Quantitativos!$E22)</f>
        <v>0</v>
      </c>
      <c r="BE22" s="180">
        <f>SUMIFS(Planilha1!$K:$K,Planilha1!$B:$B,Eventograma_e_Quantitativos!BE$16,Planilha1!$C:$C,Eventograma_e_Quantitativos!$E22)</f>
        <v>0</v>
      </c>
      <c r="BF22" s="180">
        <f>SUMIFS(Planilha1!$K:$K,Planilha1!$B:$B,Eventograma_e_Quantitativos!BF$16,Planilha1!$C:$C,Eventograma_e_Quantitativos!$E22)</f>
        <v>0</v>
      </c>
      <c r="BG22" s="180">
        <f>SUMIFS(Planilha1!$K:$K,Planilha1!$B:$B,Eventograma_e_Quantitativos!BG$16,Planilha1!$C:$C,Eventograma_e_Quantitativos!$E22)</f>
        <v>0</v>
      </c>
      <c r="BH22" s="180">
        <f>SUMIFS(Planilha1!$K:$K,Planilha1!$B:$B,Eventograma_e_Quantitativos!BH$16,Planilha1!$C:$C,Eventograma_e_Quantitativos!$E22)</f>
        <v>0</v>
      </c>
      <c r="BI22" s="180">
        <f>SUMIFS(Planilha1!$K:$K,Planilha1!$B:$B,Eventograma_e_Quantitativos!BI$16,Planilha1!$C:$C,Eventograma_e_Quantitativos!$E22)</f>
        <v>0</v>
      </c>
      <c r="BJ22" s="180">
        <f>SUMIFS(Planilha1!$K:$K,Planilha1!$B:$B,Eventograma_e_Quantitativos!BJ$16,Planilha1!$C:$C,Eventograma_e_Quantitativos!$E22)</f>
        <v>0</v>
      </c>
      <c r="BK22" s="180">
        <f>SUMIFS(Planilha1!$K:$K,Planilha1!$B:$B,Eventograma_e_Quantitativos!BK$16,Planilha1!$C:$C,Eventograma_e_Quantitativos!$E22)</f>
        <v>0</v>
      </c>
      <c r="BM22" s="121" t="e">
        <f t="shared" si="7"/>
        <v>#REF!</v>
      </c>
      <c r="BN22" s="121" t="e">
        <f t="shared" si="8"/>
        <v>#REF!</v>
      </c>
      <c r="BO22" s="121" t="e">
        <f t="shared" si="9"/>
        <v>#REF!</v>
      </c>
      <c r="BP22" s="121" t="e">
        <f t="shared" si="10"/>
        <v>#REF!</v>
      </c>
      <c r="BQ22" s="121">
        <f t="shared" si="11"/>
        <v>0</v>
      </c>
      <c r="BR22" s="121">
        <f t="shared" si="12"/>
        <v>0</v>
      </c>
      <c r="BS22" s="121">
        <f t="shared" si="13"/>
        <v>0</v>
      </c>
      <c r="BT22" s="121">
        <f t="shared" si="14"/>
        <v>0</v>
      </c>
      <c r="BU22" s="121">
        <f t="shared" si="15"/>
        <v>0</v>
      </c>
      <c r="BV22" s="121">
        <f t="shared" si="16"/>
        <v>0</v>
      </c>
      <c r="BW22" s="121">
        <f t="shared" si="17"/>
        <v>0</v>
      </c>
      <c r="BX22" s="121">
        <f t="shared" si="18"/>
        <v>0</v>
      </c>
      <c r="BY22" s="121">
        <f t="shared" si="19"/>
        <v>0</v>
      </c>
      <c r="BZ22" s="121">
        <f t="shared" si="20"/>
        <v>0</v>
      </c>
      <c r="CA22" s="121">
        <f t="shared" si="21"/>
        <v>0</v>
      </c>
      <c r="CB22" s="121">
        <f t="shared" si="22"/>
        <v>0</v>
      </c>
      <c r="CC22" s="121">
        <f t="shared" si="23"/>
        <v>0</v>
      </c>
      <c r="CD22" s="121">
        <f t="shared" si="24"/>
        <v>0</v>
      </c>
      <c r="CE22" s="121">
        <f t="shared" si="25"/>
        <v>0</v>
      </c>
      <c r="CF22" s="121">
        <f t="shared" si="26"/>
        <v>0</v>
      </c>
      <c r="CG22" s="121">
        <f t="shared" si="27"/>
        <v>0</v>
      </c>
      <c r="CH22" s="121">
        <f t="shared" si="28"/>
        <v>0</v>
      </c>
      <c r="CI22" s="121">
        <f t="shared" si="29"/>
        <v>0</v>
      </c>
      <c r="CJ22" s="121">
        <f t="shared" si="30"/>
        <v>0</v>
      </c>
      <c r="CK22" s="121">
        <f t="shared" si="31"/>
        <v>0</v>
      </c>
      <c r="CL22" s="121">
        <f t="shared" si="32"/>
        <v>0</v>
      </c>
      <c r="CM22" s="121">
        <f t="shared" si="33"/>
        <v>0</v>
      </c>
      <c r="CN22" s="121">
        <f t="shared" si="34"/>
        <v>0</v>
      </c>
      <c r="CO22" s="121">
        <f t="shared" si="35"/>
        <v>0</v>
      </c>
      <c r="CP22" s="121">
        <f t="shared" si="36"/>
        <v>0</v>
      </c>
      <c r="CQ22" s="121">
        <f t="shared" si="37"/>
        <v>0</v>
      </c>
      <c r="CR22" s="121">
        <f t="shared" si="38"/>
        <v>0</v>
      </c>
      <c r="CS22" s="121">
        <f t="shared" si="39"/>
        <v>0</v>
      </c>
      <c r="CT22" s="121">
        <f t="shared" si="40"/>
        <v>0</v>
      </c>
      <c r="CU22" s="121">
        <f t="shared" si="41"/>
        <v>0</v>
      </c>
      <c r="CV22" s="121">
        <f t="shared" si="42"/>
        <v>0</v>
      </c>
      <c r="CW22" s="121">
        <f t="shared" si="43"/>
        <v>0</v>
      </c>
      <c r="CX22" s="121">
        <f t="shared" si="44"/>
        <v>0</v>
      </c>
      <c r="CY22" s="121">
        <f t="shared" si="45"/>
        <v>0</v>
      </c>
      <c r="CZ22" s="121">
        <f t="shared" si="46"/>
        <v>0</v>
      </c>
      <c r="DA22" s="121">
        <f t="shared" si="47"/>
        <v>0</v>
      </c>
      <c r="DB22" s="121">
        <f t="shared" si="48"/>
        <v>0</v>
      </c>
      <c r="DC22" s="121">
        <f t="shared" si="49"/>
        <v>0</v>
      </c>
      <c r="DD22" s="121">
        <f t="shared" si="50"/>
        <v>0</v>
      </c>
      <c r="DE22" s="121">
        <f t="shared" si="51"/>
        <v>0</v>
      </c>
      <c r="DF22" s="121">
        <f t="shared" si="52"/>
        <v>0</v>
      </c>
      <c r="DG22" s="121">
        <f t="shared" si="53"/>
        <v>0</v>
      </c>
      <c r="DH22" s="121">
        <f t="shared" si="54"/>
        <v>0</v>
      </c>
      <c r="DI22" s="121">
        <f t="shared" si="55"/>
        <v>0</v>
      </c>
      <c r="DJ22" s="121">
        <f t="shared" si="56"/>
        <v>0</v>
      </c>
      <c r="DK22" s="128" t="e">
        <f t="shared" si="57"/>
        <v>#N/A</v>
      </c>
      <c r="DL22" s="128">
        <f t="shared" ca="1" si="58"/>
        <v>0</v>
      </c>
      <c r="DM22" s="121">
        <f ca="1">IF($K22&lt;&gt;1,IF(ISNUMBER(INDEX(Import.PLE,$K22,DM$16)),IF(INDEX(Import.PLE,$K22,DM$16)&lt;=mediçao,BM22,0),0),PLE!$AA$28*BM22)</f>
        <v>0</v>
      </c>
      <c r="DN22" s="121">
        <f ca="1">IF($K22&lt;&gt;1,IF(ISNUMBER(INDEX(Import.PLE,$K22,DN$16)),IF(INDEX(Import.PLE,$K22,DN$16)&lt;=mediçao,BN22,0),0),PLE!$AA$28*BN22)</f>
        <v>0</v>
      </c>
      <c r="DO22" s="121">
        <f ca="1">IF($K22&lt;&gt;1,IF(ISNUMBER(INDEX(Import.PLE,$K22,DO$16)),IF(INDEX(Import.PLE,$K22,DO$16)&lt;=mediçao,BO22,0),0),PLE!$AA$28*BO22)</f>
        <v>0</v>
      </c>
      <c r="DP22" s="121">
        <f ca="1">IF($K22&lt;&gt;1,IF(ISNUMBER(INDEX(Import.PLE,$K22,DP$16)),IF(INDEX(Import.PLE,$K22,DP$16)&lt;=mediçao,BP22,0),0),PLE!$AA$28*BP22)</f>
        <v>0</v>
      </c>
      <c r="DQ22" s="121">
        <f ca="1">IF($K22&lt;&gt;1,IF(ISNUMBER(INDEX(Import.PLE,$K22,DQ$16)),IF(INDEX(Import.PLE,$K22,DQ$16)&lt;=mediçao,BQ22,0),0),PLE!$AA$28*BQ22)</f>
        <v>0</v>
      </c>
      <c r="DR22" s="121">
        <f ca="1">IF($K22&lt;&gt;1,IF(ISNUMBER(INDEX(Import.PLE,$K22,DR$16)),IF(INDEX(Import.PLE,$K22,DR$16)&lt;=mediçao,BR22,0),0),PLE!$AA$28*BR22)</f>
        <v>0</v>
      </c>
      <c r="DS22" s="121">
        <f ca="1">IF($K22&lt;&gt;1,IF(ISNUMBER(INDEX(Import.PLE,$K22,DS$16)),IF(INDEX(Import.PLE,$K22,DS$16)&lt;=mediçao,BS22,0),0),PLE!$AA$28*BS22)</f>
        <v>0</v>
      </c>
      <c r="DT22" s="121">
        <f ca="1">IF($K22&lt;&gt;1,IF(ISNUMBER(INDEX(Import.PLE,$K22,DT$16)),IF(INDEX(Import.PLE,$K22,DT$16)&lt;=mediçao,BT22,0),0),PLE!$AA$28*BT22)</f>
        <v>0</v>
      </c>
      <c r="DU22" s="121">
        <f ca="1">IF($K22&lt;&gt;1,IF(ISNUMBER(INDEX(Import.PLE,$K22,DU$16)),IF(INDEX(Import.PLE,$K22,DU$16)&lt;=mediçao,BU22,0),0),PLE!$AA$28*BU22)</f>
        <v>0</v>
      </c>
      <c r="DV22" s="121">
        <f ca="1">IF($K22&lt;&gt;1,IF(ISNUMBER(INDEX(Import.PLE,$K22,DV$16)),IF(INDEX(Import.PLE,$K22,DV$16)&lt;=mediçao,BV22,0),0),PLE!$AA$28*BV22)</f>
        <v>0</v>
      </c>
      <c r="DW22" s="121">
        <f ca="1">IF($K22&lt;&gt;1,IF(ISNUMBER(INDEX(Import.PLE,$K22,DW$16)),IF(INDEX(Import.PLE,$K22,DW$16)&lt;=mediçao,BW22,0),0),PLE!$AA$28*BW22)</f>
        <v>0</v>
      </c>
      <c r="DX22" s="121">
        <f ca="1">IF($K22&lt;&gt;1,IF(ISNUMBER(INDEX(Import.PLE,$K22,DX$16)),IF(INDEX(Import.PLE,$K22,DX$16)&lt;=mediçao,BX22,0),0),PLE!$AA$28*BX22)</f>
        <v>0</v>
      </c>
      <c r="DY22" s="121">
        <f ca="1">IF($K22&lt;&gt;1,IF(ISNUMBER(INDEX(Import.PLE,$K22,DY$16)),IF(INDEX(Import.PLE,$K22,DY$16)&lt;=mediçao,BY22,0),0),PLE!$AA$28*BY22)</f>
        <v>0</v>
      </c>
      <c r="DZ22" s="121">
        <f ca="1">IF($K22&lt;&gt;1,IF(ISNUMBER(INDEX(Import.PLE,$K22,DZ$16)),IF(INDEX(Import.PLE,$K22,DZ$16)&lt;=mediçao,BZ22,0),0),PLE!$AA$28*BZ22)</f>
        <v>0</v>
      </c>
      <c r="EA22" s="121">
        <f ca="1">IF($K22&lt;&gt;1,IF(ISNUMBER(INDEX(Import.PLE,$K22,EA$16)),IF(INDEX(Import.PLE,$K22,EA$16)&lt;=mediçao,CA22,0),0),PLE!$AA$28*CA22)</f>
        <v>0</v>
      </c>
      <c r="EB22" s="121">
        <f ca="1">IF($K22&lt;&gt;1,IF(ISNUMBER(INDEX(Import.PLE,$K22,EB$16)),IF(INDEX(Import.PLE,$K22,EB$16)&lt;=mediçao,CB22,0),0),PLE!$AA$28*CB22)</f>
        <v>0</v>
      </c>
      <c r="EC22" s="121">
        <f ca="1">IF($K22&lt;&gt;1,IF(ISNUMBER(INDEX(Import.PLE,$K22,EC$16)),IF(INDEX(Import.PLE,$K22,EC$16)&lt;=mediçao,CC22,0),0),PLE!$AA$28*CC22)</f>
        <v>0</v>
      </c>
      <c r="ED22" s="121">
        <f ca="1">IF($K22&lt;&gt;1,IF(ISNUMBER(INDEX(Import.PLE,$K22,ED$16)),IF(INDEX(Import.PLE,$K22,ED$16)&lt;=mediçao,CD22,0),0),PLE!$AA$28*CD22)</f>
        <v>0</v>
      </c>
      <c r="EE22" s="121">
        <f ca="1">IF($K22&lt;&gt;1,IF(ISNUMBER(INDEX(Import.PLE,$K22,EE$16)),IF(INDEX(Import.PLE,$K22,EE$16)&lt;=mediçao,CE22,0),0),PLE!$AA$28*CE22)</f>
        <v>0</v>
      </c>
      <c r="EF22" s="121">
        <f ca="1">IF($K22&lt;&gt;1,IF(ISNUMBER(INDEX(Import.PLE,$K22,EF$16)),IF(INDEX(Import.PLE,$K22,EF$16)&lt;=mediçao,CF22,0),0),PLE!$AA$28*CF22)</f>
        <v>0</v>
      </c>
      <c r="EG22" s="121">
        <f ca="1">IF($K22&lt;&gt;1,IF(ISNUMBER(INDEX(Import.PLE,$K22,EG$16)),IF(INDEX(Import.PLE,$K22,EG$16)&lt;=mediçao,CG22,0),0),PLE!$AA$28*CG22)</f>
        <v>0</v>
      </c>
      <c r="EH22" s="121">
        <f ca="1">IF($K22&lt;&gt;1,IF(ISNUMBER(INDEX(Import.PLE,$K22,EH$16)),IF(INDEX(Import.PLE,$K22,EH$16)&lt;=mediçao,CH22,0),0),PLE!$AA$28*CH22)</f>
        <v>0</v>
      </c>
      <c r="EI22" s="121">
        <f ca="1">IF($K22&lt;&gt;1,IF(ISNUMBER(INDEX(Import.PLE,$K22,EI$16)),IF(INDEX(Import.PLE,$K22,EI$16)&lt;=mediçao,CI22,0),0),PLE!$AA$28*CI22)</f>
        <v>0</v>
      </c>
      <c r="EJ22" s="121">
        <f ca="1">IF($K22&lt;&gt;1,IF(ISNUMBER(INDEX(Import.PLE,$K22,EJ$16)),IF(INDEX(Import.PLE,$K22,EJ$16)&lt;=mediçao,CJ22,0),0),PLE!$AA$28*CJ22)</f>
        <v>0</v>
      </c>
      <c r="EK22" s="121">
        <f ca="1">IF($K22&lt;&gt;1,IF(ISNUMBER(INDEX(Import.PLE,$K22,EK$16)),IF(INDEX(Import.PLE,$K22,EK$16)&lt;=mediçao,CK22,0),0),PLE!$AA$28*CK22)</f>
        <v>0</v>
      </c>
      <c r="EL22" s="121">
        <f ca="1">IF($K22&lt;&gt;1,IF(ISNUMBER(INDEX(Import.PLE,$K22,EL$16)),IF(INDEX(Import.PLE,$K22,EL$16)&lt;=mediçao,CL22,0),0),PLE!$AA$28*CL22)</f>
        <v>0</v>
      </c>
      <c r="EM22" s="121">
        <f ca="1">IF($K22&lt;&gt;1,IF(ISNUMBER(INDEX(Import.PLE,$K22,EM$16)),IF(INDEX(Import.PLE,$K22,EM$16)&lt;=mediçao,CM22,0),0),PLE!$AA$28*CM22)</f>
        <v>0</v>
      </c>
      <c r="EN22" s="121">
        <f ca="1">IF($K22&lt;&gt;1,IF(ISNUMBER(INDEX(Import.PLE,$K22,EN$16)),IF(INDEX(Import.PLE,$K22,EN$16)&lt;=mediçao,CN22,0),0),PLE!$AA$28*CN22)</f>
        <v>0</v>
      </c>
      <c r="EO22" s="121">
        <f ca="1">IF($K22&lt;&gt;1,IF(ISNUMBER(INDEX(Import.PLE,$K22,EO$16)),IF(INDEX(Import.PLE,$K22,EO$16)&lt;=mediçao,CO22,0),0),PLE!$AA$28*CO22)</f>
        <v>0</v>
      </c>
      <c r="EP22" s="121">
        <f ca="1">IF($K22&lt;&gt;1,IF(ISNUMBER(INDEX(Import.PLE,$K22,EP$16)),IF(INDEX(Import.PLE,$K22,EP$16)&lt;=mediçao,CP22,0),0),PLE!$AA$28*CP22)</f>
        <v>0</v>
      </c>
      <c r="EQ22" s="121">
        <f ca="1">IF($K22&lt;&gt;1,IF(ISNUMBER(INDEX(Import.PLE,$K22,EQ$16)),IF(INDEX(Import.PLE,$K22,EQ$16)&lt;=mediçao,CQ22,0),0),PLE!$AA$28*CQ22)</f>
        <v>0</v>
      </c>
      <c r="ER22" s="121">
        <f ca="1">IF($K22&lt;&gt;1,IF(ISNUMBER(INDEX(Import.PLE,$K22,ER$16)),IF(INDEX(Import.PLE,$K22,ER$16)&lt;=mediçao,CR22,0),0),PLE!$AA$28*CR22)</f>
        <v>0</v>
      </c>
      <c r="ES22" s="121">
        <f ca="1">IF($K22&lt;&gt;1,IF(ISNUMBER(INDEX(Import.PLE,$K22,ES$16)),IF(INDEX(Import.PLE,$K22,ES$16)&lt;=mediçao,CS22,0),0),PLE!$AA$28*CS22)</f>
        <v>0</v>
      </c>
      <c r="ET22" s="121">
        <f ca="1">IF($K22&lt;&gt;1,IF(ISNUMBER(INDEX(Import.PLE,$K22,ET$16)),IF(INDEX(Import.PLE,$K22,ET$16)&lt;=mediçao,CT22,0),0),PLE!$AA$28*CT22)</f>
        <v>0</v>
      </c>
      <c r="EU22" s="121">
        <f ca="1">IF($K22&lt;&gt;1,IF(ISNUMBER(INDEX(Import.PLE,$K22,EU$16)),IF(INDEX(Import.PLE,$K22,EU$16)&lt;=mediçao,CU22,0),0),PLE!$AA$28*CU22)</f>
        <v>0</v>
      </c>
      <c r="EV22" s="121">
        <f ca="1">IF($K22&lt;&gt;1,IF(ISNUMBER(INDEX(Import.PLE,$K22,EV$16)),IF(INDEX(Import.PLE,$K22,EV$16)&lt;=mediçao,CV22,0),0),PLE!$AA$28*CV22)</f>
        <v>0</v>
      </c>
      <c r="EW22" s="121">
        <f ca="1">IF($K22&lt;&gt;1,IF(ISNUMBER(INDEX(Import.PLE,$K22,EW$16)),IF(INDEX(Import.PLE,$K22,EW$16)&lt;=mediçao,CW22,0),0),PLE!$AA$28*CW22)</f>
        <v>0</v>
      </c>
      <c r="EX22" s="121">
        <f ca="1">IF($K22&lt;&gt;1,IF(ISNUMBER(INDEX(Import.PLE,$K22,EX$16)),IF(INDEX(Import.PLE,$K22,EX$16)&lt;=mediçao,CX22,0),0),PLE!$AA$28*CX22)</f>
        <v>0</v>
      </c>
      <c r="EY22" s="121">
        <f ca="1">IF($K22&lt;&gt;1,IF(ISNUMBER(INDEX(Import.PLE,$K22,EY$16)),IF(INDEX(Import.PLE,$K22,EY$16)&lt;=mediçao,CY22,0),0),PLE!$AA$28*CY22)</f>
        <v>0</v>
      </c>
      <c r="EZ22" s="121">
        <f ca="1">IF($K22&lt;&gt;1,IF(ISNUMBER(INDEX(Import.PLE,$K22,EZ$16)),IF(INDEX(Import.PLE,$K22,EZ$16)&lt;=mediçao,CZ22,0),0),PLE!$AA$28*CZ22)</f>
        <v>0</v>
      </c>
      <c r="FA22" s="121">
        <f ca="1">IF($K22&lt;&gt;1,IF(ISNUMBER(INDEX(Import.PLE,$K22,FA$16)),IF(INDEX(Import.PLE,$K22,FA$16)&lt;=mediçao,DA22,0),0),PLE!$AA$28*DA22)</f>
        <v>0</v>
      </c>
      <c r="FB22" s="121">
        <f ca="1">IF($K22&lt;&gt;1,IF(ISNUMBER(INDEX(Import.PLE,$K22,FB$16)),IF(INDEX(Import.PLE,$K22,FB$16)&lt;=mediçao,DB22,0),0),PLE!$AA$28*DB22)</f>
        <v>0</v>
      </c>
      <c r="FC22" s="121">
        <f ca="1">IF($K22&lt;&gt;1,IF(ISNUMBER(INDEX(Import.PLE,$K22,FC$16)),IF(INDEX(Import.PLE,$K22,FC$16)&lt;=mediçao,DC22,0),0),PLE!$AA$28*DC22)</f>
        <v>0</v>
      </c>
      <c r="FD22" s="121">
        <f ca="1">IF($K22&lt;&gt;1,IF(ISNUMBER(INDEX(Import.PLE,$K22,FD$16)),IF(INDEX(Import.PLE,$K22,FD$16)&lt;=mediçao,DD22,0),0),PLE!$AA$28*DD22)</f>
        <v>0</v>
      </c>
      <c r="FE22" s="121">
        <f ca="1">IF($K22&lt;&gt;1,IF(ISNUMBER(INDEX(Import.PLE,$K22,FE$16)),IF(INDEX(Import.PLE,$K22,FE$16)&lt;=mediçao,DE22,0),0),PLE!$AA$28*DE22)</f>
        <v>0</v>
      </c>
      <c r="FF22" s="121">
        <f ca="1">IF($K22&lt;&gt;1,IF(ISNUMBER(INDEX(Import.PLE,$K22,FF$16)),IF(INDEX(Import.PLE,$K22,FF$16)&lt;=mediçao,DF22,0),0),PLE!$AA$28*DF22)</f>
        <v>0</v>
      </c>
      <c r="FG22" s="121">
        <f ca="1">IF($K22&lt;&gt;1,IF(ISNUMBER(INDEX(Import.PLE,$K22,FG$16)),IF(INDEX(Import.PLE,$K22,FG$16)&lt;=mediçao,DG22,0),0),PLE!$AA$28*DG22)</f>
        <v>0</v>
      </c>
      <c r="FH22" s="121">
        <f ca="1">IF($K22&lt;&gt;1,IF(ISNUMBER(INDEX(Import.PLE,$K22,FH$16)),IF(INDEX(Import.PLE,$K22,FH$16)&lt;=mediçao,DH22,0),0),PLE!$AA$28*DH22)</f>
        <v>0</v>
      </c>
      <c r="FI22" s="121">
        <f ca="1">IF($K22&lt;&gt;1,IF(ISNUMBER(INDEX(Import.PLE,$K22,FI$16)),IF(INDEX(Import.PLE,$K22,FI$16)&lt;=mediçao,DI22,0),0),PLE!$AA$28*DI22)</f>
        <v>0</v>
      </c>
      <c r="FJ22" s="121">
        <f ca="1">IF($K22&lt;&gt;1,IF(ISNUMBER(INDEX(Import.PLE,$K22,FJ$16)),IF(INDEX(Import.PLE,$K22,FJ$16)&lt;=mediçao,DJ22,0),0),PLE!$AA$28*DJ22)</f>
        <v>0</v>
      </c>
    </row>
    <row r="23" spans="2:166" s="88" customFormat="1">
      <c r="B23" s="120">
        <f t="shared" ca="1" si="3"/>
        <v>5</v>
      </c>
      <c r="C23" s="83" t="e">
        <f t="shared" si="4"/>
        <v>#N/A</v>
      </c>
      <c r="D23" s="140" t="e">
        <f>VLOOKUP(E23,Planilha1!C:D,2,FALSE)</f>
        <v>#N/A</v>
      </c>
      <c r="E23" s="141" t="str">
        <f>IFERROR(INDEX(Planilha1!#REF!,MATCH(0,INDEX(COUNTIF($E$17:E22,Planilha1!#REF!),),)),"")</f>
        <v/>
      </c>
      <c r="F23" s="139" t="e">
        <f>IF(VLOOKUP(E23,Planilha1!C:J,8,FALSE)=0,"",VLOOKUP(E23,Planilha1!C:J,8,FALSE))</f>
        <v>#N/A</v>
      </c>
      <c r="G23" s="173" t="e">
        <f t="shared" si="5"/>
        <v>#N/A</v>
      </c>
      <c r="H23" s="174" t="e">
        <f t="shared" si="6"/>
        <v>#N/A</v>
      </c>
      <c r="I23" s="175">
        <f>SUMIF(Planilha1!C:C,Eventograma_e_Quantitativos!E23,Planilha1!M:M)</f>
        <v>5114866.238400002</v>
      </c>
      <c r="J23" s="86"/>
      <c r="K23" s="170">
        <f>deactivatedados.form1</f>
        <v>2</v>
      </c>
      <c r="L23" s="169" t="s">
        <v>250</v>
      </c>
      <c r="M23" s="87"/>
      <c r="N23" s="180">
        <f>SUMIFS(Planilha1!$K:$K,Planilha1!$B:$B,Eventograma_e_Quantitativos!N$16,Planilha1!$C:$C,Eventograma_e_Quantitativos!$E23)</f>
        <v>0</v>
      </c>
      <c r="O23" s="180">
        <f>SUMIFS(Planilha1!$K:$K,Planilha1!$B:$B,Eventograma_e_Quantitativos!O$16,Planilha1!$C:$C,Eventograma_e_Quantitativos!$E23)</f>
        <v>0</v>
      </c>
      <c r="P23" s="180">
        <f>SUMIFS(Planilha1!$K:$K,Planilha1!$B:$B,Eventograma_e_Quantitativos!P$16,Planilha1!$C:$C,Eventograma_e_Quantitativos!$E23)</f>
        <v>0</v>
      </c>
      <c r="Q23" s="180">
        <f>SUMIFS(Planilha1!$K:$K,Planilha1!$B:$B,Eventograma_e_Quantitativos!Q$16,Planilha1!$C:$C,Eventograma_e_Quantitativos!$E23)</f>
        <v>0</v>
      </c>
      <c r="R23" s="180">
        <f>SUMIFS(Planilha1!$K:$K,Planilha1!$B:$B,Eventograma_e_Quantitativos!R$16,Planilha1!$C:$C,Eventograma_e_Quantitativos!$E23)</f>
        <v>0</v>
      </c>
      <c r="S23" s="180">
        <f>SUMIFS(Planilha1!$K:$K,Planilha1!$B:$B,Eventograma_e_Quantitativos!S$16,Planilha1!$C:$C,Eventograma_e_Quantitativos!$E23)</f>
        <v>0</v>
      </c>
      <c r="T23" s="180">
        <f>SUMIFS(Planilha1!$K:$K,Planilha1!$B:$B,Eventograma_e_Quantitativos!T$16,Planilha1!$C:$C,Eventograma_e_Quantitativos!$E23)</f>
        <v>0</v>
      </c>
      <c r="U23" s="180">
        <f>SUMIFS(Planilha1!$K:$K,Planilha1!$B:$B,Eventograma_e_Quantitativos!U$16,Planilha1!$C:$C,Eventograma_e_Quantitativos!$E23)</f>
        <v>0</v>
      </c>
      <c r="V23" s="180">
        <f>SUMIFS(Planilha1!$K:$K,Planilha1!$B:$B,Eventograma_e_Quantitativos!V$16,Planilha1!$C:$C,Eventograma_e_Quantitativos!$E23)</f>
        <v>0</v>
      </c>
      <c r="W23" s="180">
        <f>SUMIFS(Planilha1!$K:$K,Planilha1!$B:$B,Eventograma_e_Quantitativos!W$16,Planilha1!$C:$C,Eventograma_e_Quantitativos!$E23)</f>
        <v>0</v>
      </c>
      <c r="X23" s="180">
        <f>SUMIFS(Planilha1!$K:$K,Planilha1!$B:$B,Eventograma_e_Quantitativos!X$16,Planilha1!$C:$C,Eventograma_e_Quantitativos!$E23)</f>
        <v>0</v>
      </c>
      <c r="Y23" s="180">
        <f>SUMIFS(Planilha1!$K:$K,Planilha1!$B:$B,Eventograma_e_Quantitativos!Y$16,Planilha1!$C:$C,Eventograma_e_Quantitativos!$E23)</f>
        <v>0</v>
      </c>
      <c r="Z23" s="180">
        <f>SUMIFS(Planilha1!$K:$K,Planilha1!$B:$B,Eventograma_e_Quantitativos!Z$16,Planilha1!$C:$C,Eventograma_e_Quantitativos!$E23)</f>
        <v>0</v>
      </c>
      <c r="AA23" s="180">
        <f>SUMIFS(Planilha1!$K:$K,Planilha1!$B:$B,Eventograma_e_Quantitativos!AA$16,Planilha1!$C:$C,Eventograma_e_Quantitativos!$E23)</f>
        <v>0</v>
      </c>
      <c r="AB23" s="180">
        <f>SUMIFS(Planilha1!$K:$K,Planilha1!$B:$B,Eventograma_e_Quantitativos!AB$16,Planilha1!$C:$C,Eventograma_e_Quantitativos!$E23)</f>
        <v>0</v>
      </c>
      <c r="AC23" s="180">
        <f>SUMIFS(Planilha1!$K:$K,Planilha1!$B:$B,Eventograma_e_Quantitativos!AC$16,Planilha1!$C:$C,Eventograma_e_Quantitativos!$E23)</f>
        <v>0</v>
      </c>
      <c r="AD23" s="180">
        <f>SUMIFS(Planilha1!$K:$K,Planilha1!$B:$B,Eventograma_e_Quantitativos!AD$16,Planilha1!$C:$C,Eventograma_e_Quantitativos!$E23)</f>
        <v>0</v>
      </c>
      <c r="AE23" s="180">
        <f>SUMIFS(Planilha1!$K:$K,Planilha1!$B:$B,Eventograma_e_Quantitativos!AE$16,Planilha1!$C:$C,Eventograma_e_Quantitativos!$E23)</f>
        <v>0</v>
      </c>
      <c r="AF23" s="180">
        <f>SUMIFS(Planilha1!$K:$K,Planilha1!$B:$B,Eventograma_e_Quantitativos!AF$16,Planilha1!$C:$C,Eventograma_e_Quantitativos!$E23)</f>
        <v>0</v>
      </c>
      <c r="AG23" s="180">
        <f>SUMIFS(Planilha1!$K:$K,Planilha1!$B:$B,Eventograma_e_Quantitativos!AG$16,Planilha1!$C:$C,Eventograma_e_Quantitativos!$E23)</f>
        <v>0</v>
      </c>
      <c r="AH23" s="180">
        <f>SUMIFS(Planilha1!$K:$K,Planilha1!$B:$B,Eventograma_e_Quantitativos!AH$16,Planilha1!$C:$C,Eventograma_e_Quantitativos!$E23)</f>
        <v>0</v>
      </c>
      <c r="AI23" s="180">
        <f>SUMIFS(Planilha1!$K:$K,Planilha1!$B:$B,Eventograma_e_Quantitativos!AI$16,Planilha1!$C:$C,Eventograma_e_Quantitativos!$E23)</f>
        <v>0</v>
      </c>
      <c r="AJ23" s="180">
        <f>SUMIFS(Planilha1!$K:$K,Planilha1!$B:$B,Eventograma_e_Quantitativos!AJ$16,Planilha1!$C:$C,Eventograma_e_Quantitativos!$E23)</f>
        <v>0</v>
      </c>
      <c r="AK23" s="180">
        <f>SUMIFS(Planilha1!$K:$K,Planilha1!$B:$B,Eventograma_e_Quantitativos!AK$16,Planilha1!$C:$C,Eventograma_e_Quantitativos!$E23)</f>
        <v>0</v>
      </c>
      <c r="AL23" s="180">
        <f>SUMIFS(Planilha1!$K:$K,Planilha1!$B:$B,Eventograma_e_Quantitativos!AL$16,Planilha1!$C:$C,Eventograma_e_Quantitativos!$E23)</f>
        <v>0</v>
      </c>
      <c r="AM23" s="180">
        <f>SUMIFS(Planilha1!$K:$K,Planilha1!$B:$B,Eventograma_e_Quantitativos!AM$16,Planilha1!$C:$C,Eventograma_e_Quantitativos!$E23)</f>
        <v>0</v>
      </c>
      <c r="AN23" s="180">
        <f>SUMIFS(Planilha1!$K:$K,Planilha1!$B:$B,Eventograma_e_Quantitativos!AN$16,Planilha1!$C:$C,Eventograma_e_Quantitativos!$E23)</f>
        <v>0</v>
      </c>
      <c r="AO23" s="180">
        <f>SUMIFS(Planilha1!$K:$K,Planilha1!$B:$B,Eventograma_e_Quantitativos!AO$16,Planilha1!$C:$C,Eventograma_e_Quantitativos!$E23)</f>
        <v>0</v>
      </c>
      <c r="AP23" s="180">
        <f>SUMIFS(Planilha1!$K:$K,Planilha1!$B:$B,Eventograma_e_Quantitativos!AP$16,Planilha1!$C:$C,Eventograma_e_Quantitativos!$E23)</f>
        <v>0</v>
      </c>
      <c r="AQ23" s="180">
        <f>SUMIFS(Planilha1!$K:$K,Planilha1!$B:$B,Eventograma_e_Quantitativos!AQ$16,Planilha1!$C:$C,Eventograma_e_Quantitativos!$E23)</f>
        <v>0</v>
      </c>
      <c r="AR23" s="180">
        <f>SUMIFS(Planilha1!$K:$K,Planilha1!$B:$B,Eventograma_e_Quantitativos!AR$16,Planilha1!$C:$C,Eventograma_e_Quantitativos!$E23)</f>
        <v>0</v>
      </c>
      <c r="AS23" s="180">
        <f>SUMIFS(Planilha1!$K:$K,Planilha1!$B:$B,Eventograma_e_Quantitativos!AS$16,Planilha1!$C:$C,Eventograma_e_Quantitativos!$E23)</f>
        <v>0</v>
      </c>
      <c r="AT23" s="180">
        <f>SUMIFS(Planilha1!$K:$K,Planilha1!$B:$B,Eventograma_e_Quantitativos!AT$16,Planilha1!$C:$C,Eventograma_e_Quantitativos!$E23)</f>
        <v>0</v>
      </c>
      <c r="AU23" s="180">
        <f>SUMIFS(Planilha1!$K:$K,Planilha1!$B:$B,Eventograma_e_Quantitativos!AU$16,Planilha1!$C:$C,Eventograma_e_Quantitativos!$E23)</f>
        <v>0</v>
      </c>
      <c r="AV23" s="180">
        <f>SUMIFS(Planilha1!$K:$K,Planilha1!$B:$B,Eventograma_e_Quantitativos!AV$16,Planilha1!$C:$C,Eventograma_e_Quantitativos!$E23)</f>
        <v>0</v>
      </c>
      <c r="AW23" s="180">
        <f>SUMIFS(Planilha1!$K:$K,Planilha1!$B:$B,Eventograma_e_Quantitativos!AW$16,Planilha1!$C:$C,Eventograma_e_Quantitativos!$E23)</f>
        <v>0</v>
      </c>
      <c r="AX23" s="180">
        <f>SUMIFS(Planilha1!$K:$K,Planilha1!$B:$B,Eventograma_e_Quantitativos!AX$16,Planilha1!$C:$C,Eventograma_e_Quantitativos!$E23)</f>
        <v>0</v>
      </c>
      <c r="AY23" s="180">
        <f>SUMIFS(Planilha1!$K:$K,Planilha1!$B:$B,Eventograma_e_Quantitativos!AY$16,Planilha1!$C:$C,Eventograma_e_Quantitativos!$E23)</f>
        <v>0</v>
      </c>
      <c r="AZ23" s="180">
        <f>SUMIFS(Planilha1!$K:$K,Planilha1!$B:$B,Eventograma_e_Quantitativos!AZ$16,Planilha1!$C:$C,Eventograma_e_Quantitativos!$E23)</f>
        <v>0</v>
      </c>
      <c r="BA23" s="180">
        <f>SUMIFS(Planilha1!$K:$K,Planilha1!$B:$B,Eventograma_e_Quantitativos!BA$16,Planilha1!$C:$C,Eventograma_e_Quantitativos!$E23)</f>
        <v>0</v>
      </c>
      <c r="BB23" s="180">
        <f>SUMIFS(Planilha1!$K:$K,Planilha1!$B:$B,Eventograma_e_Quantitativos!BB$16,Planilha1!$C:$C,Eventograma_e_Quantitativos!$E23)</f>
        <v>0</v>
      </c>
      <c r="BC23" s="180">
        <f>SUMIFS(Planilha1!$K:$K,Planilha1!$B:$B,Eventograma_e_Quantitativos!BC$16,Planilha1!$C:$C,Eventograma_e_Quantitativos!$E23)</f>
        <v>0</v>
      </c>
      <c r="BD23" s="180">
        <f>SUMIFS(Planilha1!$K:$K,Planilha1!$B:$B,Eventograma_e_Quantitativos!BD$16,Planilha1!$C:$C,Eventograma_e_Quantitativos!$E23)</f>
        <v>0</v>
      </c>
      <c r="BE23" s="180">
        <f>SUMIFS(Planilha1!$K:$K,Planilha1!$B:$B,Eventograma_e_Quantitativos!BE$16,Planilha1!$C:$C,Eventograma_e_Quantitativos!$E23)</f>
        <v>0</v>
      </c>
      <c r="BF23" s="180">
        <f>SUMIFS(Planilha1!$K:$K,Planilha1!$B:$B,Eventograma_e_Quantitativos!BF$16,Planilha1!$C:$C,Eventograma_e_Quantitativos!$E23)</f>
        <v>0</v>
      </c>
      <c r="BG23" s="180">
        <f>SUMIFS(Planilha1!$K:$K,Planilha1!$B:$B,Eventograma_e_Quantitativos!BG$16,Planilha1!$C:$C,Eventograma_e_Quantitativos!$E23)</f>
        <v>0</v>
      </c>
      <c r="BH23" s="180">
        <f>SUMIFS(Planilha1!$K:$K,Planilha1!$B:$B,Eventograma_e_Quantitativos!BH$16,Planilha1!$C:$C,Eventograma_e_Quantitativos!$E23)</f>
        <v>0</v>
      </c>
      <c r="BI23" s="180">
        <f>SUMIFS(Planilha1!$K:$K,Planilha1!$B:$B,Eventograma_e_Quantitativos!BI$16,Planilha1!$C:$C,Eventograma_e_Quantitativos!$E23)</f>
        <v>0</v>
      </c>
      <c r="BJ23" s="180">
        <f>SUMIFS(Planilha1!$K:$K,Planilha1!$B:$B,Eventograma_e_Quantitativos!BJ$16,Planilha1!$C:$C,Eventograma_e_Quantitativos!$E23)</f>
        <v>0</v>
      </c>
      <c r="BK23" s="180">
        <f>SUMIFS(Planilha1!$K:$K,Planilha1!$B:$B,Eventograma_e_Quantitativos!BK$16,Planilha1!$C:$C,Eventograma_e_Quantitativos!$E23)</f>
        <v>0</v>
      </c>
      <c r="BM23" s="121" t="e">
        <f t="shared" si="7"/>
        <v>#REF!</v>
      </c>
      <c r="BN23" s="121" t="e">
        <f t="shared" si="8"/>
        <v>#REF!</v>
      </c>
      <c r="BO23" s="121" t="e">
        <f t="shared" si="9"/>
        <v>#REF!</v>
      </c>
      <c r="BP23" s="121" t="e">
        <f t="shared" si="10"/>
        <v>#REF!</v>
      </c>
      <c r="BQ23" s="121">
        <f t="shared" si="11"/>
        <v>0</v>
      </c>
      <c r="BR23" s="121">
        <f t="shared" si="12"/>
        <v>0</v>
      </c>
      <c r="BS23" s="121">
        <f t="shared" si="13"/>
        <v>0</v>
      </c>
      <c r="BT23" s="121">
        <f t="shared" si="14"/>
        <v>0</v>
      </c>
      <c r="BU23" s="121">
        <f t="shared" si="15"/>
        <v>0</v>
      </c>
      <c r="BV23" s="121">
        <f t="shared" si="16"/>
        <v>0</v>
      </c>
      <c r="BW23" s="121">
        <f t="shared" si="17"/>
        <v>0</v>
      </c>
      <c r="BX23" s="121">
        <f t="shared" si="18"/>
        <v>0</v>
      </c>
      <c r="BY23" s="121">
        <f t="shared" si="19"/>
        <v>0</v>
      </c>
      <c r="BZ23" s="121">
        <f t="shared" si="20"/>
        <v>0</v>
      </c>
      <c r="CA23" s="121">
        <f t="shared" si="21"/>
        <v>0</v>
      </c>
      <c r="CB23" s="121">
        <f t="shared" si="22"/>
        <v>0</v>
      </c>
      <c r="CC23" s="121">
        <f t="shared" si="23"/>
        <v>0</v>
      </c>
      <c r="CD23" s="121">
        <f t="shared" si="24"/>
        <v>0</v>
      </c>
      <c r="CE23" s="121">
        <f t="shared" si="25"/>
        <v>0</v>
      </c>
      <c r="CF23" s="121">
        <f t="shared" si="26"/>
        <v>0</v>
      </c>
      <c r="CG23" s="121">
        <f t="shared" si="27"/>
        <v>0</v>
      </c>
      <c r="CH23" s="121">
        <f t="shared" si="28"/>
        <v>0</v>
      </c>
      <c r="CI23" s="121">
        <f t="shared" si="29"/>
        <v>0</v>
      </c>
      <c r="CJ23" s="121">
        <f t="shared" si="30"/>
        <v>0</v>
      </c>
      <c r="CK23" s="121">
        <f t="shared" si="31"/>
        <v>0</v>
      </c>
      <c r="CL23" s="121">
        <f t="shared" si="32"/>
        <v>0</v>
      </c>
      <c r="CM23" s="121">
        <f t="shared" si="33"/>
        <v>0</v>
      </c>
      <c r="CN23" s="121">
        <f t="shared" si="34"/>
        <v>0</v>
      </c>
      <c r="CO23" s="121">
        <f t="shared" si="35"/>
        <v>0</v>
      </c>
      <c r="CP23" s="121">
        <f t="shared" si="36"/>
        <v>0</v>
      </c>
      <c r="CQ23" s="121">
        <f t="shared" si="37"/>
        <v>0</v>
      </c>
      <c r="CR23" s="121">
        <f t="shared" si="38"/>
        <v>0</v>
      </c>
      <c r="CS23" s="121">
        <f t="shared" si="39"/>
        <v>0</v>
      </c>
      <c r="CT23" s="121">
        <f t="shared" si="40"/>
        <v>0</v>
      </c>
      <c r="CU23" s="121">
        <f t="shared" si="41"/>
        <v>0</v>
      </c>
      <c r="CV23" s="121">
        <f t="shared" si="42"/>
        <v>0</v>
      </c>
      <c r="CW23" s="121">
        <f t="shared" si="43"/>
        <v>0</v>
      </c>
      <c r="CX23" s="121">
        <f t="shared" si="44"/>
        <v>0</v>
      </c>
      <c r="CY23" s="121">
        <f t="shared" si="45"/>
        <v>0</v>
      </c>
      <c r="CZ23" s="121">
        <f t="shared" si="46"/>
        <v>0</v>
      </c>
      <c r="DA23" s="121">
        <f t="shared" si="47"/>
        <v>0</v>
      </c>
      <c r="DB23" s="121">
        <f t="shared" si="48"/>
        <v>0</v>
      </c>
      <c r="DC23" s="121">
        <f t="shared" si="49"/>
        <v>0</v>
      </c>
      <c r="DD23" s="121">
        <f t="shared" si="50"/>
        <v>0</v>
      </c>
      <c r="DE23" s="121">
        <f t="shared" si="51"/>
        <v>0</v>
      </c>
      <c r="DF23" s="121">
        <f t="shared" si="52"/>
        <v>0</v>
      </c>
      <c r="DG23" s="121">
        <f t="shared" si="53"/>
        <v>0</v>
      </c>
      <c r="DH23" s="121">
        <f t="shared" si="54"/>
        <v>0</v>
      </c>
      <c r="DI23" s="121">
        <f t="shared" si="55"/>
        <v>0</v>
      </c>
      <c r="DJ23" s="121">
        <f t="shared" si="56"/>
        <v>0</v>
      </c>
      <c r="DK23" s="128" t="e">
        <f t="shared" si="57"/>
        <v>#N/A</v>
      </c>
      <c r="DL23" s="128">
        <f t="shared" ca="1" si="58"/>
        <v>0</v>
      </c>
      <c r="DM23" s="121">
        <f ca="1">IF($K23&lt;&gt;1,IF(ISNUMBER(INDEX(Import.PLE,$K23,DM$16)),IF(INDEX(Import.PLE,$K23,DM$16)&lt;=mediçao,BM23,0),0),PLE!$AA$28*BM23)</f>
        <v>0</v>
      </c>
      <c r="DN23" s="121">
        <f ca="1">IF($K23&lt;&gt;1,IF(ISNUMBER(INDEX(Import.PLE,$K23,DN$16)),IF(INDEX(Import.PLE,$K23,DN$16)&lt;=mediçao,BN23,0),0),PLE!$AA$28*BN23)</f>
        <v>0</v>
      </c>
      <c r="DO23" s="121">
        <f ca="1">IF($K23&lt;&gt;1,IF(ISNUMBER(INDEX(Import.PLE,$K23,DO$16)),IF(INDEX(Import.PLE,$K23,DO$16)&lt;=mediçao,BO23,0),0),PLE!$AA$28*BO23)</f>
        <v>0</v>
      </c>
      <c r="DP23" s="121">
        <f ca="1">IF($K23&lt;&gt;1,IF(ISNUMBER(INDEX(Import.PLE,$K23,DP$16)),IF(INDEX(Import.PLE,$K23,DP$16)&lt;=mediçao,BP23,0),0),PLE!$AA$28*BP23)</f>
        <v>0</v>
      </c>
      <c r="DQ23" s="121">
        <f ca="1">IF($K23&lt;&gt;1,IF(ISNUMBER(INDEX(Import.PLE,$K23,DQ$16)),IF(INDEX(Import.PLE,$K23,DQ$16)&lt;=mediçao,BQ23,0),0),PLE!$AA$28*BQ23)</f>
        <v>0</v>
      </c>
      <c r="DR23" s="121">
        <f ca="1">IF($K23&lt;&gt;1,IF(ISNUMBER(INDEX(Import.PLE,$K23,DR$16)),IF(INDEX(Import.PLE,$K23,DR$16)&lt;=mediçao,BR23,0),0),PLE!$AA$28*BR23)</f>
        <v>0</v>
      </c>
      <c r="DS23" s="121">
        <f ca="1">IF($K23&lt;&gt;1,IF(ISNUMBER(INDEX(Import.PLE,$K23,DS$16)),IF(INDEX(Import.PLE,$K23,DS$16)&lt;=mediçao,BS23,0),0),PLE!$AA$28*BS23)</f>
        <v>0</v>
      </c>
      <c r="DT23" s="121">
        <f ca="1">IF($K23&lt;&gt;1,IF(ISNUMBER(INDEX(Import.PLE,$K23,DT$16)),IF(INDEX(Import.PLE,$K23,DT$16)&lt;=mediçao,BT23,0),0),PLE!$AA$28*BT23)</f>
        <v>0</v>
      </c>
      <c r="DU23" s="121">
        <f ca="1">IF($K23&lt;&gt;1,IF(ISNUMBER(INDEX(Import.PLE,$K23,DU$16)),IF(INDEX(Import.PLE,$K23,DU$16)&lt;=mediçao,BU23,0),0),PLE!$AA$28*BU23)</f>
        <v>0</v>
      </c>
      <c r="DV23" s="121">
        <f ca="1">IF($K23&lt;&gt;1,IF(ISNUMBER(INDEX(Import.PLE,$K23,DV$16)),IF(INDEX(Import.PLE,$K23,DV$16)&lt;=mediçao,BV23,0),0),PLE!$AA$28*BV23)</f>
        <v>0</v>
      </c>
      <c r="DW23" s="121">
        <f ca="1">IF($K23&lt;&gt;1,IF(ISNUMBER(INDEX(Import.PLE,$K23,DW$16)),IF(INDEX(Import.PLE,$K23,DW$16)&lt;=mediçao,BW23,0),0),PLE!$AA$28*BW23)</f>
        <v>0</v>
      </c>
      <c r="DX23" s="121">
        <f ca="1">IF($K23&lt;&gt;1,IF(ISNUMBER(INDEX(Import.PLE,$K23,DX$16)),IF(INDEX(Import.PLE,$K23,DX$16)&lt;=mediçao,BX23,0),0),PLE!$AA$28*BX23)</f>
        <v>0</v>
      </c>
      <c r="DY23" s="121">
        <f ca="1">IF($K23&lt;&gt;1,IF(ISNUMBER(INDEX(Import.PLE,$K23,DY$16)),IF(INDEX(Import.PLE,$K23,DY$16)&lt;=mediçao,BY23,0),0),PLE!$AA$28*BY23)</f>
        <v>0</v>
      </c>
      <c r="DZ23" s="121">
        <f ca="1">IF($K23&lt;&gt;1,IF(ISNUMBER(INDEX(Import.PLE,$K23,DZ$16)),IF(INDEX(Import.PLE,$K23,DZ$16)&lt;=mediçao,BZ23,0),0),PLE!$AA$28*BZ23)</f>
        <v>0</v>
      </c>
      <c r="EA23" s="121">
        <f ca="1">IF($K23&lt;&gt;1,IF(ISNUMBER(INDEX(Import.PLE,$K23,EA$16)),IF(INDEX(Import.PLE,$K23,EA$16)&lt;=mediçao,CA23,0),0),PLE!$AA$28*CA23)</f>
        <v>0</v>
      </c>
      <c r="EB23" s="121">
        <f ca="1">IF($K23&lt;&gt;1,IF(ISNUMBER(INDEX(Import.PLE,$K23,EB$16)),IF(INDEX(Import.PLE,$K23,EB$16)&lt;=mediçao,CB23,0),0),PLE!$AA$28*CB23)</f>
        <v>0</v>
      </c>
      <c r="EC23" s="121">
        <f ca="1">IF($K23&lt;&gt;1,IF(ISNUMBER(INDEX(Import.PLE,$K23,EC$16)),IF(INDEX(Import.PLE,$K23,EC$16)&lt;=mediçao,CC23,0),0),PLE!$AA$28*CC23)</f>
        <v>0</v>
      </c>
      <c r="ED23" s="121">
        <f ca="1">IF($K23&lt;&gt;1,IF(ISNUMBER(INDEX(Import.PLE,$K23,ED$16)),IF(INDEX(Import.PLE,$K23,ED$16)&lt;=mediçao,CD23,0),0),PLE!$AA$28*CD23)</f>
        <v>0</v>
      </c>
      <c r="EE23" s="121">
        <f ca="1">IF($K23&lt;&gt;1,IF(ISNUMBER(INDEX(Import.PLE,$K23,EE$16)),IF(INDEX(Import.PLE,$K23,EE$16)&lt;=mediçao,CE23,0),0),PLE!$AA$28*CE23)</f>
        <v>0</v>
      </c>
      <c r="EF23" s="121">
        <f ca="1">IF($K23&lt;&gt;1,IF(ISNUMBER(INDEX(Import.PLE,$K23,EF$16)),IF(INDEX(Import.PLE,$K23,EF$16)&lt;=mediçao,CF23,0),0),PLE!$AA$28*CF23)</f>
        <v>0</v>
      </c>
      <c r="EG23" s="121">
        <f ca="1">IF($K23&lt;&gt;1,IF(ISNUMBER(INDEX(Import.PLE,$K23,EG$16)),IF(INDEX(Import.PLE,$K23,EG$16)&lt;=mediçao,CG23,0),0),PLE!$AA$28*CG23)</f>
        <v>0</v>
      </c>
      <c r="EH23" s="121">
        <f ca="1">IF($K23&lt;&gt;1,IF(ISNUMBER(INDEX(Import.PLE,$K23,EH$16)),IF(INDEX(Import.PLE,$K23,EH$16)&lt;=mediçao,CH23,0),0),PLE!$AA$28*CH23)</f>
        <v>0</v>
      </c>
      <c r="EI23" s="121">
        <f ca="1">IF($K23&lt;&gt;1,IF(ISNUMBER(INDEX(Import.PLE,$K23,EI$16)),IF(INDEX(Import.PLE,$K23,EI$16)&lt;=mediçao,CI23,0),0),PLE!$AA$28*CI23)</f>
        <v>0</v>
      </c>
      <c r="EJ23" s="121">
        <f ca="1">IF($K23&lt;&gt;1,IF(ISNUMBER(INDEX(Import.PLE,$K23,EJ$16)),IF(INDEX(Import.PLE,$K23,EJ$16)&lt;=mediçao,CJ23,0),0),PLE!$AA$28*CJ23)</f>
        <v>0</v>
      </c>
      <c r="EK23" s="121">
        <f ca="1">IF($K23&lt;&gt;1,IF(ISNUMBER(INDEX(Import.PLE,$K23,EK$16)),IF(INDEX(Import.PLE,$K23,EK$16)&lt;=mediçao,CK23,0),0),PLE!$AA$28*CK23)</f>
        <v>0</v>
      </c>
      <c r="EL23" s="121">
        <f ca="1">IF($K23&lt;&gt;1,IF(ISNUMBER(INDEX(Import.PLE,$K23,EL$16)),IF(INDEX(Import.PLE,$K23,EL$16)&lt;=mediçao,CL23,0),0),PLE!$AA$28*CL23)</f>
        <v>0</v>
      </c>
      <c r="EM23" s="121">
        <f ca="1">IF($K23&lt;&gt;1,IF(ISNUMBER(INDEX(Import.PLE,$K23,EM$16)),IF(INDEX(Import.PLE,$K23,EM$16)&lt;=mediçao,CM23,0),0),PLE!$AA$28*CM23)</f>
        <v>0</v>
      </c>
      <c r="EN23" s="121">
        <f ca="1">IF($K23&lt;&gt;1,IF(ISNUMBER(INDEX(Import.PLE,$K23,EN$16)),IF(INDEX(Import.PLE,$K23,EN$16)&lt;=mediçao,CN23,0),0),PLE!$AA$28*CN23)</f>
        <v>0</v>
      </c>
      <c r="EO23" s="121">
        <f ca="1">IF($K23&lt;&gt;1,IF(ISNUMBER(INDEX(Import.PLE,$K23,EO$16)),IF(INDEX(Import.PLE,$K23,EO$16)&lt;=mediçao,CO23,0),0),PLE!$AA$28*CO23)</f>
        <v>0</v>
      </c>
      <c r="EP23" s="121">
        <f ca="1">IF($K23&lt;&gt;1,IF(ISNUMBER(INDEX(Import.PLE,$K23,EP$16)),IF(INDEX(Import.PLE,$K23,EP$16)&lt;=mediçao,CP23,0),0),PLE!$AA$28*CP23)</f>
        <v>0</v>
      </c>
      <c r="EQ23" s="121">
        <f ca="1">IF($K23&lt;&gt;1,IF(ISNUMBER(INDEX(Import.PLE,$K23,EQ$16)),IF(INDEX(Import.PLE,$K23,EQ$16)&lt;=mediçao,CQ23,0),0),PLE!$AA$28*CQ23)</f>
        <v>0</v>
      </c>
      <c r="ER23" s="121">
        <f ca="1">IF($K23&lt;&gt;1,IF(ISNUMBER(INDEX(Import.PLE,$K23,ER$16)),IF(INDEX(Import.PLE,$K23,ER$16)&lt;=mediçao,CR23,0),0),PLE!$AA$28*CR23)</f>
        <v>0</v>
      </c>
      <c r="ES23" s="121">
        <f ca="1">IF($K23&lt;&gt;1,IF(ISNUMBER(INDEX(Import.PLE,$K23,ES$16)),IF(INDEX(Import.PLE,$K23,ES$16)&lt;=mediçao,CS23,0),0),PLE!$AA$28*CS23)</f>
        <v>0</v>
      </c>
      <c r="ET23" s="121">
        <f ca="1">IF($K23&lt;&gt;1,IF(ISNUMBER(INDEX(Import.PLE,$K23,ET$16)),IF(INDEX(Import.PLE,$K23,ET$16)&lt;=mediçao,CT23,0),0),PLE!$AA$28*CT23)</f>
        <v>0</v>
      </c>
      <c r="EU23" s="121">
        <f ca="1">IF($K23&lt;&gt;1,IF(ISNUMBER(INDEX(Import.PLE,$K23,EU$16)),IF(INDEX(Import.PLE,$K23,EU$16)&lt;=mediçao,CU23,0),0),PLE!$AA$28*CU23)</f>
        <v>0</v>
      </c>
      <c r="EV23" s="121">
        <f ca="1">IF($K23&lt;&gt;1,IF(ISNUMBER(INDEX(Import.PLE,$K23,EV$16)),IF(INDEX(Import.PLE,$K23,EV$16)&lt;=mediçao,CV23,0),0),PLE!$AA$28*CV23)</f>
        <v>0</v>
      </c>
      <c r="EW23" s="121">
        <f ca="1">IF($K23&lt;&gt;1,IF(ISNUMBER(INDEX(Import.PLE,$K23,EW$16)),IF(INDEX(Import.PLE,$K23,EW$16)&lt;=mediçao,CW23,0),0),PLE!$AA$28*CW23)</f>
        <v>0</v>
      </c>
      <c r="EX23" s="121">
        <f ca="1">IF($K23&lt;&gt;1,IF(ISNUMBER(INDEX(Import.PLE,$K23,EX$16)),IF(INDEX(Import.PLE,$K23,EX$16)&lt;=mediçao,CX23,0),0),PLE!$AA$28*CX23)</f>
        <v>0</v>
      </c>
      <c r="EY23" s="121">
        <f ca="1">IF($K23&lt;&gt;1,IF(ISNUMBER(INDEX(Import.PLE,$K23,EY$16)),IF(INDEX(Import.PLE,$K23,EY$16)&lt;=mediçao,CY23,0),0),PLE!$AA$28*CY23)</f>
        <v>0</v>
      </c>
      <c r="EZ23" s="121">
        <f ca="1">IF($K23&lt;&gt;1,IF(ISNUMBER(INDEX(Import.PLE,$K23,EZ$16)),IF(INDEX(Import.PLE,$K23,EZ$16)&lt;=mediçao,CZ23,0),0),PLE!$AA$28*CZ23)</f>
        <v>0</v>
      </c>
      <c r="FA23" s="121">
        <f ca="1">IF($K23&lt;&gt;1,IF(ISNUMBER(INDEX(Import.PLE,$K23,FA$16)),IF(INDEX(Import.PLE,$K23,FA$16)&lt;=mediçao,DA23,0),0),PLE!$AA$28*DA23)</f>
        <v>0</v>
      </c>
      <c r="FB23" s="121">
        <f ca="1">IF($K23&lt;&gt;1,IF(ISNUMBER(INDEX(Import.PLE,$K23,FB$16)),IF(INDEX(Import.PLE,$K23,FB$16)&lt;=mediçao,DB23,0),0),PLE!$AA$28*DB23)</f>
        <v>0</v>
      </c>
      <c r="FC23" s="121">
        <f ca="1">IF($K23&lt;&gt;1,IF(ISNUMBER(INDEX(Import.PLE,$K23,FC$16)),IF(INDEX(Import.PLE,$K23,FC$16)&lt;=mediçao,DC23,0),0),PLE!$AA$28*DC23)</f>
        <v>0</v>
      </c>
      <c r="FD23" s="121">
        <f ca="1">IF($K23&lt;&gt;1,IF(ISNUMBER(INDEX(Import.PLE,$K23,FD$16)),IF(INDEX(Import.PLE,$K23,FD$16)&lt;=mediçao,DD23,0),0),PLE!$AA$28*DD23)</f>
        <v>0</v>
      </c>
      <c r="FE23" s="121">
        <f ca="1">IF($K23&lt;&gt;1,IF(ISNUMBER(INDEX(Import.PLE,$K23,FE$16)),IF(INDEX(Import.PLE,$K23,FE$16)&lt;=mediçao,DE23,0),0),PLE!$AA$28*DE23)</f>
        <v>0</v>
      </c>
      <c r="FF23" s="121">
        <f ca="1">IF($K23&lt;&gt;1,IF(ISNUMBER(INDEX(Import.PLE,$K23,FF$16)),IF(INDEX(Import.PLE,$K23,FF$16)&lt;=mediçao,DF23,0),0),PLE!$AA$28*DF23)</f>
        <v>0</v>
      </c>
      <c r="FG23" s="121">
        <f ca="1">IF($K23&lt;&gt;1,IF(ISNUMBER(INDEX(Import.PLE,$K23,FG$16)),IF(INDEX(Import.PLE,$K23,FG$16)&lt;=mediçao,DG23,0),0),PLE!$AA$28*DG23)</f>
        <v>0</v>
      </c>
      <c r="FH23" s="121">
        <f ca="1">IF($K23&lt;&gt;1,IF(ISNUMBER(INDEX(Import.PLE,$K23,FH$16)),IF(INDEX(Import.PLE,$K23,FH$16)&lt;=mediçao,DH23,0),0),PLE!$AA$28*DH23)</f>
        <v>0</v>
      </c>
      <c r="FI23" s="121">
        <f ca="1">IF($K23&lt;&gt;1,IF(ISNUMBER(INDEX(Import.PLE,$K23,FI$16)),IF(INDEX(Import.PLE,$K23,FI$16)&lt;=mediçao,DI23,0),0),PLE!$AA$28*DI23)</f>
        <v>0</v>
      </c>
      <c r="FJ23" s="121">
        <f ca="1">IF($K23&lt;&gt;1,IF(ISNUMBER(INDEX(Import.PLE,$K23,FJ$16)),IF(INDEX(Import.PLE,$K23,FJ$16)&lt;=mediçao,DJ23,0),0),PLE!$AA$28*DJ23)</f>
        <v>0</v>
      </c>
    </row>
    <row r="24" spans="2:166" s="88" customFormat="1">
      <c r="B24" s="120">
        <f t="shared" ca="1" si="3"/>
        <v>6</v>
      </c>
      <c r="C24" s="83" t="e">
        <f t="shared" si="4"/>
        <v>#N/A</v>
      </c>
      <c r="D24" s="140" t="e">
        <f>VLOOKUP(E24,Planilha1!C:D,2,FALSE)</f>
        <v>#N/A</v>
      </c>
      <c r="E24" s="141" t="str">
        <f>IFERROR(INDEX(Planilha1!#REF!,MATCH(0,INDEX(COUNTIF($E$17:E23,Planilha1!#REF!),),)),"")</f>
        <v/>
      </c>
      <c r="F24" s="139" t="e">
        <f>IF(VLOOKUP(E24,Planilha1!C:J,8,FALSE)=0,"",VLOOKUP(E24,Planilha1!C:J,8,FALSE))</f>
        <v>#N/A</v>
      </c>
      <c r="G24" s="173" t="e">
        <f t="shared" si="5"/>
        <v>#N/A</v>
      </c>
      <c r="H24" s="174" t="e">
        <f t="shared" si="6"/>
        <v>#N/A</v>
      </c>
      <c r="I24" s="175">
        <f>SUMIF(Planilha1!C:C,Eventograma_e_Quantitativos!E24,Planilha1!M:M)</f>
        <v>5114866.238400002</v>
      </c>
      <c r="J24" s="86"/>
      <c r="K24" s="170" t="str">
        <f>deactivatedados.form1</f>
        <v/>
      </c>
      <c r="L24" s="169"/>
      <c r="M24" s="87"/>
      <c r="N24" s="180">
        <f>SUMIFS(Planilha1!$K:$K,Planilha1!$B:$B,Eventograma_e_Quantitativos!N$16,Planilha1!$C:$C,Eventograma_e_Quantitativos!$E24)</f>
        <v>0</v>
      </c>
      <c r="O24" s="180">
        <f>SUMIFS(Planilha1!$K:$K,Planilha1!$B:$B,Eventograma_e_Quantitativos!O$16,Planilha1!$C:$C,Eventograma_e_Quantitativos!$E24)</f>
        <v>0</v>
      </c>
      <c r="P24" s="180">
        <f>SUMIFS(Planilha1!$K:$K,Planilha1!$B:$B,Eventograma_e_Quantitativos!P$16,Planilha1!$C:$C,Eventograma_e_Quantitativos!$E24)</f>
        <v>0</v>
      </c>
      <c r="Q24" s="180">
        <f>SUMIFS(Planilha1!$K:$K,Planilha1!$B:$B,Eventograma_e_Quantitativos!Q$16,Planilha1!$C:$C,Eventograma_e_Quantitativos!$E24)</f>
        <v>0</v>
      </c>
      <c r="R24" s="180">
        <f>SUMIFS(Planilha1!$K:$K,Planilha1!$B:$B,Eventograma_e_Quantitativos!R$16,Planilha1!$C:$C,Eventograma_e_Quantitativos!$E24)</f>
        <v>0</v>
      </c>
      <c r="S24" s="180">
        <f>SUMIFS(Planilha1!$K:$K,Planilha1!$B:$B,Eventograma_e_Quantitativos!S$16,Planilha1!$C:$C,Eventograma_e_Quantitativos!$E24)</f>
        <v>0</v>
      </c>
      <c r="T24" s="180">
        <f>SUMIFS(Planilha1!$K:$K,Planilha1!$B:$B,Eventograma_e_Quantitativos!T$16,Planilha1!$C:$C,Eventograma_e_Quantitativos!$E24)</f>
        <v>0</v>
      </c>
      <c r="U24" s="180">
        <f>SUMIFS(Planilha1!$K:$K,Planilha1!$B:$B,Eventograma_e_Quantitativos!U$16,Planilha1!$C:$C,Eventograma_e_Quantitativos!$E24)</f>
        <v>0</v>
      </c>
      <c r="V24" s="180">
        <f>SUMIFS(Planilha1!$K:$K,Planilha1!$B:$B,Eventograma_e_Quantitativos!V$16,Planilha1!$C:$C,Eventograma_e_Quantitativos!$E24)</f>
        <v>0</v>
      </c>
      <c r="W24" s="180">
        <f>SUMIFS(Planilha1!$K:$K,Planilha1!$B:$B,Eventograma_e_Quantitativos!W$16,Planilha1!$C:$C,Eventograma_e_Quantitativos!$E24)</f>
        <v>0</v>
      </c>
      <c r="X24" s="180">
        <f>SUMIFS(Planilha1!$K:$K,Planilha1!$B:$B,Eventograma_e_Quantitativos!X$16,Planilha1!$C:$C,Eventograma_e_Quantitativos!$E24)</f>
        <v>0</v>
      </c>
      <c r="Y24" s="180">
        <f>SUMIFS(Planilha1!$K:$K,Planilha1!$B:$B,Eventograma_e_Quantitativos!Y$16,Planilha1!$C:$C,Eventograma_e_Quantitativos!$E24)</f>
        <v>0</v>
      </c>
      <c r="Z24" s="180">
        <f>SUMIFS(Planilha1!$K:$K,Planilha1!$B:$B,Eventograma_e_Quantitativos!Z$16,Planilha1!$C:$C,Eventograma_e_Quantitativos!$E24)</f>
        <v>0</v>
      </c>
      <c r="AA24" s="180">
        <f>SUMIFS(Planilha1!$K:$K,Planilha1!$B:$B,Eventograma_e_Quantitativos!AA$16,Planilha1!$C:$C,Eventograma_e_Quantitativos!$E24)</f>
        <v>0</v>
      </c>
      <c r="AB24" s="180">
        <f>SUMIFS(Planilha1!$K:$K,Planilha1!$B:$B,Eventograma_e_Quantitativos!AB$16,Planilha1!$C:$C,Eventograma_e_Quantitativos!$E24)</f>
        <v>0</v>
      </c>
      <c r="AC24" s="180">
        <f>SUMIFS(Planilha1!$K:$K,Planilha1!$B:$B,Eventograma_e_Quantitativos!AC$16,Planilha1!$C:$C,Eventograma_e_Quantitativos!$E24)</f>
        <v>0</v>
      </c>
      <c r="AD24" s="180">
        <f>SUMIFS(Planilha1!$K:$K,Planilha1!$B:$B,Eventograma_e_Quantitativos!AD$16,Planilha1!$C:$C,Eventograma_e_Quantitativos!$E24)</f>
        <v>0</v>
      </c>
      <c r="AE24" s="180">
        <f>SUMIFS(Planilha1!$K:$K,Planilha1!$B:$B,Eventograma_e_Quantitativos!AE$16,Planilha1!$C:$C,Eventograma_e_Quantitativos!$E24)</f>
        <v>0</v>
      </c>
      <c r="AF24" s="180">
        <f>SUMIFS(Planilha1!$K:$K,Planilha1!$B:$B,Eventograma_e_Quantitativos!AF$16,Planilha1!$C:$C,Eventograma_e_Quantitativos!$E24)</f>
        <v>0</v>
      </c>
      <c r="AG24" s="180">
        <f>SUMIFS(Planilha1!$K:$K,Planilha1!$B:$B,Eventograma_e_Quantitativos!AG$16,Planilha1!$C:$C,Eventograma_e_Quantitativos!$E24)</f>
        <v>0</v>
      </c>
      <c r="AH24" s="180">
        <f>SUMIFS(Planilha1!$K:$K,Planilha1!$B:$B,Eventograma_e_Quantitativos!AH$16,Planilha1!$C:$C,Eventograma_e_Quantitativos!$E24)</f>
        <v>0</v>
      </c>
      <c r="AI24" s="180">
        <f>SUMIFS(Planilha1!$K:$K,Planilha1!$B:$B,Eventograma_e_Quantitativos!AI$16,Planilha1!$C:$C,Eventograma_e_Quantitativos!$E24)</f>
        <v>0</v>
      </c>
      <c r="AJ24" s="180">
        <f>SUMIFS(Planilha1!$K:$K,Planilha1!$B:$B,Eventograma_e_Quantitativos!AJ$16,Planilha1!$C:$C,Eventograma_e_Quantitativos!$E24)</f>
        <v>0</v>
      </c>
      <c r="AK24" s="180">
        <f>SUMIFS(Planilha1!$K:$K,Planilha1!$B:$B,Eventograma_e_Quantitativos!AK$16,Planilha1!$C:$C,Eventograma_e_Quantitativos!$E24)</f>
        <v>0</v>
      </c>
      <c r="AL24" s="180">
        <f>SUMIFS(Planilha1!$K:$K,Planilha1!$B:$B,Eventograma_e_Quantitativos!AL$16,Planilha1!$C:$C,Eventograma_e_Quantitativos!$E24)</f>
        <v>0</v>
      </c>
      <c r="AM24" s="180">
        <f>SUMIFS(Planilha1!$K:$K,Planilha1!$B:$B,Eventograma_e_Quantitativos!AM$16,Planilha1!$C:$C,Eventograma_e_Quantitativos!$E24)</f>
        <v>0</v>
      </c>
      <c r="AN24" s="180">
        <f>SUMIFS(Planilha1!$K:$K,Planilha1!$B:$B,Eventograma_e_Quantitativos!AN$16,Planilha1!$C:$C,Eventograma_e_Quantitativos!$E24)</f>
        <v>0</v>
      </c>
      <c r="AO24" s="180">
        <f>SUMIFS(Planilha1!$K:$K,Planilha1!$B:$B,Eventograma_e_Quantitativos!AO$16,Planilha1!$C:$C,Eventograma_e_Quantitativos!$E24)</f>
        <v>0</v>
      </c>
      <c r="AP24" s="180">
        <f>SUMIFS(Planilha1!$K:$K,Planilha1!$B:$B,Eventograma_e_Quantitativos!AP$16,Planilha1!$C:$C,Eventograma_e_Quantitativos!$E24)</f>
        <v>0</v>
      </c>
      <c r="AQ24" s="180">
        <f>SUMIFS(Planilha1!$K:$K,Planilha1!$B:$B,Eventograma_e_Quantitativos!AQ$16,Planilha1!$C:$C,Eventograma_e_Quantitativos!$E24)</f>
        <v>0</v>
      </c>
      <c r="AR24" s="180">
        <f>SUMIFS(Planilha1!$K:$K,Planilha1!$B:$B,Eventograma_e_Quantitativos!AR$16,Planilha1!$C:$C,Eventograma_e_Quantitativos!$E24)</f>
        <v>0</v>
      </c>
      <c r="AS24" s="180">
        <f>SUMIFS(Planilha1!$K:$K,Planilha1!$B:$B,Eventograma_e_Quantitativos!AS$16,Planilha1!$C:$C,Eventograma_e_Quantitativos!$E24)</f>
        <v>0</v>
      </c>
      <c r="AT24" s="180">
        <f>SUMIFS(Planilha1!$K:$K,Planilha1!$B:$B,Eventograma_e_Quantitativos!AT$16,Planilha1!$C:$C,Eventograma_e_Quantitativos!$E24)</f>
        <v>0</v>
      </c>
      <c r="AU24" s="180">
        <f>SUMIFS(Planilha1!$K:$K,Planilha1!$B:$B,Eventograma_e_Quantitativos!AU$16,Planilha1!$C:$C,Eventograma_e_Quantitativos!$E24)</f>
        <v>0</v>
      </c>
      <c r="AV24" s="180">
        <f>SUMIFS(Planilha1!$K:$K,Planilha1!$B:$B,Eventograma_e_Quantitativos!AV$16,Planilha1!$C:$C,Eventograma_e_Quantitativos!$E24)</f>
        <v>0</v>
      </c>
      <c r="AW24" s="180">
        <f>SUMIFS(Planilha1!$K:$K,Planilha1!$B:$B,Eventograma_e_Quantitativos!AW$16,Planilha1!$C:$C,Eventograma_e_Quantitativos!$E24)</f>
        <v>0</v>
      </c>
      <c r="AX24" s="180">
        <f>SUMIFS(Planilha1!$K:$K,Planilha1!$B:$B,Eventograma_e_Quantitativos!AX$16,Planilha1!$C:$C,Eventograma_e_Quantitativos!$E24)</f>
        <v>0</v>
      </c>
      <c r="AY24" s="180">
        <f>SUMIFS(Planilha1!$K:$K,Planilha1!$B:$B,Eventograma_e_Quantitativos!AY$16,Planilha1!$C:$C,Eventograma_e_Quantitativos!$E24)</f>
        <v>0</v>
      </c>
      <c r="AZ24" s="180">
        <f>SUMIFS(Planilha1!$K:$K,Planilha1!$B:$B,Eventograma_e_Quantitativos!AZ$16,Planilha1!$C:$C,Eventograma_e_Quantitativos!$E24)</f>
        <v>0</v>
      </c>
      <c r="BA24" s="180">
        <f>SUMIFS(Planilha1!$K:$K,Planilha1!$B:$B,Eventograma_e_Quantitativos!BA$16,Planilha1!$C:$C,Eventograma_e_Quantitativos!$E24)</f>
        <v>0</v>
      </c>
      <c r="BB24" s="180">
        <f>SUMIFS(Planilha1!$K:$K,Planilha1!$B:$B,Eventograma_e_Quantitativos!BB$16,Planilha1!$C:$C,Eventograma_e_Quantitativos!$E24)</f>
        <v>0</v>
      </c>
      <c r="BC24" s="180">
        <f>SUMIFS(Planilha1!$K:$K,Planilha1!$B:$B,Eventograma_e_Quantitativos!BC$16,Planilha1!$C:$C,Eventograma_e_Quantitativos!$E24)</f>
        <v>0</v>
      </c>
      <c r="BD24" s="180">
        <f>SUMIFS(Planilha1!$K:$K,Planilha1!$B:$B,Eventograma_e_Quantitativos!BD$16,Planilha1!$C:$C,Eventograma_e_Quantitativos!$E24)</f>
        <v>0</v>
      </c>
      <c r="BE24" s="180">
        <f>SUMIFS(Planilha1!$K:$K,Planilha1!$B:$B,Eventograma_e_Quantitativos!BE$16,Planilha1!$C:$C,Eventograma_e_Quantitativos!$E24)</f>
        <v>0</v>
      </c>
      <c r="BF24" s="180">
        <f>SUMIFS(Planilha1!$K:$K,Planilha1!$B:$B,Eventograma_e_Quantitativos!BF$16,Planilha1!$C:$C,Eventograma_e_Quantitativos!$E24)</f>
        <v>0</v>
      </c>
      <c r="BG24" s="180">
        <f>SUMIFS(Planilha1!$K:$K,Planilha1!$B:$B,Eventograma_e_Quantitativos!BG$16,Planilha1!$C:$C,Eventograma_e_Quantitativos!$E24)</f>
        <v>0</v>
      </c>
      <c r="BH24" s="180">
        <f>SUMIFS(Planilha1!$K:$K,Planilha1!$B:$B,Eventograma_e_Quantitativos!BH$16,Planilha1!$C:$C,Eventograma_e_Quantitativos!$E24)</f>
        <v>0</v>
      </c>
      <c r="BI24" s="180">
        <f>SUMIFS(Planilha1!$K:$K,Planilha1!$B:$B,Eventograma_e_Quantitativos!BI$16,Planilha1!$C:$C,Eventograma_e_Quantitativos!$E24)</f>
        <v>0</v>
      </c>
      <c r="BJ24" s="180">
        <f>SUMIFS(Planilha1!$K:$K,Planilha1!$B:$B,Eventograma_e_Quantitativos!BJ$16,Planilha1!$C:$C,Eventograma_e_Quantitativos!$E24)</f>
        <v>0</v>
      </c>
      <c r="BK24" s="180">
        <f>SUMIFS(Planilha1!$K:$K,Planilha1!$B:$B,Eventograma_e_Quantitativos!BK$16,Planilha1!$C:$C,Eventograma_e_Quantitativos!$E24)</f>
        <v>0</v>
      </c>
      <c r="BM24" s="121" t="e">
        <f t="shared" si="7"/>
        <v>#REF!</v>
      </c>
      <c r="BN24" s="121" t="e">
        <f t="shared" si="8"/>
        <v>#REF!</v>
      </c>
      <c r="BO24" s="121" t="e">
        <f t="shared" si="9"/>
        <v>#REF!</v>
      </c>
      <c r="BP24" s="121" t="e">
        <f t="shared" si="10"/>
        <v>#REF!</v>
      </c>
      <c r="BQ24" s="121">
        <f t="shared" si="11"/>
        <v>0</v>
      </c>
      <c r="BR24" s="121">
        <f t="shared" si="12"/>
        <v>0</v>
      </c>
      <c r="BS24" s="121">
        <f t="shared" si="13"/>
        <v>0</v>
      </c>
      <c r="BT24" s="121">
        <f t="shared" si="14"/>
        <v>0</v>
      </c>
      <c r="BU24" s="121">
        <f t="shared" si="15"/>
        <v>0</v>
      </c>
      <c r="BV24" s="121">
        <f t="shared" si="16"/>
        <v>0</v>
      </c>
      <c r="BW24" s="121">
        <f t="shared" si="17"/>
        <v>0</v>
      </c>
      <c r="BX24" s="121">
        <f t="shared" si="18"/>
        <v>0</v>
      </c>
      <c r="BY24" s="121">
        <f t="shared" si="19"/>
        <v>0</v>
      </c>
      <c r="BZ24" s="121">
        <f t="shared" si="20"/>
        <v>0</v>
      </c>
      <c r="CA24" s="121">
        <f t="shared" si="21"/>
        <v>0</v>
      </c>
      <c r="CB24" s="121">
        <f t="shared" si="22"/>
        <v>0</v>
      </c>
      <c r="CC24" s="121">
        <f t="shared" si="23"/>
        <v>0</v>
      </c>
      <c r="CD24" s="121">
        <f t="shared" si="24"/>
        <v>0</v>
      </c>
      <c r="CE24" s="121">
        <f t="shared" si="25"/>
        <v>0</v>
      </c>
      <c r="CF24" s="121">
        <f t="shared" si="26"/>
        <v>0</v>
      </c>
      <c r="CG24" s="121">
        <f t="shared" si="27"/>
        <v>0</v>
      </c>
      <c r="CH24" s="121">
        <f t="shared" si="28"/>
        <v>0</v>
      </c>
      <c r="CI24" s="121">
        <f t="shared" si="29"/>
        <v>0</v>
      </c>
      <c r="CJ24" s="121">
        <f t="shared" si="30"/>
        <v>0</v>
      </c>
      <c r="CK24" s="121">
        <f t="shared" si="31"/>
        <v>0</v>
      </c>
      <c r="CL24" s="121">
        <f t="shared" si="32"/>
        <v>0</v>
      </c>
      <c r="CM24" s="121">
        <f t="shared" si="33"/>
        <v>0</v>
      </c>
      <c r="CN24" s="121">
        <f t="shared" si="34"/>
        <v>0</v>
      </c>
      <c r="CO24" s="121">
        <f t="shared" si="35"/>
        <v>0</v>
      </c>
      <c r="CP24" s="121">
        <f t="shared" si="36"/>
        <v>0</v>
      </c>
      <c r="CQ24" s="121">
        <f t="shared" si="37"/>
        <v>0</v>
      </c>
      <c r="CR24" s="121">
        <f t="shared" si="38"/>
        <v>0</v>
      </c>
      <c r="CS24" s="121">
        <f t="shared" si="39"/>
        <v>0</v>
      </c>
      <c r="CT24" s="121">
        <f t="shared" si="40"/>
        <v>0</v>
      </c>
      <c r="CU24" s="121">
        <f t="shared" si="41"/>
        <v>0</v>
      </c>
      <c r="CV24" s="121">
        <f t="shared" si="42"/>
        <v>0</v>
      </c>
      <c r="CW24" s="121">
        <f t="shared" si="43"/>
        <v>0</v>
      </c>
      <c r="CX24" s="121">
        <f t="shared" si="44"/>
        <v>0</v>
      </c>
      <c r="CY24" s="121">
        <f t="shared" si="45"/>
        <v>0</v>
      </c>
      <c r="CZ24" s="121">
        <f t="shared" si="46"/>
        <v>0</v>
      </c>
      <c r="DA24" s="121">
        <f t="shared" si="47"/>
        <v>0</v>
      </c>
      <c r="DB24" s="121">
        <f t="shared" si="48"/>
        <v>0</v>
      </c>
      <c r="DC24" s="121">
        <f t="shared" si="49"/>
        <v>0</v>
      </c>
      <c r="DD24" s="121">
        <f t="shared" si="50"/>
        <v>0</v>
      </c>
      <c r="DE24" s="121">
        <f t="shared" si="51"/>
        <v>0</v>
      </c>
      <c r="DF24" s="121">
        <f t="shared" si="52"/>
        <v>0</v>
      </c>
      <c r="DG24" s="121">
        <f t="shared" si="53"/>
        <v>0</v>
      </c>
      <c r="DH24" s="121">
        <f t="shared" si="54"/>
        <v>0</v>
      </c>
      <c r="DI24" s="121">
        <f t="shared" si="55"/>
        <v>0</v>
      </c>
      <c r="DJ24" s="121">
        <f t="shared" si="56"/>
        <v>0</v>
      </c>
      <c r="DK24" s="128" t="e">
        <f t="shared" si="57"/>
        <v>#N/A</v>
      </c>
      <c r="DL24" s="128">
        <f t="shared" ca="1" si="58"/>
        <v>0</v>
      </c>
      <c r="DM24" s="121">
        <f ca="1">IF($K24&lt;&gt;1,IF(ISNUMBER(INDEX(Import.PLE,$K24,DM$16)),IF(INDEX(Import.PLE,$K24,DM$16)&lt;=mediçao,BM24,0),0),PLE!$AA$28*BM24)</f>
        <v>0</v>
      </c>
      <c r="DN24" s="121">
        <f ca="1">IF($K24&lt;&gt;1,IF(ISNUMBER(INDEX(Import.PLE,$K24,DN$16)),IF(INDEX(Import.PLE,$K24,DN$16)&lt;=mediçao,BN24,0),0),PLE!$AA$28*BN24)</f>
        <v>0</v>
      </c>
      <c r="DO24" s="121">
        <f ca="1">IF($K24&lt;&gt;1,IF(ISNUMBER(INDEX(Import.PLE,$K24,DO$16)),IF(INDEX(Import.PLE,$K24,DO$16)&lt;=mediçao,BO24,0),0),PLE!$AA$28*BO24)</f>
        <v>0</v>
      </c>
      <c r="DP24" s="121">
        <f ca="1">IF($K24&lt;&gt;1,IF(ISNUMBER(INDEX(Import.PLE,$K24,DP$16)),IF(INDEX(Import.PLE,$K24,DP$16)&lt;=mediçao,BP24,0),0),PLE!$AA$28*BP24)</f>
        <v>0</v>
      </c>
      <c r="DQ24" s="121">
        <f ca="1">IF($K24&lt;&gt;1,IF(ISNUMBER(INDEX(Import.PLE,$K24,DQ$16)),IF(INDEX(Import.PLE,$K24,DQ$16)&lt;=mediçao,BQ24,0),0),PLE!$AA$28*BQ24)</f>
        <v>0</v>
      </c>
      <c r="DR24" s="121">
        <f ca="1">IF($K24&lt;&gt;1,IF(ISNUMBER(INDEX(Import.PLE,$K24,DR$16)),IF(INDEX(Import.PLE,$K24,DR$16)&lt;=mediçao,BR24,0),0),PLE!$AA$28*BR24)</f>
        <v>0</v>
      </c>
      <c r="DS24" s="121">
        <f ca="1">IF($K24&lt;&gt;1,IF(ISNUMBER(INDEX(Import.PLE,$K24,DS$16)),IF(INDEX(Import.PLE,$K24,DS$16)&lt;=mediçao,BS24,0),0),PLE!$AA$28*BS24)</f>
        <v>0</v>
      </c>
      <c r="DT24" s="121">
        <f ca="1">IF($K24&lt;&gt;1,IF(ISNUMBER(INDEX(Import.PLE,$K24,DT$16)),IF(INDEX(Import.PLE,$K24,DT$16)&lt;=mediçao,BT24,0),0),PLE!$AA$28*BT24)</f>
        <v>0</v>
      </c>
      <c r="DU24" s="121">
        <f ca="1">IF($K24&lt;&gt;1,IF(ISNUMBER(INDEX(Import.PLE,$K24,DU$16)),IF(INDEX(Import.PLE,$K24,DU$16)&lt;=mediçao,BU24,0),0),PLE!$AA$28*BU24)</f>
        <v>0</v>
      </c>
      <c r="DV24" s="121">
        <f ca="1">IF($K24&lt;&gt;1,IF(ISNUMBER(INDEX(Import.PLE,$K24,DV$16)),IF(INDEX(Import.PLE,$K24,DV$16)&lt;=mediçao,BV24,0),0),PLE!$AA$28*BV24)</f>
        <v>0</v>
      </c>
      <c r="DW24" s="121">
        <f ca="1">IF($K24&lt;&gt;1,IF(ISNUMBER(INDEX(Import.PLE,$K24,DW$16)),IF(INDEX(Import.PLE,$K24,DW$16)&lt;=mediçao,BW24,0),0),PLE!$AA$28*BW24)</f>
        <v>0</v>
      </c>
      <c r="DX24" s="121">
        <f ca="1">IF($K24&lt;&gt;1,IF(ISNUMBER(INDEX(Import.PLE,$K24,DX$16)),IF(INDEX(Import.PLE,$K24,DX$16)&lt;=mediçao,BX24,0),0),PLE!$AA$28*BX24)</f>
        <v>0</v>
      </c>
      <c r="DY24" s="121">
        <f ca="1">IF($K24&lt;&gt;1,IF(ISNUMBER(INDEX(Import.PLE,$K24,DY$16)),IF(INDEX(Import.PLE,$K24,DY$16)&lt;=mediçao,BY24,0),0),PLE!$AA$28*BY24)</f>
        <v>0</v>
      </c>
      <c r="DZ24" s="121">
        <f ca="1">IF($K24&lt;&gt;1,IF(ISNUMBER(INDEX(Import.PLE,$K24,DZ$16)),IF(INDEX(Import.PLE,$K24,DZ$16)&lt;=mediçao,BZ24,0),0),PLE!$AA$28*BZ24)</f>
        <v>0</v>
      </c>
      <c r="EA24" s="121">
        <f ca="1">IF($K24&lt;&gt;1,IF(ISNUMBER(INDEX(Import.PLE,$K24,EA$16)),IF(INDEX(Import.PLE,$K24,EA$16)&lt;=mediçao,CA24,0),0),PLE!$AA$28*CA24)</f>
        <v>0</v>
      </c>
      <c r="EB24" s="121">
        <f ca="1">IF($K24&lt;&gt;1,IF(ISNUMBER(INDEX(Import.PLE,$K24,EB$16)),IF(INDEX(Import.PLE,$K24,EB$16)&lt;=mediçao,CB24,0),0),PLE!$AA$28*CB24)</f>
        <v>0</v>
      </c>
      <c r="EC24" s="121">
        <f ca="1">IF($K24&lt;&gt;1,IF(ISNUMBER(INDEX(Import.PLE,$K24,EC$16)),IF(INDEX(Import.PLE,$K24,EC$16)&lt;=mediçao,CC24,0),0),PLE!$AA$28*CC24)</f>
        <v>0</v>
      </c>
      <c r="ED24" s="121">
        <f ca="1">IF($K24&lt;&gt;1,IF(ISNUMBER(INDEX(Import.PLE,$K24,ED$16)),IF(INDEX(Import.PLE,$K24,ED$16)&lt;=mediçao,CD24,0),0),PLE!$AA$28*CD24)</f>
        <v>0</v>
      </c>
      <c r="EE24" s="121">
        <f ca="1">IF($K24&lt;&gt;1,IF(ISNUMBER(INDEX(Import.PLE,$K24,EE$16)),IF(INDEX(Import.PLE,$K24,EE$16)&lt;=mediçao,CE24,0),0),PLE!$AA$28*CE24)</f>
        <v>0</v>
      </c>
      <c r="EF24" s="121">
        <f ca="1">IF($K24&lt;&gt;1,IF(ISNUMBER(INDEX(Import.PLE,$K24,EF$16)),IF(INDEX(Import.PLE,$K24,EF$16)&lt;=mediçao,CF24,0),0),PLE!$AA$28*CF24)</f>
        <v>0</v>
      </c>
      <c r="EG24" s="121">
        <f ca="1">IF($K24&lt;&gt;1,IF(ISNUMBER(INDEX(Import.PLE,$K24,EG$16)),IF(INDEX(Import.PLE,$K24,EG$16)&lt;=mediçao,CG24,0),0),PLE!$AA$28*CG24)</f>
        <v>0</v>
      </c>
      <c r="EH24" s="121">
        <f ca="1">IF($K24&lt;&gt;1,IF(ISNUMBER(INDEX(Import.PLE,$K24,EH$16)),IF(INDEX(Import.PLE,$K24,EH$16)&lt;=mediçao,CH24,0),0),PLE!$AA$28*CH24)</f>
        <v>0</v>
      </c>
      <c r="EI24" s="121">
        <f ca="1">IF($K24&lt;&gt;1,IF(ISNUMBER(INDEX(Import.PLE,$K24,EI$16)),IF(INDEX(Import.PLE,$K24,EI$16)&lt;=mediçao,CI24,0),0),PLE!$AA$28*CI24)</f>
        <v>0</v>
      </c>
      <c r="EJ24" s="121">
        <f ca="1">IF($K24&lt;&gt;1,IF(ISNUMBER(INDEX(Import.PLE,$K24,EJ$16)),IF(INDEX(Import.PLE,$K24,EJ$16)&lt;=mediçao,CJ24,0),0),PLE!$AA$28*CJ24)</f>
        <v>0</v>
      </c>
      <c r="EK24" s="121">
        <f ca="1">IF($K24&lt;&gt;1,IF(ISNUMBER(INDEX(Import.PLE,$K24,EK$16)),IF(INDEX(Import.PLE,$K24,EK$16)&lt;=mediçao,CK24,0),0),PLE!$AA$28*CK24)</f>
        <v>0</v>
      </c>
      <c r="EL24" s="121">
        <f ca="1">IF($K24&lt;&gt;1,IF(ISNUMBER(INDEX(Import.PLE,$K24,EL$16)),IF(INDEX(Import.PLE,$K24,EL$16)&lt;=mediçao,CL24,0),0),PLE!$AA$28*CL24)</f>
        <v>0</v>
      </c>
      <c r="EM24" s="121">
        <f ca="1">IF($K24&lt;&gt;1,IF(ISNUMBER(INDEX(Import.PLE,$K24,EM$16)),IF(INDEX(Import.PLE,$K24,EM$16)&lt;=mediçao,CM24,0),0),PLE!$AA$28*CM24)</f>
        <v>0</v>
      </c>
      <c r="EN24" s="121">
        <f ca="1">IF($K24&lt;&gt;1,IF(ISNUMBER(INDEX(Import.PLE,$K24,EN$16)),IF(INDEX(Import.PLE,$K24,EN$16)&lt;=mediçao,CN24,0),0),PLE!$AA$28*CN24)</f>
        <v>0</v>
      </c>
      <c r="EO24" s="121">
        <f ca="1">IF($K24&lt;&gt;1,IF(ISNUMBER(INDEX(Import.PLE,$K24,EO$16)),IF(INDEX(Import.PLE,$K24,EO$16)&lt;=mediçao,CO24,0),0),PLE!$AA$28*CO24)</f>
        <v>0</v>
      </c>
      <c r="EP24" s="121">
        <f ca="1">IF($K24&lt;&gt;1,IF(ISNUMBER(INDEX(Import.PLE,$K24,EP$16)),IF(INDEX(Import.PLE,$K24,EP$16)&lt;=mediçao,CP24,0),0),PLE!$AA$28*CP24)</f>
        <v>0</v>
      </c>
      <c r="EQ24" s="121">
        <f ca="1">IF($K24&lt;&gt;1,IF(ISNUMBER(INDEX(Import.PLE,$K24,EQ$16)),IF(INDEX(Import.PLE,$K24,EQ$16)&lt;=mediçao,CQ24,0),0),PLE!$AA$28*CQ24)</f>
        <v>0</v>
      </c>
      <c r="ER24" s="121">
        <f ca="1">IF($K24&lt;&gt;1,IF(ISNUMBER(INDEX(Import.PLE,$K24,ER$16)),IF(INDEX(Import.PLE,$K24,ER$16)&lt;=mediçao,CR24,0),0),PLE!$AA$28*CR24)</f>
        <v>0</v>
      </c>
      <c r="ES24" s="121">
        <f ca="1">IF($K24&lt;&gt;1,IF(ISNUMBER(INDEX(Import.PLE,$K24,ES$16)),IF(INDEX(Import.PLE,$K24,ES$16)&lt;=mediçao,CS24,0),0),PLE!$AA$28*CS24)</f>
        <v>0</v>
      </c>
      <c r="ET24" s="121">
        <f ca="1">IF($K24&lt;&gt;1,IF(ISNUMBER(INDEX(Import.PLE,$K24,ET$16)),IF(INDEX(Import.PLE,$K24,ET$16)&lt;=mediçao,CT24,0),0),PLE!$AA$28*CT24)</f>
        <v>0</v>
      </c>
      <c r="EU24" s="121">
        <f ca="1">IF($K24&lt;&gt;1,IF(ISNUMBER(INDEX(Import.PLE,$K24,EU$16)),IF(INDEX(Import.PLE,$K24,EU$16)&lt;=mediçao,CU24,0),0),PLE!$AA$28*CU24)</f>
        <v>0</v>
      </c>
      <c r="EV24" s="121">
        <f ca="1">IF($K24&lt;&gt;1,IF(ISNUMBER(INDEX(Import.PLE,$K24,EV$16)),IF(INDEX(Import.PLE,$K24,EV$16)&lt;=mediçao,CV24,0),0),PLE!$AA$28*CV24)</f>
        <v>0</v>
      </c>
      <c r="EW24" s="121">
        <f ca="1">IF($K24&lt;&gt;1,IF(ISNUMBER(INDEX(Import.PLE,$K24,EW$16)),IF(INDEX(Import.PLE,$K24,EW$16)&lt;=mediçao,CW24,0),0),PLE!$AA$28*CW24)</f>
        <v>0</v>
      </c>
      <c r="EX24" s="121">
        <f ca="1">IF($K24&lt;&gt;1,IF(ISNUMBER(INDEX(Import.PLE,$K24,EX$16)),IF(INDEX(Import.PLE,$K24,EX$16)&lt;=mediçao,CX24,0),0),PLE!$AA$28*CX24)</f>
        <v>0</v>
      </c>
      <c r="EY24" s="121">
        <f ca="1">IF($K24&lt;&gt;1,IF(ISNUMBER(INDEX(Import.PLE,$K24,EY$16)),IF(INDEX(Import.PLE,$K24,EY$16)&lt;=mediçao,CY24,0),0),PLE!$AA$28*CY24)</f>
        <v>0</v>
      </c>
      <c r="EZ24" s="121">
        <f ca="1">IF($K24&lt;&gt;1,IF(ISNUMBER(INDEX(Import.PLE,$K24,EZ$16)),IF(INDEX(Import.PLE,$K24,EZ$16)&lt;=mediçao,CZ24,0),0),PLE!$AA$28*CZ24)</f>
        <v>0</v>
      </c>
      <c r="FA24" s="121">
        <f ca="1">IF($K24&lt;&gt;1,IF(ISNUMBER(INDEX(Import.PLE,$K24,FA$16)),IF(INDEX(Import.PLE,$K24,FA$16)&lt;=mediçao,DA24,0),0),PLE!$AA$28*DA24)</f>
        <v>0</v>
      </c>
      <c r="FB24" s="121">
        <f ca="1">IF($K24&lt;&gt;1,IF(ISNUMBER(INDEX(Import.PLE,$K24,FB$16)),IF(INDEX(Import.PLE,$K24,FB$16)&lt;=mediçao,DB24,0),0),PLE!$AA$28*DB24)</f>
        <v>0</v>
      </c>
      <c r="FC24" s="121">
        <f ca="1">IF($K24&lt;&gt;1,IF(ISNUMBER(INDEX(Import.PLE,$K24,FC$16)),IF(INDEX(Import.PLE,$K24,FC$16)&lt;=mediçao,DC24,0),0),PLE!$AA$28*DC24)</f>
        <v>0</v>
      </c>
      <c r="FD24" s="121">
        <f ca="1">IF($K24&lt;&gt;1,IF(ISNUMBER(INDEX(Import.PLE,$K24,FD$16)),IF(INDEX(Import.PLE,$K24,FD$16)&lt;=mediçao,DD24,0),0),PLE!$AA$28*DD24)</f>
        <v>0</v>
      </c>
      <c r="FE24" s="121">
        <f ca="1">IF($K24&lt;&gt;1,IF(ISNUMBER(INDEX(Import.PLE,$K24,FE$16)),IF(INDEX(Import.PLE,$K24,FE$16)&lt;=mediçao,DE24,0),0),PLE!$AA$28*DE24)</f>
        <v>0</v>
      </c>
      <c r="FF24" s="121">
        <f ca="1">IF($K24&lt;&gt;1,IF(ISNUMBER(INDEX(Import.PLE,$K24,FF$16)),IF(INDEX(Import.PLE,$K24,FF$16)&lt;=mediçao,DF24,0),0),PLE!$AA$28*DF24)</f>
        <v>0</v>
      </c>
      <c r="FG24" s="121">
        <f ca="1">IF($K24&lt;&gt;1,IF(ISNUMBER(INDEX(Import.PLE,$K24,FG$16)),IF(INDEX(Import.PLE,$K24,FG$16)&lt;=mediçao,DG24,0),0),PLE!$AA$28*DG24)</f>
        <v>0</v>
      </c>
      <c r="FH24" s="121">
        <f ca="1">IF($K24&lt;&gt;1,IF(ISNUMBER(INDEX(Import.PLE,$K24,FH$16)),IF(INDEX(Import.PLE,$K24,FH$16)&lt;=mediçao,DH24,0),0),PLE!$AA$28*DH24)</f>
        <v>0</v>
      </c>
      <c r="FI24" s="121">
        <f ca="1">IF($K24&lt;&gt;1,IF(ISNUMBER(INDEX(Import.PLE,$K24,FI$16)),IF(INDEX(Import.PLE,$K24,FI$16)&lt;=mediçao,DI24,0),0),PLE!$AA$28*DI24)</f>
        <v>0</v>
      </c>
      <c r="FJ24" s="121">
        <f ca="1">IF($K24&lt;&gt;1,IF(ISNUMBER(INDEX(Import.PLE,$K24,FJ$16)),IF(INDEX(Import.PLE,$K24,FJ$16)&lt;=mediçao,DJ24,0),0),PLE!$AA$28*DJ24)</f>
        <v>0</v>
      </c>
    </row>
    <row r="25" spans="2:166" s="88" customFormat="1">
      <c r="B25" s="120">
        <f t="shared" ca="1" si="3"/>
        <v>7</v>
      </c>
      <c r="C25" s="83" t="e">
        <f t="shared" si="4"/>
        <v>#N/A</v>
      </c>
      <c r="D25" s="140" t="e">
        <f>VLOOKUP(E25,Planilha1!C:D,2,FALSE)</f>
        <v>#N/A</v>
      </c>
      <c r="E25" s="141" t="str">
        <f>IFERROR(INDEX(Planilha1!#REF!,MATCH(0,INDEX(COUNTIF($E$17:E24,Planilha1!#REF!),),)),"")</f>
        <v/>
      </c>
      <c r="F25" s="139" t="e">
        <f>IF(VLOOKUP(E25,Planilha1!C:J,8,FALSE)=0,"",VLOOKUP(E25,Planilha1!C:J,8,FALSE))</f>
        <v>#N/A</v>
      </c>
      <c r="G25" s="173" t="e">
        <f t="shared" si="5"/>
        <v>#N/A</v>
      </c>
      <c r="H25" s="174" t="e">
        <f t="shared" si="6"/>
        <v>#N/A</v>
      </c>
      <c r="I25" s="175">
        <f>SUMIF(Planilha1!C:C,Eventograma_e_Quantitativos!E25,Planilha1!M:M)</f>
        <v>5114866.238400002</v>
      </c>
      <c r="J25" s="86"/>
      <c r="K25" s="170">
        <f>deactivatedados.form1</f>
        <v>2</v>
      </c>
      <c r="L25" s="169" t="s">
        <v>250</v>
      </c>
      <c r="M25" s="87"/>
      <c r="N25" s="180">
        <f>SUMIFS(Planilha1!$K:$K,Planilha1!$B:$B,Eventograma_e_Quantitativos!N$16,Planilha1!$C:$C,Eventograma_e_Quantitativos!$E25)</f>
        <v>0</v>
      </c>
      <c r="O25" s="180">
        <f>SUMIFS(Planilha1!$K:$K,Planilha1!$B:$B,Eventograma_e_Quantitativos!O$16,Planilha1!$C:$C,Eventograma_e_Quantitativos!$E25)</f>
        <v>0</v>
      </c>
      <c r="P25" s="180">
        <f>SUMIFS(Planilha1!$K:$K,Planilha1!$B:$B,Eventograma_e_Quantitativos!P$16,Planilha1!$C:$C,Eventograma_e_Quantitativos!$E25)</f>
        <v>0</v>
      </c>
      <c r="Q25" s="180">
        <f>SUMIFS(Planilha1!$K:$K,Planilha1!$B:$B,Eventograma_e_Quantitativos!Q$16,Planilha1!$C:$C,Eventograma_e_Quantitativos!$E25)</f>
        <v>0</v>
      </c>
      <c r="R25" s="180">
        <f>SUMIFS(Planilha1!$K:$K,Planilha1!$B:$B,Eventograma_e_Quantitativos!R$16,Planilha1!$C:$C,Eventograma_e_Quantitativos!$E25)</f>
        <v>0</v>
      </c>
      <c r="S25" s="180">
        <f>SUMIFS(Planilha1!$K:$K,Planilha1!$B:$B,Eventograma_e_Quantitativos!S$16,Planilha1!$C:$C,Eventograma_e_Quantitativos!$E25)</f>
        <v>0</v>
      </c>
      <c r="T25" s="180">
        <f>SUMIFS(Planilha1!$K:$K,Planilha1!$B:$B,Eventograma_e_Quantitativos!T$16,Planilha1!$C:$C,Eventograma_e_Quantitativos!$E25)</f>
        <v>0</v>
      </c>
      <c r="U25" s="180">
        <f>SUMIFS(Planilha1!$K:$K,Planilha1!$B:$B,Eventograma_e_Quantitativos!U$16,Planilha1!$C:$C,Eventograma_e_Quantitativos!$E25)</f>
        <v>0</v>
      </c>
      <c r="V25" s="180">
        <f>SUMIFS(Planilha1!$K:$K,Planilha1!$B:$B,Eventograma_e_Quantitativos!V$16,Planilha1!$C:$C,Eventograma_e_Quantitativos!$E25)</f>
        <v>0</v>
      </c>
      <c r="W25" s="180">
        <f>SUMIFS(Planilha1!$K:$K,Planilha1!$B:$B,Eventograma_e_Quantitativos!W$16,Planilha1!$C:$C,Eventograma_e_Quantitativos!$E25)</f>
        <v>0</v>
      </c>
      <c r="X25" s="180">
        <f>SUMIFS(Planilha1!$K:$K,Planilha1!$B:$B,Eventograma_e_Quantitativos!X$16,Planilha1!$C:$C,Eventograma_e_Quantitativos!$E25)</f>
        <v>0</v>
      </c>
      <c r="Y25" s="180">
        <f>SUMIFS(Planilha1!$K:$K,Planilha1!$B:$B,Eventograma_e_Quantitativos!Y$16,Planilha1!$C:$C,Eventograma_e_Quantitativos!$E25)</f>
        <v>0</v>
      </c>
      <c r="Z25" s="180">
        <f>SUMIFS(Planilha1!$K:$K,Planilha1!$B:$B,Eventograma_e_Quantitativos!Z$16,Planilha1!$C:$C,Eventograma_e_Quantitativos!$E25)</f>
        <v>0</v>
      </c>
      <c r="AA25" s="180">
        <f>SUMIFS(Planilha1!$K:$K,Planilha1!$B:$B,Eventograma_e_Quantitativos!AA$16,Planilha1!$C:$C,Eventograma_e_Quantitativos!$E25)</f>
        <v>0</v>
      </c>
      <c r="AB25" s="180">
        <f>SUMIFS(Planilha1!$K:$K,Planilha1!$B:$B,Eventograma_e_Quantitativos!AB$16,Planilha1!$C:$C,Eventograma_e_Quantitativos!$E25)</f>
        <v>0</v>
      </c>
      <c r="AC25" s="180">
        <f>SUMIFS(Planilha1!$K:$K,Planilha1!$B:$B,Eventograma_e_Quantitativos!AC$16,Planilha1!$C:$C,Eventograma_e_Quantitativos!$E25)</f>
        <v>0</v>
      </c>
      <c r="AD25" s="180">
        <f>SUMIFS(Planilha1!$K:$K,Planilha1!$B:$B,Eventograma_e_Quantitativos!AD$16,Planilha1!$C:$C,Eventograma_e_Quantitativos!$E25)</f>
        <v>0</v>
      </c>
      <c r="AE25" s="180">
        <f>SUMIFS(Planilha1!$K:$K,Planilha1!$B:$B,Eventograma_e_Quantitativos!AE$16,Planilha1!$C:$C,Eventograma_e_Quantitativos!$E25)</f>
        <v>0</v>
      </c>
      <c r="AF25" s="180">
        <f>SUMIFS(Planilha1!$K:$K,Planilha1!$B:$B,Eventograma_e_Quantitativos!AF$16,Planilha1!$C:$C,Eventograma_e_Quantitativos!$E25)</f>
        <v>0</v>
      </c>
      <c r="AG25" s="180">
        <f>SUMIFS(Planilha1!$K:$K,Planilha1!$B:$B,Eventograma_e_Quantitativos!AG$16,Planilha1!$C:$C,Eventograma_e_Quantitativos!$E25)</f>
        <v>0</v>
      </c>
      <c r="AH25" s="180">
        <f>SUMIFS(Planilha1!$K:$K,Planilha1!$B:$B,Eventograma_e_Quantitativos!AH$16,Planilha1!$C:$C,Eventograma_e_Quantitativos!$E25)</f>
        <v>0</v>
      </c>
      <c r="AI25" s="180">
        <f>SUMIFS(Planilha1!$K:$K,Planilha1!$B:$B,Eventograma_e_Quantitativos!AI$16,Planilha1!$C:$C,Eventograma_e_Quantitativos!$E25)</f>
        <v>0</v>
      </c>
      <c r="AJ25" s="180">
        <f>SUMIFS(Planilha1!$K:$K,Planilha1!$B:$B,Eventograma_e_Quantitativos!AJ$16,Planilha1!$C:$C,Eventograma_e_Quantitativos!$E25)</f>
        <v>0</v>
      </c>
      <c r="AK25" s="180">
        <f>SUMIFS(Planilha1!$K:$K,Planilha1!$B:$B,Eventograma_e_Quantitativos!AK$16,Planilha1!$C:$C,Eventograma_e_Quantitativos!$E25)</f>
        <v>0</v>
      </c>
      <c r="AL25" s="180">
        <f>SUMIFS(Planilha1!$K:$K,Planilha1!$B:$B,Eventograma_e_Quantitativos!AL$16,Planilha1!$C:$C,Eventograma_e_Quantitativos!$E25)</f>
        <v>0</v>
      </c>
      <c r="AM25" s="180">
        <f>SUMIFS(Planilha1!$K:$K,Planilha1!$B:$B,Eventograma_e_Quantitativos!AM$16,Planilha1!$C:$C,Eventograma_e_Quantitativos!$E25)</f>
        <v>0</v>
      </c>
      <c r="AN25" s="180">
        <f>SUMIFS(Planilha1!$K:$K,Planilha1!$B:$B,Eventograma_e_Quantitativos!AN$16,Planilha1!$C:$C,Eventograma_e_Quantitativos!$E25)</f>
        <v>0</v>
      </c>
      <c r="AO25" s="180">
        <f>SUMIFS(Planilha1!$K:$K,Planilha1!$B:$B,Eventograma_e_Quantitativos!AO$16,Planilha1!$C:$C,Eventograma_e_Quantitativos!$E25)</f>
        <v>0</v>
      </c>
      <c r="AP25" s="180">
        <f>SUMIFS(Planilha1!$K:$K,Planilha1!$B:$B,Eventograma_e_Quantitativos!AP$16,Planilha1!$C:$C,Eventograma_e_Quantitativos!$E25)</f>
        <v>0</v>
      </c>
      <c r="AQ25" s="180">
        <f>SUMIFS(Planilha1!$K:$K,Planilha1!$B:$B,Eventograma_e_Quantitativos!AQ$16,Planilha1!$C:$C,Eventograma_e_Quantitativos!$E25)</f>
        <v>0</v>
      </c>
      <c r="AR25" s="180">
        <f>SUMIFS(Planilha1!$K:$K,Planilha1!$B:$B,Eventograma_e_Quantitativos!AR$16,Planilha1!$C:$C,Eventograma_e_Quantitativos!$E25)</f>
        <v>0</v>
      </c>
      <c r="AS25" s="180">
        <f>SUMIFS(Planilha1!$K:$K,Planilha1!$B:$B,Eventograma_e_Quantitativos!AS$16,Planilha1!$C:$C,Eventograma_e_Quantitativos!$E25)</f>
        <v>0</v>
      </c>
      <c r="AT25" s="180">
        <f>SUMIFS(Planilha1!$K:$K,Planilha1!$B:$B,Eventograma_e_Quantitativos!AT$16,Planilha1!$C:$C,Eventograma_e_Quantitativos!$E25)</f>
        <v>0</v>
      </c>
      <c r="AU25" s="180">
        <f>SUMIFS(Planilha1!$K:$K,Planilha1!$B:$B,Eventograma_e_Quantitativos!AU$16,Planilha1!$C:$C,Eventograma_e_Quantitativos!$E25)</f>
        <v>0</v>
      </c>
      <c r="AV25" s="180">
        <f>SUMIFS(Planilha1!$K:$K,Planilha1!$B:$B,Eventograma_e_Quantitativos!AV$16,Planilha1!$C:$C,Eventograma_e_Quantitativos!$E25)</f>
        <v>0</v>
      </c>
      <c r="AW25" s="180">
        <f>SUMIFS(Planilha1!$K:$K,Planilha1!$B:$B,Eventograma_e_Quantitativos!AW$16,Planilha1!$C:$C,Eventograma_e_Quantitativos!$E25)</f>
        <v>0</v>
      </c>
      <c r="AX25" s="180">
        <f>SUMIFS(Planilha1!$K:$K,Planilha1!$B:$B,Eventograma_e_Quantitativos!AX$16,Planilha1!$C:$C,Eventograma_e_Quantitativos!$E25)</f>
        <v>0</v>
      </c>
      <c r="AY25" s="180">
        <f>SUMIFS(Planilha1!$K:$K,Planilha1!$B:$B,Eventograma_e_Quantitativos!AY$16,Planilha1!$C:$C,Eventograma_e_Quantitativos!$E25)</f>
        <v>0</v>
      </c>
      <c r="AZ25" s="180">
        <f>SUMIFS(Planilha1!$K:$K,Planilha1!$B:$B,Eventograma_e_Quantitativos!AZ$16,Planilha1!$C:$C,Eventograma_e_Quantitativos!$E25)</f>
        <v>0</v>
      </c>
      <c r="BA25" s="180">
        <f>SUMIFS(Planilha1!$K:$K,Planilha1!$B:$B,Eventograma_e_Quantitativos!BA$16,Planilha1!$C:$C,Eventograma_e_Quantitativos!$E25)</f>
        <v>0</v>
      </c>
      <c r="BB25" s="180">
        <f>SUMIFS(Planilha1!$K:$K,Planilha1!$B:$B,Eventograma_e_Quantitativos!BB$16,Planilha1!$C:$C,Eventograma_e_Quantitativos!$E25)</f>
        <v>0</v>
      </c>
      <c r="BC25" s="180">
        <f>SUMIFS(Planilha1!$K:$K,Planilha1!$B:$B,Eventograma_e_Quantitativos!BC$16,Planilha1!$C:$C,Eventograma_e_Quantitativos!$E25)</f>
        <v>0</v>
      </c>
      <c r="BD25" s="180">
        <f>SUMIFS(Planilha1!$K:$K,Planilha1!$B:$B,Eventograma_e_Quantitativos!BD$16,Planilha1!$C:$C,Eventograma_e_Quantitativos!$E25)</f>
        <v>0</v>
      </c>
      <c r="BE25" s="180">
        <f>SUMIFS(Planilha1!$K:$K,Planilha1!$B:$B,Eventograma_e_Quantitativos!BE$16,Planilha1!$C:$C,Eventograma_e_Quantitativos!$E25)</f>
        <v>0</v>
      </c>
      <c r="BF25" s="180">
        <f>SUMIFS(Planilha1!$K:$K,Planilha1!$B:$B,Eventograma_e_Quantitativos!BF$16,Planilha1!$C:$C,Eventograma_e_Quantitativos!$E25)</f>
        <v>0</v>
      </c>
      <c r="BG25" s="180">
        <f>SUMIFS(Planilha1!$K:$K,Planilha1!$B:$B,Eventograma_e_Quantitativos!BG$16,Planilha1!$C:$C,Eventograma_e_Quantitativos!$E25)</f>
        <v>0</v>
      </c>
      <c r="BH25" s="180">
        <f>SUMIFS(Planilha1!$K:$K,Planilha1!$B:$B,Eventograma_e_Quantitativos!BH$16,Planilha1!$C:$C,Eventograma_e_Quantitativos!$E25)</f>
        <v>0</v>
      </c>
      <c r="BI25" s="180">
        <f>SUMIFS(Planilha1!$K:$K,Planilha1!$B:$B,Eventograma_e_Quantitativos!BI$16,Planilha1!$C:$C,Eventograma_e_Quantitativos!$E25)</f>
        <v>0</v>
      </c>
      <c r="BJ25" s="180">
        <f>SUMIFS(Planilha1!$K:$K,Planilha1!$B:$B,Eventograma_e_Quantitativos!BJ$16,Planilha1!$C:$C,Eventograma_e_Quantitativos!$E25)</f>
        <v>0</v>
      </c>
      <c r="BK25" s="180">
        <f>SUMIFS(Planilha1!$K:$K,Planilha1!$B:$B,Eventograma_e_Quantitativos!BK$16,Planilha1!$C:$C,Eventograma_e_Quantitativos!$E25)</f>
        <v>0</v>
      </c>
      <c r="BM25" s="121" t="e">
        <f t="shared" si="7"/>
        <v>#REF!</v>
      </c>
      <c r="BN25" s="121" t="e">
        <f t="shared" si="8"/>
        <v>#REF!</v>
      </c>
      <c r="BO25" s="121" t="e">
        <f t="shared" si="9"/>
        <v>#REF!</v>
      </c>
      <c r="BP25" s="121" t="e">
        <f t="shared" si="10"/>
        <v>#REF!</v>
      </c>
      <c r="BQ25" s="121">
        <f t="shared" si="11"/>
        <v>0</v>
      </c>
      <c r="BR25" s="121">
        <f t="shared" si="12"/>
        <v>0</v>
      </c>
      <c r="BS25" s="121">
        <f t="shared" si="13"/>
        <v>0</v>
      </c>
      <c r="BT25" s="121">
        <f t="shared" si="14"/>
        <v>0</v>
      </c>
      <c r="BU25" s="121">
        <f t="shared" si="15"/>
        <v>0</v>
      </c>
      <c r="BV25" s="121">
        <f t="shared" si="16"/>
        <v>0</v>
      </c>
      <c r="BW25" s="121">
        <f t="shared" si="17"/>
        <v>0</v>
      </c>
      <c r="BX25" s="121">
        <f t="shared" si="18"/>
        <v>0</v>
      </c>
      <c r="BY25" s="121">
        <f t="shared" si="19"/>
        <v>0</v>
      </c>
      <c r="BZ25" s="121">
        <f t="shared" si="20"/>
        <v>0</v>
      </c>
      <c r="CA25" s="121">
        <f t="shared" si="21"/>
        <v>0</v>
      </c>
      <c r="CB25" s="121">
        <f t="shared" si="22"/>
        <v>0</v>
      </c>
      <c r="CC25" s="121">
        <f t="shared" si="23"/>
        <v>0</v>
      </c>
      <c r="CD25" s="121">
        <f t="shared" si="24"/>
        <v>0</v>
      </c>
      <c r="CE25" s="121">
        <f t="shared" si="25"/>
        <v>0</v>
      </c>
      <c r="CF25" s="121">
        <f t="shared" si="26"/>
        <v>0</v>
      </c>
      <c r="CG25" s="121">
        <f t="shared" si="27"/>
        <v>0</v>
      </c>
      <c r="CH25" s="121">
        <f t="shared" si="28"/>
        <v>0</v>
      </c>
      <c r="CI25" s="121">
        <f t="shared" si="29"/>
        <v>0</v>
      </c>
      <c r="CJ25" s="121">
        <f t="shared" si="30"/>
        <v>0</v>
      </c>
      <c r="CK25" s="121">
        <f t="shared" si="31"/>
        <v>0</v>
      </c>
      <c r="CL25" s="121">
        <f t="shared" si="32"/>
        <v>0</v>
      </c>
      <c r="CM25" s="121">
        <f t="shared" si="33"/>
        <v>0</v>
      </c>
      <c r="CN25" s="121">
        <f t="shared" si="34"/>
        <v>0</v>
      </c>
      <c r="CO25" s="121">
        <f t="shared" si="35"/>
        <v>0</v>
      </c>
      <c r="CP25" s="121">
        <f t="shared" si="36"/>
        <v>0</v>
      </c>
      <c r="CQ25" s="121">
        <f t="shared" si="37"/>
        <v>0</v>
      </c>
      <c r="CR25" s="121">
        <f t="shared" si="38"/>
        <v>0</v>
      </c>
      <c r="CS25" s="121">
        <f t="shared" si="39"/>
        <v>0</v>
      </c>
      <c r="CT25" s="121">
        <f t="shared" si="40"/>
        <v>0</v>
      </c>
      <c r="CU25" s="121">
        <f t="shared" si="41"/>
        <v>0</v>
      </c>
      <c r="CV25" s="121">
        <f t="shared" si="42"/>
        <v>0</v>
      </c>
      <c r="CW25" s="121">
        <f t="shared" si="43"/>
        <v>0</v>
      </c>
      <c r="CX25" s="121">
        <f t="shared" si="44"/>
        <v>0</v>
      </c>
      <c r="CY25" s="121">
        <f t="shared" si="45"/>
        <v>0</v>
      </c>
      <c r="CZ25" s="121">
        <f t="shared" si="46"/>
        <v>0</v>
      </c>
      <c r="DA25" s="121">
        <f t="shared" si="47"/>
        <v>0</v>
      </c>
      <c r="DB25" s="121">
        <f t="shared" si="48"/>
        <v>0</v>
      </c>
      <c r="DC25" s="121">
        <f t="shared" si="49"/>
        <v>0</v>
      </c>
      <c r="DD25" s="121">
        <f t="shared" si="50"/>
        <v>0</v>
      </c>
      <c r="DE25" s="121">
        <f t="shared" si="51"/>
        <v>0</v>
      </c>
      <c r="DF25" s="121">
        <f t="shared" si="52"/>
        <v>0</v>
      </c>
      <c r="DG25" s="121">
        <f t="shared" si="53"/>
        <v>0</v>
      </c>
      <c r="DH25" s="121">
        <f t="shared" si="54"/>
        <v>0</v>
      </c>
      <c r="DI25" s="121">
        <f t="shared" si="55"/>
        <v>0</v>
      </c>
      <c r="DJ25" s="121">
        <f t="shared" si="56"/>
        <v>0</v>
      </c>
      <c r="DK25" s="128" t="e">
        <f t="shared" si="57"/>
        <v>#N/A</v>
      </c>
      <c r="DL25" s="128">
        <f t="shared" ca="1" si="58"/>
        <v>0</v>
      </c>
      <c r="DM25" s="121">
        <f ca="1">IF($K25&lt;&gt;1,IF(ISNUMBER(INDEX(Import.PLE,$K25,DM$16)),IF(INDEX(Import.PLE,$K25,DM$16)&lt;=mediçao,BM25,0),0),PLE!$AA$28*BM25)</f>
        <v>0</v>
      </c>
      <c r="DN25" s="121">
        <f ca="1">IF($K25&lt;&gt;1,IF(ISNUMBER(INDEX(Import.PLE,$K25,DN$16)),IF(INDEX(Import.PLE,$K25,DN$16)&lt;=mediçao,BN25,0),0),PLE!$AA$28*BN25)</f>
        <v>0</v>
      </c>
      <c r="DO25" s="121">
        <f ca="1">IF($K25&lt;&gt;1,IF(ISNUMBER(INDEX(Import.PLE,$K25,DO$16)),IF(INDEX(Import.PLE,$K25,DO$16)&lt;=mediçao,BO25,0),0),PLE!$AA$28*BO25)</f>
        <v>0</v>
      </c>
      <c r="DP25" s="121">
        <f ca="1">IF($K25&lt;&gt;1,IF(ISNUMBER(INDEX(Import.PLE,$K25,DP$16)),IF(INDEX(Import.PLE,$K25,DP$16)&lt;=mediçao,BP25,0),0),PLE!$AA$28*BP25)</f>
        <v>0</v>
      </c>
      <c r="DQ25" s="121">
        <f ca="1">IF($K25&lt;&gt;1,IF(ISNUMBER(INDEX(Import.PLE,$K25,DQ$16)),IF(INDEX(Import.PLE,$K25,DQ$16)&lt;=mediçao,BQ25,0),0),PLE!$AA$28*BQ25)</f>
        <v>0</v>
      </c>
      <c r="DR25" s="121">
        <f ca="1">IF($K25&lt;&gt;1,IF(ISNUMBER(INDEX(Import.PLE,$K25,DR$16)),IF(INDEX(Import.PLE,$K25,DR$16)&lt;=mediçao,BR25,0),0),PLE!$AA$28*BR25)</f>
        <v>0</v>
      </c>
      <c r="DS25" s="121">
        <f ca="1">IF($K25&lt;&gt;1,IF(ISNUMBER(INDEX(Import.PLE,$K25,DS$16)),IF(INDEX(Import.PLE,$K25,DS$16)&lt;=mediçao,BS25,0),0),PLE!$AA$28*BS25)</f>
        <v>0</v>
      </c>
      <c r="DT25" s="121">
        <f ca="1">IF($K25&lt;&gt;1,IF(ISNUMBER(INDEX(Import.PLE,$K25,DT$16)),IF(INDEX(Import.PLE,$K25,DT$16)&lt;=mediçao,BT25,0),0),PLE!$AA$28*BT25)</f>
        <v>0</v>
      </c>
      <c r="DU25" s="121">
        <f ca="1">IF($K25&lt;&gt;1,IF(ISNUMBER(INDEX(Import.PLE,$K25,DU$16)),IF(INDEX(Import.PLE,$K25,DU$16)&lt;=mediçao,BU25,0),0),PLE!$AA$28*BU25)</f>
        <v>0</v>
      </c>
      <c r="DV25" s="121">
        <f ca="1">IF($K25&lt;&gt;1,IF(ISNUMBER(INDEX(Import.PLE,$K25,DV$16)),IF(INDEX(Import.PLE,$K25,DV$16)&lt;=mediçao,BV25,0),0),PLE!$AA$28*BV25)</f>
        <v>0</v>
      </c>
      <c r="DW25" s="121">
        <f ca="1">IF($K25&lt;&gt;1,IF(ISNUMBER(INDEX(Import.PLE,$K25,DW$16)),IF(INDEX(Import.PLE,$K25,DW$16)&lt;=mediçao,BW25,0),0),PLE!$AA$28*BW25)</f>
        <v>0</v>
      </c>
      <c r="DX25" s="121">
        <f ca="1">IF($K25&lt;&gt;1,IF(ISNUMBER(INDEX(Import.PLE,$K25,DX$16)),IF(INDEX(Import.PLE,$K25,DX$16)&lt;=mediçao,BX25,0),0),PLE!$AA$28*BX25)</f>
        <v>0</v>
      </c>
      <c r="DY25" s="121">
        <f ca="1">IF($K25&lt;&gt;1,IF(ISNUMBER(INDEX(Import.PLE,$K25,DY$16)),IF(INDEX(Import.PLE,$K25,DY$16)&lt;=mediçao,BY25,0),0),PLE!$AA$28*BY25)</f>
        <v>0</v>
      </c>
      <c r="DZ25" s="121">
        <f ca="1">IF($K25&lt;&gt;1,IF(ISNUMBER(INDEX(Import.PLE,$K25,DZ$16)),IF(INDEX(Import.PLE,$K25,DZ$16)&lt;=mediçao,BZ25,0),0),PLE!$AA$28*BZ25)</f>
        <v>0</v>
      </c>
      <c r="EA25" s="121">
        <f ca="1">IF($K25&lt;&gt;1,IF(ISNUMBER(INDEX(Import.PLE,$K25,EA$16)),IF(INDEX(Import.PLE,$K25,EA$16)&lt;=mediçao,CA25,0),0),PLE!$AA$28*CA25)</f>
        <v>0</v>
      </c>
      <c r="EB25" s="121">
        <f ca="1">IF($K25&lt;&gt;1,IF(ISNUMBER(INDEX(Import.PLE,$K25,EB$16)),IF(INDEX(Import.PLE,$K25,EB$16)&lt;=mediçao,CB25,0),0),PLE!$AA$28*CB25)</f>
        <v>0</v>
      </c>
      <c r="EC25" s="121">
        <f ca="1">IF($K25&lt;&gt;1,IF(ISNUMBER(INDEX(Import.PLE,$K25,EC$16)),IF(INDEX(Import.PLE,$K25,EC$16)&lt;=mediçao,CC25,0),0),PLE!$AA$28*CC25)</f>
        <v>0</v>
      </c>
      <c r="ED25" s="121">
        <f ca="1">IF($K25&lt;&gt;1,IF(ISNUMBER(INDEX(Import.PLE,$K25,ED$16)),IF(INDEX(Import.PLE,$K25,ED$16)&lt;=mediçao,CD25,0),0),PLE!$AA$28*CD25)</f>
        <v>0</v>
      </c>
      <c r="EE25" s="121">
        <f ca="1">IF($K25&lt;&gt;1,IF(ISNUMBER(INDEX(Import.PLE,$K25,EE$16)),IF(INDEX(Import.PLE,$K25,EE$16)&lt;=mediçao,CE25,0),0),PLE!$AA$28*CE25)</f>
        <v>0</v>
      </c>
      <c r="EF25" s="121">
        <f ca="1">IF($K25&lt;&gt;1,IF(ISNUMBER(INDEX(Import.PLE,$K25,EF$16)),IF(INDEX(Import.PLE,$K25,EF$16)&lt;=mediçao,CF25,0),0),PLE!$AA$28*CF25)</f>
        <v>0</v>
      </c>
      <c r="EG25" s="121">
        <f ca="1">IF($K25&lt;&gt;1,IF(ISNUMBER(INDEX(Import.PLE,$K25,EG$16)),IF(INDEX(Import.PLE,$K25,EG$16)&lt;=mediçao,CG25,0),0),PLE!$AA$28*CG25)</f>
        <v>0</v>
      </c>
      <c r="EH25" s="121">
        <f ca="1">IF($K25&lt;&gt;1,IF(ISNUMBER(INDEX(Import.PLE,$K25,EH$16)),IF(INDEX(Import.PLE,$K25,EH$16)&lt;=mediçao,CH25,0),0),PLE!$AA$28*CH25)</f>
        <v>0</v>
      </c>
      <c r="EI25" s="121">
        <f ca="1">IF($K25&lt;&gt;1,IF(ISNUMBER(INDEX(Import.PLE,$K25,EI$16)),IF(INDEX(Import.PLE,$K25,EI$16)&lt;=mediçao,CI25,0),0),PLE!$AA$28*CI25)</f>
        <v>0</v>
      </c>
      <c r="EJ25" s="121">
        <f ca="1">IF($K25&lt;&gt;1,IF(ISNUMBER(INDEX(Import.PLE,$K25,EJ$16)),IF(INDEX(Import.PLE,$K25,EJ$16)&lt;=mediçao,CJ25,0),0),PLE!$AA$28*CJ25)</f>
        <v>0</v>
      </c>
      <c r="EK25" s="121">
        <f ca="1">IF($K25&lt;&gt;1,IF(ISNUMBER(INDEX(Import.PLE,$K25,EK$16)),IF(INDEX(Import.PLE,$K25,EK$16)&lt;=mediçao,CK25,0),0),PLE!$AA$28*CK25)</f>
        <v>0</v>
      </c>
      <c r="EL25" s="121">
        <f ca="1">IF($K25&lt;&gt;1,IF(ISNUMBER(INDEX(Import.PLE,$K25,EL$16)),IF(INDEX(Import.PLE,$K25,EL$16)&lt;=mediçao,CL25,0),0),PLE!$AA$28*CL25)</f>
        <v>0</v>
      </c>
      <c r="EM25" s="121">
        <f ca="1">IF($K25&lt;&gt;1,IF(ISNUMBER(INDEX(Import.PLE,$K25,EM$16)),IF(INDEX(Import.PLE,$K25,EM$16)&lt;=mediçao,CM25,0),0),PLE!$AA$28*CM25)</f>
        <v>0</v>
      </c>
      <c r="EN25" s="121">
        <f ca="1">IF($K25&lt;&gt;1,IF(ISNUMBER(INDEX(Import.PLE,$K25,EN$16)),IF(INDEX(Import.PLE,$K25,EN$16)&lt;=mediçao,CN25,0),0),PLE!$AA$28*CN25)</f>
        <v>0</v>
      </c>
      <c r="EO25" s="121">
        <f ca="1">IF($K25&lt;&gt;1,IF(ISNUMBER(INDEX(Import.PLE,$K25,EO$16)),IF(INDEX(Import.PLE,$K25,EO$16)&lt;=mediçao,CO25,0),0),PLE!$AA$28*CO25)</f>
        <v>0</v>
      </c>
      <c r="EP25" s="121">
        <f ca="1">IF($K25&lt;&gt;1,IF(ISNUMBER(INDEX(Import.PLE,$K25,EP$16)),IF(INDEX(Import.PLE,$K25,EP$16)&lt;=mediçao,CP25,0),0),PLE!$AA$28*CP25)</f>
        <v>0</v>
      </c>
      <c r="EQ25" s="121">
        <f ca="1">IF($K25&lt;&gt;1,IF(ISNUMBER(INDEX(Import.PLE,$K25,EQ$16)),IF(INDEX(Import.PLE,$K25,EQ$16)&lt;=mediçao,CQ25,0),0),PLE!$AA$28*CQ25)</f>
        <v>0</v>
      </c>
      <c r="ER25" s="121">
        <f ca="1">IF($K25&lt;&gt;1,IF(ISNUMBER(INDEX(Import.PLE,$K25,ER$16)),IF(INDEX(Import.PLE,$K25,ER$16)&lt;=mediçao,CR25,0),0),PLE!$AA$28*CR25)</f>
        <v>0</v>
      </c>
      <c r="ES25" s="121">
        <f ca="1">IF($K25&lt;&gt;1,IF(ISNUMBER(INDEX(Import.PLE,$K25,ES$16)),IF(INDEX(Import.PLE,$K25,ES$16)&lt;=mediçao,CS25,0),0),PLE!$AA$28*CS25)</f>
        <v>0</v>
      </c>
      <c r="ET25" s="121">
        <f ca="1">IF($K25&lt;&gt;1,IF(ISNUMBER(INDEX(Import.PLE,$K25,ET$16)),IF(INDEX(Import.PLE,$K25,ET$16)&lt;=mediçao,CT25,0),0),PLE!$AA$28*CT25)</f>
        <v>0</v>
      </c>
      <c r="EU25" s="121">
        <f ca="1">IF($K25&lt;&gt;1,IF(ISNUMBER(INDEX(Import.PLE,$K25,EU$16)),IF(INDEX(Import.PLE,$K25,EU$16)&lt;=mediçao,CU25,0),0),PLE!$AA$28*CU25)</f>
        <v>0</v>
      </c>
      <c r="EV25" s="121">
        <f ca="1">IF($K25&lt;&gt;1,IF(ISNUMBER(INDEX(Import.PLE,$K25,EV$16)),IF(INDEX(Import.PLE,$K25,EV$16)&lt;=mediçao,CV25,0),0),PLE!$AA$28*CV25)</f>
        <v>0</v>
      </c>
      <c r="EW25" s="121">
        <f ca="1">IF($K25&lt;&gt;1,IF(ISNUMBER(INDEX(Import.PLE,$K25,EW$16)),IF(INDEX(Import.PLE,$K25,EW$16)&lt;=mediçao,CW25,0),0),PLE!$AA$28*CW25)</f>
        <v>0</v>
      </c>
      <c r="EX25" s="121">
        <f ca="1">IF($K25&lt;&gt;1,IF(ISNUMBER(INDEX(Import.PLE,$K25,EX$16)),IF(INDEX(Import.PLE,$K25,EX$16)&lt;=mediçao,CX25,0),0),PLE!$AA$28*CX25)</f>
        <v>0</v>
      </c>
      <c r="EY25" s="121">
        <f ca="1">IF($K25&lt;&gt;1,IF(ISNUMBER(INDEX(Import.PLE,$K25,EY$16)),IF(INDEX(Import.PLE,$K25,EY$16)&lt;=mediçao,CY25,0),0),PLE!$AA$28*CY25)</f>
        <v>0</v>
      </c>
      <c r="EZ25" s="121">
        <f ca="1">IF($K25&lt;&gt;1,IF(ISNUMBER(INDEX(Import.PLE,$K25,EZ$16)),IF(INDEX(Import.PLE,$K25,EZ$16)&lt;=mediçao,CZ25,0),0),PLE!$AA$28*CZ25)</f>
        <v>0</v>
      </c>
      <c r="FA25" s="121">
        <f ca="1">IF($K25&lt;&gt;1,IF(ISNUMBER(INDEX(Import.PLE,$K25,FA$16)),IF(INDEX(Import.PLE,$K25,FA$16)&lt;=mediçao,DA25,0),0),PLE!$AA$28*DA25)</f>
        <v>0</v>
      </c>
      <c r="FB25" s="121">
        <f ca="1">IF($K25&lt;&gt;1,IF(ISNUMBER(INDEX(Import.PLE,$K25,FB$16)),IF(INDEX(Import.PLE,$K25,FB$16)&lt;=mediçao,DB25,0),0),PLE!$AA$28*DB25)</f>
        <v>0</v>
      </c>
      <c r="FC25" s="121">
        <f ca="1">IF($K25&lt;&gt;1,IF(ISNUMBER(INDEX(Import.PLE,$K25,FC$16)),IF(INDEX(Import.PLE,$K25,FC$16)&lt;=mediçao,DC25,0),0),PLE!$AA$28*DC25)</f>
        <v>0</v>
      </c>
      <c r="FD25" s="121">
        <f ca="1">IF($K25&lt;&gt;1,IF(ISNUMBER(INDEX(Import.PLE,$K25,FD$16)),IF(INDEX(Import.PLE,$K25,FD$16)&lt;=mediçao,DD25,0),0),PLE!$AA$28*DD25)</f>
        <v>0</v>
      </c>
      <c r="FE25" s="121">
        <f ca="1">IF($K25&lt;&gt;1,IF(ISNUMBER(INDEX(Import.PLE,$K25,FE$16)),IF(INDEX(Import.PLE,$K25,FE$16)&lt;=mediçao,DE25,0),0),PLE!$AA$28*DE25)</f>
        <v>0</v>
      </c>
      <c r="FF25" s="121">
        <f ca="1">IF($K25&lt;&gt;1,IF(ISNUMBER(INDEX(Import.PLE,$K25,FF$16)),IF(INDEX(Import.PLE,$K25,FF$16)&lt;=mediçao,DF25,0),0),PLE!$AA$28*DF25)</f>
        <v>0</v>
      </c>
      <c r="FG25" s="121">
        <f ca="1">IF($K25&lt;&gt;1,IF(ISNUMBER(INDEX(Import.PLE,$K25,FG$16)),IF(INDEX(Import.PLE,$K25,FG$16)&lt;=mediçao,DG25,0),0),PLE!$AA$28*DG25)</f>
        <v>0</v>
      </c>
      <c r="FH25" s="121">
        <f ca="1">IF($K25&lt;&gt;1,IF(ISNUMBER(INDEX(Import.PLE,$K25,FH$16)),IF(INDEX(Import.PLE,$K25,FH$16)&lt;=mediçao,DH25,0),0),PLE!$AA$28*DH25)</f>
        <v>0</v>
      </c>
      <c r="FI25" s="121">
        <f ca="1">IF($K25&lt;&gt;1,IF(ISNUMBER(INDEX(Import.PLE,$K25,FI$16)),IF(INDEX(Import.PLE,$K25,FI$16)&lt;=mediçao,DI25,0),0),PLE!$AA$28*DI25)</f>
        <v>0</v>
      </c>
      <c r="FJ25" s="121">
        <f ca="1">IF($K25&lt;&gt;1,IF(ISNUMBER(INDEX(Import.PLE,$K25,FJ$16)),IF(INDEX(Import.PLE,$K25,FJ$16)&lt;=mediçao,DJ25,0),0),PLE!$AA$28*DJ25)</f>
        <v>0</v>
      </c>
    </row>
    <row r="26" spans="2:166" s="88" customFormat="1">
      <c r="B26" s="120">
        <f t="shared" ca="1" si="3"/>
        <v>8</v>
      </c>
      <c r="C26" s="83" t="e">
        <f t="shared" si="4"/>
        <v>#N/A</v>
      </c>
      <c r="D26" s="140" t="e">
        <f>VLOOKUP(E26,Planilha1!C:D,2,FALSE)</f>
        <v>#N/A</v>
      </c>
      <c r="E26" s="141" t="str">
        <f>IFERROR(INDEX(Planilha1!#REF!,MATCH(0,INDEX(COUNTIF($E$17:E25,Planilha1!#REF!),),)),"")</f>
        <v/>
      </c>
      <c r="F26" s="139" t="e">
        <f>IF(VLOOKUP(E26,Planilha1!C:J,8,FALSE)=0,"",VLOOKUP(E26,Planilha1!C:J,8,FALSE))</f>
        <v>#N/A</v>
      </c>
      <c r="G26" s="173" t="e">
        <f t="shared" si="5"/>
        <v>#N/A</v>
      </c>
      <c r="H26" s="174" t="e">
        <f t="shared" si="6"/>
        <v>#N/A</v>
      </c>
      <c r="I26" s="175">
        <f>SUMIF(Planilha1!C:C,Eventograma_e_Quantitativos!E26,Planilha1!M:M)</f>
        <v>5114866.238400002</v>
      </c>
      <c r="J26" s="86"/>
      <c r="K26" s="170">
        <f>deactivatedados.form1</f>
        <v>2</v>
      </c>
      <c r="L26" s="169" t="s">
        <v>250</v>
      </c>
      <c r="M26" s="87"/>
      <c r="N26" s="180">
        <f>SUMIFS(Planilha1!$K:$K,Planilha1!$B:$B,Eventograma_e_Quantitativos!N$16,Planilha1!$C:$C,Eventograma_e_Quantitativos!$E26)</f>
        <v>0</v>
      </c>
      <c r="O26" s="180">
        <f>SUMIFS(Planilha1!$K:$K,Planilha1!$B:$B,Eventograma_e_Quantitativos!O$16,Planilha1!$C:$C,Eventograma_e_Quantitativos!$E26)</f>
        <v>0</v>
      </c>
      <c r="P26" s="180">
        <f>SUMIFS(Planilha1!$K:$K,Planilha1!$B:$B,Eventograma_e_Quantitativos!P$16,Planilha1!$C:$C,Eventograma_e_Quantitativos!$E26)</f>
        <v>0</v>
      </c>
      <c r="Q26" s="180">
        <f>SUMIFS(Planilha1!$K:$K,Planilha1!$B:$B,Eventograma_e_Quantitativos!Q$16,Planilha1!$C:$C,Eventograma_e_Quantitativos!$E26)</f>
        <v>0</v>
      </c>
      <c r="R26" s="180">
        <f>SUMIFS(Planilha1!$K:$K,Planilha1!$B:$B,Eventograma_e_Quantitativos!R$16,Planilha1!$C:$C,Eventograma_e_Quantitativos!$E26)</f>
        <v>0</v>
      </c>
      <c r="S26" s="180">
        <f>SUMIFS(Planilha1!$K:$K,Planilha1!$B:$B,Eventograma_e_Quantitativos!S$16,Planilha1!$C:$C,Eventograma_e_Quantitativos!$E26)</f>
        <v>0</v>
      </c>
      <c r="T26" s="180">
        <f>SUMIFS(Planilha1!$K:$K,Planilha1!$B:$B,Eventograma_e_Quantitativos!T$16,Planilha1!$C:$C,Eventograma_e_Quantitativos!$E26)</f>
        <v>0</v>
      </c>
      <c r="U26" s="180">
        <f>SUMIFS(Planilha1!$K:$K,Planilha1!$B:$B,Eventograma_e_Quantitativos!U$16,Planilha1!$C:$C,Eventograma_e_Quantitativos!$E26)</f>
        <v>0</v>
      </c>
      <c r="V26" s="180">
        <f>SUMIFS(Planilha1!$K:$K,Planilha1!$B:$B,Eventograma_e_Quantitativos!V$16,Planilha1!$C:$C,Eventograma_e_Quantitativos!$E26)</f>
        <v>0</v>
      </c>
      <c r="W26" s="180">
        <f>SUMIFS(Planilha1!$K:$K,Planilha1!$B:$B,Eventograma_e_Quantitativos!W$16,Planilha1!$C:$C,Eventograma_e_Quantitativos!$E26)</f>
        <v>0</v>
      </c>
      <c r="X26" s="180">
        <f>SUMIFS(Planilha1!$K:$K,Planilha1!$B:$B,Eventograma_e_Quantitativos!X$16,Planilha1!$C:$C,Eventograma_e_Quantitativos!$E26)</f>
        <v>0</v>
      </c>
      <c r="Y26" s="180">
        <f>SUMIFS(Planilha1!$K:$K,Planilha1!$B:$B,Eventograma_e_Quantitativos!Y$16,Planilha1!$C:$C,Eventograma_e_Quantitativos!$E26)</f>
        <v>0</v>
      </c>
      <c r="Z26" s="180">
        <f>SUMIFS(Planilha1!$K:$K,Planilha1!$B:$B,Eventograma_e_Quantitativos!Z$16,Planilha1!$C:$C,Eventograma_e_Quantitativos!$E26)</f>
        <v>0</v>
      </c>
      <c r="AA26" s="180">
        <f>SUMIFS(Planilha1!$K:$K,Planilha1!$B:$B,Eventograma_e_Quantitativos!AA$16,Planilha1!$C:$C,Eventograma_e_Quantitativos!$E26)</f>
        <v>0</v>
      </c>
      <c r="AB26" s="180">
        <f>SUMIFS(Planilha1!$K:$K,Planilha1!$B:$B,Eventograma_e_Quantitativos!AB$16,Planilha1!$C:$C,Eventograma_e_Quantitativos!$E26)</f>
        <v>0</v>
      </c>
      <c r="AC26" s="180">
        <f>SUMIFS(Planilha1!$K:$K,Planilha1!$B:$B,Eventograma_e_Quantitativos!AC$16,Planilha1!$C:$C,Eventograma_e_Quantitativos!$E26)</f>
        <v>0</v>
      </c>
      <c r="AD26" s="180">
        <f>SUMIFS(Planilha1!$K:$K,Planilha1!$B:$B,Eventograma_e_Quantitativos!AD$16,Planilha1!$C:$C,Eventograma_e_Quantitativos!$E26)</f>
        <v>0</v>
      </c>
      <c r="AE26" s="180">
        <f>SUMIFS(Planilha1!$K:$K,Planilha1!$B:$B,Eventograma_e_Quantitativos!AE$16,Planilha1!$C:$C,Eventograma_e_Quantitativos!$E26)</f>
        <v>0</v>
      </c>
      <c r="AF26" s="180">
        <f>SUMIFS(Planilha1!$K:$K,Planilha1!$B:$B,Eventograma_e_Quantitativos!AF$16,Planilha1!$C:$C,Eventograma_e_Quantitativos!$E26)</f>
        <v>0</v>
      </c>
      <c r="AG26" s="180">
        <f>SUMIFS(Planilha1!$K:$K,Planilha1!$B:$B,Eventograma_e_Quantitativos!AG$16,Planilha1!$C:$C,Eventograma_e_Quantitativos!$E26)</f>
        <v>0</v>
      </c>
      <c r="AH26" s="180">
        <f>SUMIFS(Planilha1!$K:$K,Planilha1!$B:$B,Eventograma_e_Quantitativos!AH$16,Planilha1!$C:$C,Eventograma_e_Quantitativos!$E26)</f>
        <v>0</v>
      </c>
      <c r="AI26" s="180">
        <f>SUMIFS(Planilha1!$K:$K,Planilha1!$B:$B,Eventograma_e_Quantitativos!AI$16,Planilha1!$C:$C,Eventograma_e_Quantitativos!$E26)</f>
        <v>0</v>
      </c>
      <c r="AJ26" s="180">
        <f>SUMIFS(Planilha1!$K:$K,Planilha1!$B:$B,Eventograma_e_Quantitativos!AJ$16,Planilha1!$C:$C,Eventograma_e_Quantitativos!$E26)</f>
        <v>0</v>
      </c>
      <c r="AK26" s="180">
        <f>SUMIFS(Planilha1!$K:$K,Planilha1!$B:$B,Eventograma_e_Quantitativos!AK$16,Planilha1!$C:$C,Eventograma_e_Quantitativos!$E26)</f>
        <v>0</v>
      </c>
      <c r="AL26" s="180">
        <f>SUMIFS(Planilha1!$K:$K,Planilha1!$B:$B,Eventograma_e_Quantitativos!AL$16,Planilha1!$C:$C,Eventograma_e_Quantitativos!$E26)</f>
        <v>0</v>
      </c>
      <c r="AM26" s="180">
        <f>SUMIFS(Planilha1!$K:$K,Planilha1!$B:$B,Eventograma_e_Quantitativos!AM$16,Planilha1!$C:$C,Eventograma_e_Quantitativos!$E26)</f>
        <v>0</v>
      </c>
      <c r="AN26" s="180">
        <f>SUMIFS(Planilha1!$K:$K,Planilha1!$B:$B,Eventograma_e_Quantitativos!AN$16,Planilha1!$C:$C,Eventograma_e_Quantitativos!$E26)</f>
        <v>0</v>
      </c>
      <c r="AO26" s="180">
        <f>SUMIFS(Planilha1!$K:$K,Planilha1!$B:$B,Eventograma_e_Quantitativos!AO$16,Planilha1!$C:$C,Eventograma_e_Quantitativos!$E26)</f>
        <v>0</v>
      </c>
      <c r="AP26" s="180">
        <f>SUMIFS(Planilha1!$K:$K,Planilha1!$B:$B,Eventograma_e_Quantitativos!AP$16,Planilha1!$C:$C,Eventograma_e_Quantitativos!$E26)</f>
        <v>0</v>
      </c>
      <c r="AQ26" s="180">
        <f>SUMIFS(Planilha1!$K:$K,Planilha1!$B:$B,Eventograma_e_Quantitativos!AQ$16,Planilha1!$C:$C,Eventograma_e_Quantitativos!$E26)</f>
        <v>0</v>
      </c>
      <c r="AR26" s="180">
        <f>SUMIFS(Planilha1!$K:$K,Planilha1!$B:$B,Eventograma_e_Quantitativos!AR$16,Planilha1!$C:$C,Eventograma_e_Quantitativos!$E26)</f>
        <v>0</v>
      </c>
      <c r="AS26" s="180">
        <f>SUMIFS(Planilha1!$K:$K,Planilha1!$B:$B,Eventograma_e_Quantitativos!AS$16,Planilha1!$C:$C,Eventograma_e_Quantitativos!$E26)</f>
        <v>0</v>
      </c>
      <c r="AT26" s="180">
        <f>SUMIFS(Planilha1!$K:$K,Planilha1!$B:$B,Eventograma_e_Quantitativos!AT$16,Planilha1!$C:$C,Eventograma_e_Quantitativos!$E26)</f>
        <v>0</v>
      </c>
      <c r="AU26" s="180">
        <f>SUMIFS(Planilha1!$K:$K,Planilha1!$B:$B,Eventograma_e_Quantitativos!AU$16,Planilha1!$C:$C,Eventograma_e_Quantitativos!$E26)</f>
        <v>0</v>
      </c>
      <c r="AV26" s="180">
        <f>SUMIFS(Planilha1!$K:$K,Planilha1!$B:$B,Eventograma_e_Quantitativos!AV$16,Planilha1!$C:$C,Eventograma_e_Quantitativos!$E26)</f>
        <v>0</v>
      </c>
      <c r="AW26" s="180">
        <f>SUMIFS(Planilha1!$K:$K,Planilha1!$B:$B,Eventograma_e_Quantitativos!AW$16,Planilha1!$C:$C,Eventograma_e_Quantitativos!$E26)</f>
        <v>0</v>
      </c>
      <c r="AX26" s="180">
        <f>SUMIFS(Planilha1!$K:$K,Planilha1!$B:$B,Eventograma_e_Quantitativos!AX$16,Planilha1!$C:$C,Eventograma_e_Quantitativos!$E26)</f>
        <v>0</v>
      </c>
      <c r="AY26" s="180">
        <f>SUMIFS(Planilha1!$K:$K,Planilha1!$B:$B,Eventograma_e_Quantitativos!AY$16,Planilha1!$C:$C,Eventograma_e_Quantitativos!$E26)</f>
        <v>0</v>
      </c>
      <c r="AZ26" s="180">
        <f>SUMIFS(Planilha1!$K:$K,Planilha1!$B:$B,Eventograma_e_Quantitativos!AZ$16,Planilha1!$C:$C,Eventograma_e_Quantitativos!$E26)</f>
        <v>0</v>
      </c>
      <c r="BA26" s="180">
        <f>SUMIFS(Planilha1!$K:$K,Planilha1!$B:$B,Eventograma_e_Quantitativos!BA$16,Planilha1!$C:$C,Eventograma_e_Quantitativos!$E26)</f>
        <v>0</v>
      </c>
      <c r="BB26" s="180">
        <f>SUMIFS(Planilha1!$K:$K,Planilha1!$B:$B,Eventograma_e_Quantitativos!BB$16,Planilha1!$C:$C,Eventograma_e_Quantitativos!$E26)</f>
        <v>0</v>
      </c>
      <c r="BC26" s="180">
        <f>SUMIFS(Planilha1!$K:$K,Planilha1!$B:$B,Eventograma_e_Quantitativos!BC$16,Planilha1!$C:$C,Eventograma_e_Quantitativos!$E26)</f>
        <v>0</v>
      </c>
      <c r="BD26" s="180">
        <f>SUMIFS(Planilha1!$K:$K,Planilha1!$B:$B,Eventograma_e_Quantitativos!BD$16,Planilha1!$C:$C,Eventograma_e_Quantitativos!$E26)</f>
        <v>0</v>
      </c>
      <c r="BE26" s="180">
        <f>SUMIFS(Planilha1!$K:$K,Planilha1!$B:$B,Eventograma_e_Quantitativos!BE$16,Planilha1!$C:$C,Eventograma_e_Quantitativos!$E26)</f>
        <v>0</v>
      </c>
      <c r="BF26" s="180">
        <f>SUMIFS(Planilha1!$K:$K,Planilha1!$B:$B,Eventograma_e_Quantitativos!BF$16,Planilha1!$C:$C,Eventograma_e_Quantitativos!$E26)</f>
        <v>0</v>
      </c>
      <c r="BG26" s="180">
        <f>SUMIFS(Planilha1!$K:$K,Planilha1!$B:$B,Eventograma_e_Quantitativos!BG$16,Planilha1!$C:$C,Eventograma_e_Quantitativos!$E26)</f>
        <v>0</v>
      </c>
      <c r="BH26" s="180">
        <f>SUMIFS(Planilha1!$K:$K,Planilha1!$B:$B,Eventograma_e_Quantitativos!BH$16,Planilha1!$C:$C,Eventograma_e_Quantitativos!$E26)</f>
        <v>0</v>
      </c>
      <c r="BI26" s="180">
        <f>SUMIFS(Planilha1!$K:$K,Planilha1!$B:$B,Eventograma_e_Quantitativos!BI$16,Planilha1!$C:$C,Eventograma_e_Quantitativos!$E26)</f>
        <v>0</v>
      </c>
      <c r="BJ26" s="180">
        <f>SUMIFS(Planilha1!$K:$K,Planilha1!$B:$B,Eventograma_e_Quantitativos!BJ$16,Planilha1!$C:$C,Eventograma_e_Quantitativos!$E26)</f>
        <v>0</v>
      </c>
      <c r="BK26" s="180">
        <f>SUMIFS(Planilha1!$K:$K,Planilha1!$B:$B,Eventograma_e_Quantitativos!BK$16,Planilha1!$C:$C,Eventograma_e_Quantitativos!$E26)</f>
        <v>0</v>
      </c>
      <c r="BM26" s="121" t="e">
        <f t="shared" si="7"/>
        <v>#REF!</v>
      </c>
      <c r="BN26" s="121" t="e">
        <f t="shared" si="8"/>
        <v>#REF!</v>
      </c>
      <c r="BO26" s="121" t="e">
        <f t="shared" si="9"/>
        <v>#REF!</v>
      </c>
      <c r="BP26" s="121" t="e">
        <f t="shared" si="10"/>
        <v>#REF!</v>
      </c>
      <c r="BQ26" s="121">
        <f t="shared" si="11"/>
        <v>0</v>
      </c>
      <c r="BR26" s="121">
        <f t="shared" si="12"/>
        <v>0</v>
      </c>
      <c r="BS26" s="121">
        <f t="shared" si="13"/>
        <v>0</v>
      </c>
      <c r="BT26" s="121">
        <f t="shared" si="14"/>
        <v>0</v>
      </c>
      <c r="BU26" s="121">
        <f t="shared" si="15"/>
        <v>0</v>
      </c>
      <c r="BV26" s="121">
        <f t="shared" si="16"/>
        <v>0</v>
      </c>
      <c r="BW26" s="121">
        <f t="shared" si="17"/>
        <v>0</v>
      </c>
      <c r="BX26" s="121">
        <f t="shared" si="18"/>
        <v>0</v>
      </c>
      <c r="BY26" s="121">
        <f t="shared" si="19"/>
        <v>0</v>
      </c>
      <c r="BZ26" s="121">
        <f t="shared" si="20"/>
        <v>0</v>
      </c>
      <c r="CA26" s="121">
        <f t="shared" si="21"/>
        <v>0</v>
      </c>
      <c r="CB26" s="121">
        <f t="shared" si="22"/>
        <v>0</v>
      </c>
      <c r="CC26" s="121">
        <f t="shared" si="23"/>
        <v>0</v>
      </c>
      <c r="CD26" s="121">
        <f t="shared" si="24"/>
        <v>0</v>
      </c>
      <c r="CE26" s="121">
        <f t="shared" si="25"/>
        <v>0</v>
      </c>
      <c r="CF26" s="121">
        <f t="shared" si="26"/>
        <v>0</v>
      </c>
      <c r="CG26" s="121">
        <f t="shared" si="27"/>
        <v>0</v>
      </c>
      <c r="CH26" s="121">
        <f t="shared" si="28"/>
        <v>0</v>
      </c>
      <c r="CI26" s="121">
        <f t="shared" si="29"/>
        <v>0</v>
      </c>
      <c r="CJ26" s="121">
        <f t="shared" si="30"/>
        <v>0</v>
      </c>
      <c r="CK26" s="121">
        <f t="shared" si="31"/>
        <v>0</v>
      </c>
      <c r="CL26" s="121">
        <f t="shared" si="32"/>
        <v>0</v>
      </c>
      <c r="CM26" s="121">
        <f t="shared" si="33"/>
        <v>0</v>
      </c>
      <c r="CN26" s="121">
        <f t="shared" si="34"/>
        <v>0</v>
      </c>
      <c r="CO26" s="121">
        <f t="shared" si="35"/>
        <v>0</v>
      </c>
      <c r="CP26" s="121">
        <f t="shared" si="36"/>
        <v>0</v>
      </c>
      <c r="CQ26" s="121">
        <f t="shared" si="37"/>
        <v>0</v>
      </c>
      <c r="CR26" s="121">
        <f t="shared" si="38"/>
        <v>0</v>
      </c>
      <c r="CS26" s="121">
        <f t="shared" si="39"/>
        <v>0</v>
      </c>
      <c r="CT26" s="121">
        <f t="shared" si="40"/>
        <v>0</v>
      </c>
      <c r="CU26" s="121">
        <f t="shared" si="41"/>
        <v>0</v>
      </c>
      <c r="CV26" s="121">
        <f t="shared" si="42"/>
        <v>0</v>
      </c>
      <c r="CW26" s="121">
        <f t="shared" si="43"/>
        <v>0</v>
      </c>
      <c r="CX26" s="121">
        <f t="shared" si="44"/>
        <v>0</v>
      </c>
      <c r="CY26" s="121">
        <f t="shared" si="45"/>
        <v>0</v>
      </c>
      <c r="CZ26" s="121">
        <f t="shared" si="46"/>
        <v>0</v>
      </c>
      <c r="DA26" s="121">
        <f t="shared" si="47"/>
        <v>0</v>
      </c>
      <c r="DB26" s="121">
        <f t="shared" si="48"/>
        <v>0</v>
      </c>
      <c r="DC26" s="121">
        <f t="shared" si="49"/>
        <v>0</v>
      </c>
      <c r="DD26" s="121">
        <f t="shared" si="50"/>
        <v>0</v>
      </c>
      <c r="DE26" s="121">
        <f t="shared" si="51"/>
        <v>0</v>
      </c>
      <c r="DF26" s="121">
        <f t="shared" si="52"/>
        <v>0</v>
      </c>
      <c r="DG26" s="121">
        <f t="shared" si="53"/>
        <v>0</v>
      </c>
      <c r="DH26" s="121">
        <f t="shared" si="54"/>
        <v>0</v>
      </c>
      <c r="DI26" s="121">
        <f t="shared" si="55"/>
        <v>0</v>
      </c>
      <c r="DJ26" s="121">
        <f t="shared" si="56"/>
        <v>0</v>
      </c>
      <c r="DK26" s="128" t="e">
        <f t="shared" si="57"/>
        <v>#N/A</v>
      </c>
      <c r="DL26" s="128">
        <f t="shared" ca="1" si="58"/>
        <v>0</v>
      </c>
      <c r="DM26" s="121">
        <f ca="1">IF($K26&lt;&gt;1,IF(ISNUMBER(INDEX(Import.PLE,$K26,DM$16)),IF(INDEX(Import.PLE,$K26,DM$16)&lt;=mediçao,BM26,0),0),PLE!$AA$28*BM26)</f>
        <v>0</v>
      </c>
      <c r="DN26" s="121">
        <f ca="1">IF($K26&lt;&gt;1,IF(ISNUMBER(INDEX(Import.PLE,$K26,DN$16)),IF(INDEX(Import.PLE,$K26,DN$16)&lt;=mediçao,BN26,0),0),PLE!$AA$28*BN26)</f>
        <v>0</v>
      </c>
      <c r="DO26" s="121">
        <f ca="1">IF($K26&lt;&gt;1,IF(ISNUMBER(INDEX(Import.PLE,$K26,DO$16)),IF(INDEX(Import.PLE,$K26,DO$16)&lt;=mediçao,BO26,0),0),PLE!$AA$28*BO26)</f>
        <v>0</v>
      </c>
      <c r="DP26" s="121">
        <f ca="1">IF($K26&lt;&gt;1,IF(ISNUMBER(INDEX(Import.PLE,$K26,DP$16)),IF(INDEX(Import.PLE,$K26,DP$16)&lt;=mediçao,BP26,0),0),PLE!$AA$28*BP26)</f>
        <v>0</v>
      </c>
      <c r="DQ26" s="121">
        <f ca="1">IF($K26&lt;&gt;1,IF(ISNUMBER(INDEX(Import.PLE,$K26,DQ$16)),IF(INDEX(Import.PLE,$K26,DQ$16)&lt;=mediçao,BQ26,0),0),PLE!$AA$28*BQ26)</f>
        <v>0</v>
      </c>
      <c r="DR26" s="121">
        <f ca="1">IF($K26&lt;&gt;1,IF(ISNUMBER(INDEX(Import.PLE,$K26,DR$16)),IF(INDEX(Import.PLE,$K26,DR$16)&lt;=mediçao,BR26,0),0),PLE!$AA$28*BR26)</f>
        <v>0</v>
      </c>
      <c r="DS26" s="121">
        <f ca="1">IF($K26&lt;&gt;1,IF(ISNUMBER(INDEX(Import.PLE,$K26,DS$16)),IF(INDEX(Import.PLE,$K26,DS$16)&lt;=mediçao,BS26,0),0),PLE!$AA$28*BS26)</f>
        <v>0</v>
      </c>
      <c r="DT26" s="121">
        <f ca="1">IF($K26&lt;&gt;1,IF(ISNUMBER(INDEX(Import.PLE,$K26,DT$16)),IF(INDEX(Import.PLE,$K26,DT$16)&lt;=mediçao,BT26,0),0),PLE!$AA$28*BT26)</f>
        <v>0</v>
      </c>
      <c r="DU26" s="121">
        <f ca="1">IF($K26&lt;&gt;1,IF(ISNUMBER(INDEX(Import.PLE,$K26,DU$16)),IF(INDEX(Import.PLE,$K26,DU$16)&lt;=mediçao,BU26,0),0),PLE!$AA$28*BU26)</f>
        <v>0</v>
      </c>
      <c r="DV26" s="121">
        <f ca="1">IF($K26&lt;&gt;1,IF(ISNUMBER(INDEX(Import.PLE,$K26,DV$16)),IF(INDEX(Import.PLE,$K26,DV$16)&lt;=mediçao,BV26,0),0),PLE!$AA$28*BV26)</f>
        <v>0</v>
      </c>
      <c r="DW26" s="121">
        <f ca="1">IF($K26&lt;&gt;1,IF(ISNUMBER(INDEX(Import.PLE,$K26,DW$16)),IF(INDEX(Import.PLE,$K26,DW$16)&lt;=mediçao,BW26,0),0),PLE!$AA$28*BW26)</f>
        <v>0</v>
      </c>
      <c r="DX26" s="121">
        <f ca="1">IF($K26&lt;&gt;1,IF(ISNUMBER(INDEX(Import.PLE,$K26,DX$16)),IF(INDEX(Import.PLE,$K26,DX$16)&lt;=mediçao,BX26,0),0),PLE!$AA$28*BX26)</f>
        <v>0</v>
      </c>
      <c r="DY26" s="121">
        <f ca="1">IF($K26&lt;&gt;1,IF(ISNUMBER(INDEX(Import.PLE,$K26,DY$16)),IF(INDEX(Import.PLE,$K26,DY$16)&lt;=mediçao,BY26,0),0),PLE!$AA$28*BY26)</f>
        <v>0</v>
      </c>
      <c r="DZ26" s="121">
        <f ca="1">IF($K26&lt;&gt;1,IF(ISNUMBER(INDEX(Import.PLE,$K26,DZ$16)),IF(INDEX(Import.PLE,$K26,DZ$16)&lt;=mediçao,BZ26,0),0),PLE!$AA$28*BZ26)</f>
        <v>0</v>
      </c>
      <c r="EA26" s="121">
        <f ca="1">IF($K26&lt;&gt;1,IF(ISNUMBER(INDEX(Import.PLE,$K26,EA$16)),IF(INDEX(Import.PLE,$K26,EA$16)&lt;=mediçao,CA26,0),0),PLE!$AA$28*CA26)</f>
        <v>0</v>
      </c>
      <c r="EB26" s="121">
        <f ca="1">IF($K26&lt;&gt;1,IF(ISNUMBER(INDEX(Import.PLE,$K26,EB$16)),IF(INDEX(Import.PLE,$K26,EB$16)&lt;=mediçao,CB26,0),0),PLE!$AA$28*CB26)</f>
        <v>0</v>
      </c>
      <c r="EC26" s="121">
        <f ca="1">IF($K26&lt;&gt;1,IF(ISNUMBER(INDEX(Import.PLE,$K26,EC$16)),IF(INDEX(Import.PLE,$K26,EC$16)&lt;=mediçao,CC26,0),0),PLE!$AA$28*CC26)</f>
        <v>0</v>
      </c>
      <c r="ED26" s="121">
        <f ca="1">IF($K26&lt;&gt;1,IF(ISNUMBER(INDEX(Import.PLE,$K26,ED$16)),IF(INDEX(Import.PLE,$K26,ED$16)&lt;=mediçao,CD26,0),0),PLE!$AA$28*CD26)</f>
        <v>0</v>
      </c>
      <c r="EE26" s="121">
        <f ca="1">IF($K26&lt;&gt;1,IF(ISNUMBER(INDEX(Import.PLE,$K26,EE$16)),IF(INDEX(Import.PLE,$K26,EE$16)&lt;=mediçao,CE26,0),0),PLE!$AA$28*CE26)</f>
        <v>0</v>
      </c>
      <c r="EF26" s="121">
        <f ca="1">IF($K26&lt;&gt;1,IF(ISNUMBER(INDEX(Import.PLE,$K26,EF$16)),IF(INDEX(Import.PLE,$K26,EF$16)&lt;=mediçao,CF26,0),0),PLE!$AA$28*CF26)</f>
        <v>0</v>
      </c>
      <c r="EG26" s="121">
        <f ca="1">IF($K26&lt;&gt;1,IF(ISNUMBER(INDEX(Import.PLE,$K26,EG$16)),IF(INDEX(Import.PLE,$K26,EG$16)&lt;=mediçao,CG26,0),0),PLE!$AA$28*CG26)</f>
        <v>0</v>
      </c>
      <c r="EH26" s="121">
        <f ca="1">IF($K26&lt;&gt;1,IF(ISNUMBER(INDEX(Import.PLE,$K26,EH$16)),IF(INDEX(Import.PLE,$K26,EH$16)&lt;=mediçao,CH26,0),0),PLE!$AA$28*CH26)</f>
        <v>0</v>
      </c>
      <c r="EI26" s="121">
        <f ca="1">IF($K26&lt;&gt;1,IF(ISNUMBER(INDEX(Import.PLE,$K26,EI$16)),IF(INDEX(Import.PLE,$K26,EI$16)&lt;=mediçao,CI26,0),0),PLE!$AA$28*CI26)</f>
        <v>0</v>
      </c>
      <c r="EJ26" s="121">
        <f ca="1">IF($K26&lt;&gt;1,IF(ISNUMBER(INDEX(Import.PLE,$K26,EJ$16)),IF(INDEX(Import.PLE,$K26,EJ$16)&lt;=mediçao,CJ26,0),0),PLE!$AA$28*CJ26)</f>
        <v>0</v>
      </c>
      <c r="EK26" s="121">
        <f ca="1">IF($K26&lt;&gt;1,IF(ISNUMBER(INDEX(Import.PLE,$K26,EK$16)),IF(INDEX(Import.PLE,$K26,EK$16)&lt;=mediçao,CK26,0),0),PLE!$AA$28*CK26)</f>
        <v>0</v>
      </c>
      <c r="EL26" s="121">
        <f ca="1">IF($K26&lt;&gt;1,IF(ISNUMBER(INDEX(Import.PLE,$K26,EL$16)),IF(INDEX(Import.PLE,$K26,EL$16)&lt;=mediçao,CL26,0),0),PLE!$AA$28*CL26)</f>
        <v>0</v>
      </c>
      <c r="EM26" s="121">
        <f ca="1">IF($K26&lt;&gt;1,IF(ISNUMBER(INDEX(Import.PLE,$K26,EM$16)),IF(INDEX(Import.PLE,$K26,EM$16)&lt;=mediçao,CM26,0),0),PLE!$AA$28*CM26)</f>
        <v>0</v>
      </c>
      <c r="EN26" s="121">
        <f ca="1">IF($K26&lt;&gt;1,IF(ISNUMBER(INDEX(Import.PLE,$K26,EN$16)),IF(INDEX(Import.PLE,$K26,EN$16)&lt;=mediçao,CN26,0),0),PLE!$AA$28*CN26)</f>
        <v>0</v>
      </c>
      <c r="EO26" s="121">
        <f ca="1">IF($K26&lt;&gt;1,IF(ISNUMBER(INDEX(Import.PLE,$K26,EO$16)),IF(INDEX(Import.PLE,$K26,EO$16)&lt;=mediçao,CO26,0),0),PLE!$AA$28*CO26)</f>
        <v>0</v>
      </c>
      <c r="EP26" s="121">
        <f ca="1">IF($K26&lt;&gt;1,IF(ISNUMBER(INDEX(Import.PLE,$K26,EP$16)),IF(INDEX(Import.PLE,$K26,EP$16)&lt;=mediçao,CP26,0),0),PLE!$AA$28*CP26)</f>
        <v>0</v>
      </c>
      <c r="EQ26" s="121">
        <f ca="1">IF($K26&lt;&gt;1,IF(ISNUMBER(INDEX(Import.PLE,$K26,EQ$16)),IF(INDEX(Import.PLE,$K26,EQ$16)&lt;=mediçao,CQ26,0),0),PLE!$AA$28*CQ26)</f>
        <v>0</v>
      </c>
      <c r="ER26" s="121">
        <f ca="1">IF($K26&lt;&gt;1,IF(ISNUMBER(INDEX(Import.PLE,$K26,ER$16)),IF(INDEX(Import.PLE,$K26,ER$16)&lt;=mediçao,CR26,0),0),PLE!$AA$28*CR26)</f>
        <v>0</v>
      </c>
      <c r="ES26" s="121">
        <f ca="1">IF($K26&lt;&gt;1,IF(ISNUMBER(INDEX(Import.PLE,$K26,ES$16)),IF(INDEX(Import.PLE,$K26,ES$16)&lt;=mediçao,CS26,0),0),PLE!$AA$28*CS26)</f>
        <v>0</v>
      </c>
      <c r="ET26" s="121">
        <f ca="1">IF($K26&lt;&gt;1,IF(ISNUMBER(INDEX(Import.PLE,$K26,ET$16)),IF(INDEX(Import.PLE,$K26,ET$16)&lt;=mediçao,CT26,0),0),PLE!$AA$28*CT26)</f>
        <v>0</v>
      </c>
      <c r="EU26" s="121">
        <f ca="1">IF($K26&lt;&gt;1,IF(ISNUMBER(INDEX(Import.PLE,$K26,EU$16)),IF(INDEX(Import.PLE,$K26,EU$16)&lt;=mediçao,CU26,0),0),PLE!$AA$28*CU26)</f>
        <v>0</v>
      </c>
      <c r="EV26" s="121">
        <f ca="1">IF($K26&lt;&gt;1,IF(ISNUMBER(INDEX(Import.PLE,$K26,EV$16)),IF(INDEX(Import.PLE,$K26,EV$16)&lt;=mediçao,CV26,0),0),PLE!$AA$28*CV26)</f>
        <v>0</v>
      </c>
      <c r="EW26" s="121">
        <f ca="1">IF($K26&lt;&gt;1,IF(ISNUMBER(INDEX(Import.PLE,$K26,EW$16)),IF(INDEX(Import.PLE,$K26,EW$16)&lt;=mediçao,CW26,0),0),PLE!$AA$28*CW26)</f>
        <v>0</v>
      </c>
      <c r="EX26" s="121">
        <f ca="1">IF($K26&lt;&gt;1,IF(ISNUMBER(INDEX(Import.PLE,$K26,EX$16)),IF(INDEX(Import.PLE,$K26,EX$16)&lt;=mediçao,CX26,0),0),PLE!$AA$28*CX26)</f>
        <v>0</v>
      </c>
      <c r="EY26" s="121">
        <f ca="1">IF($K26&lt;&gt;1,IF(ISNUMBER(INDEX(Import.PLE,$K26,EY$16)),IF(INDEX(Import.PLE,$K26,EY$16)&lt;=mediçao,CY26,0),0),PLE!$AA$28*CY26)</f>
        <v>0</v>
      </c>
      <c r="EZ26" s="121">
        <f ca="1">IF($K26&lt;&gt;1,IF(ISNUMBER(INDEX(Import.PLE,$K26,EZ$16)),IF(INDEX(Import.PLE,$K26,EZ$16)&lt;=mediçao,CZ26,0),0),PLE!$AA$28*CZ26)</f>
        <v>0</v>
      </c>
      <c r="FA26" s="121">
        <f ca="1">IF($K26&lt;&gt;1,IF(ISNUMBER(INDEX(Import.PLE,$K26,FA$16)),IF(INDEX(Import.PLE,$K26,FA$16)&lt;=mediçao,DA26,0),0),PLE!$AA$28*DA26)</f>
        <v>0</v>
      </c>
      <c r="FB26" s="121">
        <f ca="1">IF($K26&lt;&gt;1,IF(ISNUMBER(INDEX(Import.PLE,$K26,FB$16)),IF(INDEX(Import.PLE,$K26,FB$16)&lt;=mediçao,DB26,0),0),PLE!$AA$28*DB26)</f>
        <v>0</v>
      </c>
      <c r="FC26" s="121">
        <f ca="1">IF($K26&lt;&gt;1,IF(ISNUMBER(INDEX(Import.PLE,$K26,FC$16)),IF(INDEX(Import.PLE,$K26,FC$16)&lt;=mediçao,DC26,0),0),PLE!$AA$28*DC26)</f>
        <v>0</v>
      </c>
      <c r="FD26" s="121">
        <f ca="1">IF($K26&lt;&gt;1,IF(ISNUMBER(INDEX(Import.PLE,$K26,FD$16)),IF(INDEX(Import.PLE,$K26,FD$16)&lt;=mediçao,DD26,0),0),PLE!$AA$28*DD26)</f>
        <v>0</v>
      </c>
      <c r="FE26" s="121">
        <f ca="1">IF($K26&lt;&gt;1,IF(ISNUMBER(INDEX(Import.PLE,$K26,FE$16)),IF(INDEX(Import.PLE,$K26,FE$16)&lt;=mediçao,DE26,0),0),PLE!$AA$28*DE26)</f>
        <v>0</v>
      </c>
      <c r="FF26" s="121">
        <f ca="1">IF($K26&lt;&gt;1,IF(ISNUMBER(INDEX(Import.PLE,$K26,FF$16)),IF(INDEX(Import.PLE,$K26,FF$16)&lt;=mediçao,DF26,0),0),PLE!$AA$28*DF26)</f>
        <v>0</v>
      </c>
      <c r="FG26" s="121">
        <f ca="1">IF($K26&lt;&gt;1,IF(ISNUMBER(INDEX(Import.PLE,$K26,FG$16)),IF(INDEX(Import.PLE,$K26,FG$16)&lt;=mediçao,DG26,0),0),PLE!$AA$28*DG26)</f>
        <v>0</v>
      </c>
      <c r="FH26" s="121">
        <f ca="1">IF($K26&lt;&gt;1,IF(ISNUMBER(INDEX(Import.PLE,$K26,FH$16)),IF(INDEX(Import.PLE,$K26,FH$16)&lt;=mediçao,DH26,0),0),PLE!$AA$28*DH26)</f>
        <v>0</v>
      </c>
      <c r="FI26" s="121">
        <f ca="1">IF($K26&lt;&gt;1,IF(ISNUMBER(INDEX(Import.PLE,$K26,FI$16)),IF(INDEX(Import.PLE,$K26,FI$16)&lt;=mediçao,DI26,0),0),PLE!$AA$28*DI26)</f>
        <v>0</v>
      </c>
      <c r="FJ26" s="121">
        <f ca="1">IF($K26&lt;&gt;1,IF(ISNUMBER(INDEX(Import.PLE,$K26,FJ$16)),IF(INDEX(Import.PLE,$K26,FJ$16)&lt;=mediçao,DJ26,0),0),PLE!$AA$28*DJ26)</f>
        <v>0</v>
      </c>
    </row>
    <row r="27" spans="2:166" s="88" customFormat="1">
      <c r="B27" s="120">
        <f t="shared" ca="1" si="3"/>
        <v>9</v>
      </c>
      <c r="C27" s="83" t="e">
        <f t="shared" si="4"/>
        <v>#N/A</v>
      </c>
      <c r="D27" s="140" t="e">
        <f>VLOOKUP(E27,Planilha1!C:D,2,FALSE)</f>
        <v>#N/A</v>
      </c>
      <c r="E27" s="141" t="str">
        <f>IFERROR(INDEX(Planilha1!#REF!,MATCH(0,INDEX(COUNTIF($E$17:E26,Planilha1!#REF!),),)),"")</f>
        <v/>
      </c>
      <c r="F27" s="139" t="e">
        <f>IF(VLOOKUP(E27,Planilha1!C:J,8,FALSE)=0,"",VLOOKUP(E27,Planilha1!C:J,8,FALSE))</f>
        <v>#N/A</v>
      </c>
      <c r="G27" s="173" t="e">
        <f t="shared" si="5"/>
        <v>#N/A</v>
      </c>
      <c r="H27" s="174" t="e">
        <f t="shared" si="6"/>
        <v>#N/A</v>
      </c>
      <c r="I27" s="175">
        <f>SUMIF(Planilha1!C:C,Eventograma_e_Quantitativos!E27,Planilha1!M:M)</f>
        <v>5114866.238400002</v>
      </c>
      <c r="J27" s="86"/>
      <c r="K27" s="170">
        <f>deactivatedados.form1</f>
        <v>3</v>
      </c>
      <c r="L27" s="169" t="s">
        <v>252</v>
      </c>
      <c r="M27" s="87"/>
      <c r="N27" s="180">
        <f>SUMIFS(Planilha1!$K:$K,Planilha1!$B:$B,Eventograma_e_Quantitativos!N$16,Planilha1!$C:$C,Eventograma_e_Quantitativos!$E27)</f>
        <v>0</v>
      </c>
      <c r="O27" s="180">
        <f>SUMIFS(Planilha1!$K:$K,Planilha1!$B:$B,Eventograma_e_Quantitativos!O$16,Planilha1!$C:$C,Eventograma_e_Quantitativos!$E27)</f>
        <v>0</v>
      </c>
      <c r="P27" s="180">
        <f>SUMIFS(Planilha1!$K:$K,Planilha1!$B:$B,Eventograma_e_Quantitativos!P$16,Planilha1!$C:$C,Eventograma_e_Quantitativos!$E27)</f>
        <v>0</v>
      </c>
      <c r="Q27" s="180">
        <f>SUMIFS(Planilha1!$K:$K,Planilha1!$B:$B,Eventograma_e_Quantitativos!Q$16,Planilha1!$C:$C,Eventograma_e_Quantitativos!$E27)</f>
        <v>0</v>
      </c>
      <c r="R27" s="180">
        <f>SUMIFS(Planilha1!$K:$K,Planilha1!$B:$B,Eventograma_e_Quantitativos!R$16,Planilha1!$C:$C,Eventograma_e_Quantitativos!$E27)</f>
        <v>0</v>
      </c>
      <c r="S27" s="180">
        <f>SUMIFS(Planilha1!$K:$K,Planilha1!$B:$B,Eventograma_e_Quantitativos!S$16,Planilha1!$C:$C,Eventograma_e_Quantitativos!$E27)</f>
        <v>0</v>
      </c>
      <c r="T27" s="180">
        <f>SUMIFS(Planilha1!$K:$K,Planilha1!$B:$B,Eventograma_e_Quantitativos!T$16,Planilha1!$C:$C,Eventograma_e_Quantitativos!$E27)</f>
        <v>0</v>
      </c>
      <c r="U27" s="180">
        <f>SUMIFS(Planilha1!$K:$K,Planilha1!$B:$B,Eventograma_e_Quantitativos!U$16,Planilha1!$C:$C,Eventograma_e_Quantitativos!$E27)</f>
        <v>0</v>
      </c>
      <c r="V27" s="180">
        <f>SUMIFS(Planilha1!$K:$K,Planilha1!$B:$B,Eventograma_e_Quantitativos!V$16,Planilha1!$C:$C,Eventograma_e_Quantitativos!$E27)</f>
        <v>0</v>
      </c>
      <c r="W27" s="180">
        <f>SUMIFS(Planilha1!$K:$K,Planilha1!$B:$B,Eventograma_e_Quantitativos!W$16,Planilha1!$C:$C,Eventograma_e_Quantitativos!$E27)</f>
        <v>0</v>
      </c>
      <c r="X27" s="180">
        <f>SUMIFS(Planilha1!$K:$K,Planilha1!$B:$B,Eventograma_e_Quantitativos!X$16,Planilha1!$C:$C,Eventograma_e_Quantitativos!$E27)</f>
        <v>0</v>
      </c>
      <c r="Y27" s="180">
        <f>SUMIFS(Planilha1!$K:$K,Planilha1!$B:$B,Eventograma_e_Quantitativos!Y$16,Planilha1!$C:$C,Eventograma_e_Quantitativos!$E27)</f>
        <v>0</v>
      </c>
      <c r="Z27" s="180">
        <f>SUMIFS(Planilha1!$K:$K,Planilha1!$B:$B,Eventograma_e_Quantitativos!Z$16,Planilha1!$C:$C,Eventograma_e_Quantitativos!$E27)</f>
        <v>0</v>
      </c>
      <c r="AA27" s="180">
        <f>SUMIFS(Planilha1!$K:$K,Planilha1!$B:$B,Eventograma_e_Quantitativos!AA$16,Planilha1!$C:$C,Eventograma_e_Quantitativos!$E27)</f>
        <v>0</v>
      </c>
      <c r="AB27" s="180">
        <f>SUMIFS(Planilha1!$K:$K,Planilha1!$B:$B,Eventograma_e_Quantitativos!AB$16,Planilha1!$C:$C,Eventograma_e_Quantitativos!$E27)</f>
        <v>0</v>
      </c>
      <c r="AC27" s="180">
        <f>SUMIFS(Planilha1!$K:$K,Planilha1!$B:$B,Eventograma_e_Quantitativos!AC$16,Planilha1!$C:$C,Eventograma_e_Quantitativos!$E27)</f>
        <v>0</v>
      </c>
      <c r="AD27" s="180">
        <f>SUMIFS(Planilha1!$K:$K,Planilha1!$B:$B,Eventograma_e_Quantitativos!AD$16,Planilha1!$C:$C,Eventograma_e_Quantitativos!$E27)</f>
        <v>0</v>
      </c>
      <c r="AE27" s="180">
        <f>SUMIFS(Planilha1!$K:$K,Planilha1!$B:$B,Eventograma_e_Quantitativos!AE$16,Planilha1!$C:$C,Eventograma_e_Quantitativos!$E27)</f>
        <v>0</v>
      </c>
      <c r="AF27" s="180">
        <f>SUMIFS(Planilha1!$K:$K,Planilha1!$B:$B,Eventograma_e_Quantitativos!AF$16,Planilha1!$C:$C,Eventograma_e_Quantitativos!$E27)</f>
        <v>0</v>
      </c>
      <c r="AG27" s="180">
        <f>SUMIFS(Planilha1!$K:$K,Planilha1!$B:$B,Eventograma_e_Quantitativos!AG$16,Planilha1!$C:$C,Eventograma_e_Quantitativos!$E27)</f>
        <v>0</v>
      </c>
      <c r="AH27" s="180">
        <f>SUMIFS(Planilha1!$K:$K,Planilha1!$B:$B,Eventograma_e_Quantitativos!AH$16,Planilha1!$C:$C,Eventograma_e_Quantitativos!$E27)</f>
        <v>0</v>
      </c>
      <c r="AI27" s="180">
        <f>SUMIFS(Planilha1!$K:$K,Planilha1!$B:$B,Eventograma_e_Quantitativos!AI$16,Planilha1!$C:$C,Eventograma_e_Quantitativos!$E27)</f>
        <v>0</v>
      </c>
      <c r="AJ27" s="180">
        <f>SUMIFS(Planilha1!$K:$K,Planilha1!$B:$B,Eventograma_e_Quantitativos!AJ$16,Planilha1!$C:$C,Eventograma_e_Quantitativos!$E27)</f>
        <v>0</v>
      </c>
      <c r="AK27" s="180">
        <f>SUMIFS(Planilha1!$K:$K,Planilha1!$B:$B,Eventograma_e_Quantitativos!AK$16,Planilha1!$C:$C,Eventograma_e_Quantitativos!$E27)</f>
        <v>0</v>
      </c>
      <c r="AL27" s="180">
        <f>SUMIFS(Planilha1!$K:$K,Planilha1!$B:$B,Eventograma_e_Quantitativos!AL$16,Planilha1!$C:$C,Eventograma_e_Quantitativos!$E27)</f>
        <v>0</v>
      </c>
      <c r="AM27" s="180">
        <f>SUMIFS(Planilha1!$K:$K,Planilha1!$B:$B,Eventograma_e_Quantitativos!AM$16,Planilha1!$C:$C,Eventograma_e_Quantitativos!$E27)</f>
        <v>0</v>
      </c>
      <c r="AN27" s="180">
        <f>SUMIFS(Planilha1!$K:$K,Planilha1!$B:$B,Eventograma_e_Quantitativos!AN$16,Planilha1!$C:$C,Eventograma_e_Quantitativos!$E27)</f>
        <v>0</v>
      </c>
      <c r="AO27" s="180">
        <f>SUMIFS(Planilha1!$K:$K,Planilha1!$B:$B,Eventograma_e_Quantitativos!AO$16,Planilha1!$C:$C,Eventograma_e_Quantitativos!$E27)</f>
        <v>0</v>
      </c>
      <c r="AP27" s="180">
        <f>SUMIFS(Planilha1!$K:$K,Planilha1!$B:$B,Eventograma_e_Quantitativos!AP$16,Planilha1!$C:$C,Eventograma_e_Quantitativos!$E27)</f>
        <v>0</v>
      </c>
      <c r="AQ27" s="180">
        <f>SUMIFS(Planilha1!$K:$K,Planilha1!$B:$B,Eventograma_e_Quantitativos!AQ$16,Planilha1!$C:$C,Eventograma_e_Quantitativos!$E27)</f>
        <v>0</v>
      </c>
      <c r="AR27" s="180">
        <f>SUMIFS(Planilha1!$K:$K,Planilha1!$B:$B,Eventograma_e_Quantitativos!AR$16,Planilha1!$C:$C,Eventograma_e_Quantitativos!$E27)</f>
        <v>0</v>
      </c>
      <c r="AS27" s="180">
        <f>SUMIFS(Planilha1!$K:$K,Planilha1!$B:$B,Eventograma_e_Quantitativos!AS$16,Planilha1!$C:$C,Eventograma_e_Quantitativos!$E27)</f>
        <v>0</v>
      </c>
      <c r="AT27" s="180">
        <f>SUMIFS(Planilha1!$K:$K,Planilha1!$B:$B,Eventograma_e_Quantitativos!AT$16,Planilha1!$C:$C,Eventograma_e_Quantitativos!$E27)</f>
        <v>0</v>
      </c>
      <c r="AU27" s="180">
        <f>SUMIFS(Planilha1!$K:$K,Planilha1!$B:$B,Eventograma_e_Quantitativos!AU$16,Planilha1!$C:$C,Eventograma_e_Quantitativos!$E27)</f>
        <v>0</v>
      </c>
      <c r="AV27" s="180">
        <f>SUMIFS(Planilha1!$K:$K,Planilha1!$B:$B,Eventograma_e_Quantitativos!AV$16,Planilha1!$C:$C,Eventograma_e_Quantitativos!$E27)</f>
        <v>0</v>
      </c>
      <c r="AW27" s="180">
        <f>SUMIFS(Planilha1!$K:$K,Planilha1!$B:$B,Eventograma_e_Quantitativos!AW$16,Planilha1!$C:$C,Eventograma_e_Quantitativos!$E27)</f>
        <v>0</v>
      </c>
      <c r="AX27" s="180">
        <f>SUMIFS(Planilha1!$K:$K,Planilha1!$B:$B,Eventograma_e_Quantitativos!AX$16,Planilha1!$C:$C,Eventograma_e_Quantitativos!$E27)</f>
        <v>0</v>
      </c>
      <c r="AY27" s="180">
        <f>SUMIFS(Planilha1!$K:$K,Planilha1!$B:$B,Eventograma_e_Quantitativos!AY$16,Planilha1!$C:$C,Eventograma_e_Quantitativos!$E27)</f>
        <v>0</v>
      </c>
      <c r="AZ27" s="180">
        <f>SUMIFS(Planilha1!$K:$K,Planilha1!$B:$B,Eventograma_e_Quantitativos!AZ$16,Planilha1!$C:$C,Eventograma_e_Quantitativos!$E27)</f>
        <v>0</v>
      </c>
      <c r="BA27" s="180">
        <f>SUMIFS(Planilha1!$K:$K,Planilha1!$B:$B,Eventograma_e_Quantitativos!BA$16,Planilha1!$C:$C,Eventograma_e_Quantitativos!$E27)</f>
        <v>0</v>
      </c>
      <c r="BB27" s="180">
        <f>SUMIFS(Planilha1!$K:$K,Planilha1!$B:$B,Eventograma_e_Quantitativos!BB$16,Planilha1!$C:$C,Eventograma_e_Quantitativos!$E27)</f>
        <v>0</v>
      </c>
      <c r="BC27" s="180">
        <f>SUMIFS(Planilha1!$K:$K,Planilha1!$B:$B,Eventograma_e_Quantitativos!BC$16,Planilha1!$C:$C,Eventograma_e_Quantitativos!$E27)</f>
        <v>0</v>
      </c>
      <c r="BD27" s="180">
        <f>SUMIFS(Planilha1!$K:$K,Planilha1!$B:$B,Eventograma_e_Quantitativos!BD$16,Planilha1!$C:$C,Eventograma_e_Quantitativos!$E27)</f>
        <v>0</v>
      </c>
      <c r="BE27" s="180">
        <f>SUMIFS(Planilha1!$K:$K,Planilha1!$B:$B,Eventograma_e_Quantitativos!BE$16,Planilha1!$C:$C,Eventograma_e_Quantitativos!$E27)</f>
        <v>0</v>
      </c>
      <c r="BF27" s="180">
        <f>SUMIFS(Planilha1!$K:$K,Planilha1!$B:$B,Eventograma_e_Quantitativos!BF$16,Planilha1!$C:$C,Eventograma_e_Quantitativos!$E27)</f>
        <v>0</v>
      </c>
      <c r="BG27" s="180">
        <f>SUMIFS(Planilha1!$K:$K,Planilha1!$B:$B,Eventograma_e_Quantitativos!BG$16,Planilha1!$C:$C,Eventograma_e_Quantitativos!$E27)</f>
        <v>0</v>
      </c>
      <c r="BH27" s="180">
        <f>SUMIFS(Planilha1!$K:$K,Planilha1!$B:$B,Eventograma_e_Quantitativos!BH$16,Planilha1!$C:$C,Eventograma_e_Quantitativos!$E27)</f>
        <v>0</v>
      </c>
      <c r="BI27" s="180">
        <f>SUMIFS(Planilha1!$K:$K,Planilha1!$B:$B,Eventograma_e_Quantitativos!BI$16,Planilha1!$C:$C,Eventograma_e_Quantitativos!$E27)</f>
        <v>0</v>
      </c>
      <c r="BJ27" s="180">
        <f>SUMIFS(Planilha1!$K:$K,Planilha1!$B:$B,Eventograma_e_Quantitativos!BJ$16,Planilha1!$C:$C,Eventograma_e_Quantitativos!$E27)</f>
        <v>0</v>
      </c>
      <c r="BK27" s="180">
        <f>SUMIFS(Planilha1!$K:$K,Planilha1!$B:$B,Eventograma_e_Quantitativos!BK$16,Planilha1!$C:$C,Eventograma_e_Quantitativos!$E27)</f>
        <v>0</v>
      </c>
      <c r="BM27" s="121" t="e">
        <f t="shared" si="7"/>
        <v>#REF!</v>
      </c>
      <c r="BN27" s="121" t="e">
        <f t="shared" si="8"/>
        <v>#REF!</v>
      </c>
      <c r="BO27" s="121" t="e">
        <f t="shared" si="9"/>
        <v>#REF!</v>
      </c>
      <c r="BP27" s="121" t="e">
        <f t="shared" si="10"/>
        <v>#REF!</v>
      </c>
      <c r="BQ27" s="121">
        <f t="shared" si="11"/>
        <v>0</v>
      </c>
      <c r="BR27" s="121">
        <f t="shared" si="12"/>
        <v>0</v>
      </c>
      <c r="BS27" s="121">
        <f t="shared" si="13"/>
        <v>0</v>
      </c>
      <c r="BT27" s="121">
        <f t="shared" si="14"/>
        <v>0</v>
      </c>
      <c r="BU27" s="121">
        <f t="shared" si="15"/>
        <v>0</v>
      </c>
      <c r="BV27" s="121">
        <f t="shared" si="16"/>
        <v>0</v>
      </c>
      <c r="BW27" s="121">
        <f t="shared" si="17"/>
        <v>0</v>
      </c>
      <c r="BX27" s="121">
        <f t="shared" si="18"/>
        <v>0</v>
      </c>
      <c r="BY27" s="121">
        <f t="shared" si="19"/>
        <v>0</v>
      </c>
      <c r="BZ27" s="121">
        <f t="shared" si="20"/>
        <v>0</v>
      </c>
      <c r="CA27" s="121">
        <f t="shared" si="21"/>
        <v>0</v>
      </c>
      <c r="CB27" s="121">
        <f t="shared" si="22"/>
        <v>0</v>
      </c>
      <c r="CC27" s="121">
        <f t="shared" si="23"/>
        <v>0</v>
      </c>
      <c r="CD27" s="121">
        <f t="shared" si="24"/>
        <v>0</v>
      </c>
      <c r="CE27" s="121">
        <f t="shared" si="25"/>
        <v>0</v>
      </c>
      <c r="CF27" s="121">
        <f t="shared" si="26"/>
        <v>0</v>
      </c>
      <c r="CG27" s="121">
        <f t="shared" si="27"/>
        <v>0</v>
      </c>
      <c r="CH27" s="121">
        <f t="shared" si="28"/>
        <v>0</v>
      </c>
      <c r="CI27" s="121">
        <f t="shared" si="29"/>
        <v>0</v>
      </c>
      <c r="CJ27" s="121">
        <f t="shared" si="30"/>
        <v>0</v>
      </c>
      <c r="CK27" s="121">
        <f t="shared" si="31"/>
        <v>0</v>
      </c>
      <c r="CL27" s="121">
        <f t="shared" si="32"/>
        <v>0</v>
      </c>
      <c r="CM27" s="121">
        <f t="shared" si="33"/>
        <v>0</v>
      </c>
      <c r="CN27" s="121">
        <f t="shared" si="34"/>
        <v>0</v>
      </c>
      <c r="CO27" s="121">
        <f t="shared" si="35"/>
        <v>0</v>
      </c>
      <c r="CP27" s="121">
        <f t="shared" si="36"/>
        <v>0</v>
      </c>
      <c r="CQ27" s="121">
        <f t="shared" si="37"/>
        <v>0</v>
      </c>
      <c r="CR27" s="121">
        <f t="shared" si="38"/>
        <v>0</v>
      </c>
      <c r="CS27" s="121">
        <f t="shared" si="39"/>
        <v>0</v>
      </c>
      <c r="CT27" s="121">
        <f t="shared" si="40"/>
        <v>0</v>
      </c>
      <c r="CU27" s="121">
        <f t="shared" si="41"/>
        <v>0</v>
      </c>
      <c r="CV27" s="121">
        <f t="shared" si="42"/>
        <v>0</v>
      </c>
      <c r="CW27" s="121">
        <f t="shared" si="43"/>
        <v>0</v>
      </c>
      <c r="CX27" s="121">
        <f t="shared" si="44"/>
        <v>0</v>
      </c>
      <c r="CY27" s="121">
        <f t="shared" si="45"/>
        <v>0</v>
      </c>
      <c r="CZ27" s="121">
        <f t="shared" si="46"/>
        <v>0</v>
      </c>
      <c r="DA27" s="121">
        <f t="shared" si="47"/>
        <v>0</v>
      </c>
      <c r="DB27" s="121">
        <f t="shared" si="48"/>
        <v>0</v>
      </c>
      <c r="DC27" s="121">
        <f t="shared" si="49"/>
        <v>0</v>
      </c>
      <c r="DD27" s="121">
        <f t="shared" si="50"/>
        <v>0</v>
      </c>
      <c r="DE27" s="121">
        <f t="shared" si="51"/>
        <v>0</v>
      </c>
      <c r="DF27" s="121">
        <f t="shared" si="52"/>
        <v>0</v>
      </c>
      <c r="DG27" s="121">
        <f t="shared" si="53"/>
        <v>0</v>
      </c>
      <c r="DH27" s="121">
        <f t="shared" si="54"/>
        <v>0</v>
      </c>
      <c r="DI27" s="121">
        <f t="shared" si="55"/>
        <v>0</v>
      </c>
      <c r="DJ27" s="121">
        <f t="shared" si="56"/>
        <v>0</v>
      </c>
      <c r="DK27" s="128" t="e">
        <f t="shared" si="57"/>
        <v>#N/A</v>
      </c>
      <c r="DL27" s="128">
        <f t="shared" ca="1" si="58"/>
        <v>0</v>
      </c>
      <c r="DM27" s="121">
        <f ca="1">IF($K27&lt;&gt;1,IF(ISNUMBER(INDEX(Import.PLE,$K27,DM$16)),IF(INDEX(Import.PLE,$K27,DM$16)&lt;=mediçao,BM27,0),0),PLE!$AA$28*BM27)</f>
        <v>0</v>
      </c>
      <c r="DN27" s="121">
        <f ca="1">IF($K27&lt;&gt;1,IF(ISNUMBER(INDEX(Import.PLE,$K27,DN$16)),IF(INDEX(Import.PLE,$K27,DN$16)&lt;=mediçao,BN27,0),0),PLE!$AA$28*BN27)</f>
        <v>0</v>
      </c>
      <c r="DO27" s="121">
        <f ca="1">IF($K27&lt;&gt;1,IF(ISNUMBER(INDEX(Import.PLE,$K27,DO$16)),IF(INDEX(Import.PLE,$K27,DO$16)&lt;=mediçao,BO27,0),0),PLE!$AA$28*BO27)</f>
        <v>0</v>
      </c>
      <c r="DP27" s="121">
        <f ca="1">IF($K27&lt;&gt;1,IF(ISNUMBER(INDEX(Import.PLE,$K27,DP$16)),IF(INDEX(Import.PLE,$K27,DP$16)&lt;=mediçao,BP27,0),0),PLE!$AA$28*BP27)</f>
        <v>0</v>
      </c>
      <c r="DQ27" s="121">
        <f ca="1">IF($K27&lt;&gt;1,IF(ISNUMBER(INDEX(Import.PLE,$K27,DQ$16)),IF(INDEX(Import.PLE,$K27,DQ$16)&lt;=mediçao,BQ27,0),0),PLE!$AA$28*BQ27)</f>
        <v>0</v>
      </c>
      <c r="DR27" s="121">
        <f ca="1">IF($K27&lt;&gt;1,IF(ISNUMBER(INDEX(Import.PLE,$K27,DR$16)),IF(INDEX(Import.PLE,$K27,DR$16)&lt;=mediçao,BR27,0),0),PLE!$AA$28*BR27)</f>
        <v>0</v>
      </c>
      <c r="DS27" s="121">
        <f ca="1">IF($K27&lt;&gt;1,IF(ISNUMBER(INDEX(Import.PLE,$K27,DS$16)),IF(INDEX(Import.PLE,$K27,DS$16)&lt;=mediçao,BS27,0),0),PLE!$AA$28*BS27)</f>
        <v>0</v>
      </c>
      <c r="DT27" s="121">
        <f ca="1">IF($K27&lt;&gt;1,IF(ISNUMBER(INDEX(Import.PLE,$K27,DT$16)),IF(INDEX(Import.PLE,$K27,DT$16)&lt;=mediçao,BT27,0),0),PLE!$AA$28*BT27)</f>
        <v>0</v>
      </c>
      <c r="DU27" s="121">
        <f ca="1">IF($K27&lt;&gt;1,IF(ISNUMBER(INDEX(Import.PLE,$K27,DU$16)),IF(INDEX(Import.PLE,$K27,DU$16)&lt;=mediçao,BU27,0),0),PLE!$AA$28*BU27)</f>
        <v>0</v>
      </c>
      <c r="DV27" s="121">
        <f ca="1">IF($K27&lt;&gt;1,IF(ISNUMBER(INDEX(Import.PLE,$K27,DV$16)),IF(INDEX(Import.PLE,$K27,DV$16)&lt;=mediçao,BV27,0),0),PLE!$AA$28*BV27)</f>
        <v>0</v>
      </c>
      <c r="DW27" s="121">
        <f ca="1">IF($K27&lt;&gt;1,IF(ISNUMBER(INDEX(Import.PLE,$K27,DW$16)),IF(INDEX(Import.PLE,$K27,DW$16)&lt;=mediçao,BW27,0),0),PLE!$AA$28*BW27)</f>
        <v>0</v>
      </c>
      <c r="DX27" s="121">
        <f ca="1">IF($K27&lt;&gt;1,IF(ISNUMBER(INDEX(Import.PLE,$K27,DX$16)),IF(INDEX(Import.PLE,$K27,DX$16)&lt;=mediçao,BX27,0),0),PLE!$AA$28*BX27)</f>
        <v>0</v>
      </c>
      <c r="DY27" s="121">
        <f ca="1">IF($K27&lt;&gt;1,IF(ISNUMBER(INDEX(Import.PLE,$K27,DY$16)),IF(INDEX(Import.PLE,$K27,DY$16)&lt;=mediçao,BY27,0),0),PLE!$AA$28*BY27)</f>
        <v>0</v>
      </c>
      <c r="DZ27" s="121">
        <f ca="1">IF($K27&lt;&gt;1,IF(ISNUMBER(INDEX(Import.PLE,$K27,DZ$16)),IF(INDEX(Import.PLE,$K27,DZ$16)&lt;=mediçao,BZ27,0),0),PLE!$AA$28*BZ27)</f>
        <v>0</v>
      </c>
      <c r="EA27" s="121">
        <f ca="1">IF($K27&lt;&gt;1,IF(ISNUMBER(INDEX(Import.PLE,$K27,EA$16)),IF(INDEX(Import.PLE,$K27,EA$16)&lt;=mediçao,CA27,0),0),PLE!$AA$28*CA27)</f>
        <v>0</v>
      </c>
      <c r="EB27" s="121">
        <f ca="1">IF($K27&lt;&gt;1,IF(ISNUMBER(INDEX(Import.PLE,$K27,EB$16)),IF(INDEX(Import.PLE,$K27,EB$16)&lt;=mediçao,CB27,0),0),PLE!$AA$28*CB27)</f>
        <v>0</v>
      </c>
      <c r="EC27" s="121">
        <f ca="1">IF($K27&lt;&gt;1,IF(ISNUMBER(INDEX(Import.PLE,$K27,EC$16)),IF(INDEX(Import.PLE,$K27,EC$16)&lt;=mediçao,CC27,0),0),PLE!$AA$28*CC27)</f>
        <v>0</v>
      </c>
      <c r="ED27" s="121">
        <f ca="1">IF($K27&lt;&gt;1,IF(ISNUMBER(INDEX(Import.PLE,$K27,ED$16)),IF(INDEX(Import.PLE,$K27,ED$16)&lt;=mediçao,CD27,0),0),PLE!$AA$28*CD27)</f>
        <v>0</v>
      </c>
      <c r="EE27" s="121">
        <f ca="1">IF($K27&lt;&gt;1,IF(ISNUMBER(INDEX(Import.PLE,$K27,EE$16)),IF(INDEX(Import.PLE,$K27,EE$16)&lt;=mediçao,CE27,0),0),PLE!$AA$28*CE27)</f>
        <v>0</v>
      </c>
      <c r="EF27" s="121">
        <f ca="1">IF($K27&lt;&gt;1,IF(ISNUMBER(INDEX(Import.PLE,$K27,EF$16)),IF(INDEX(Import.PLE,$K27,EF$16)&lt;=mediçao,CF27,0),0),PLE!$AA$28*CF27)</f>
        <v>0</v>
      </c>
      <c r="EG27" s="121">
        <f ca="1">IF($K27&lt;&gt;1,IF(ISNUMBER(INDEX(Import.PLE,$K27,EG$16)),IF(INDEX(Import.PLE,$K27,EG$16)&lt;=mediçao,CG27,0),0),PLE!$AA$28*CG27)</f>
        <v>0</v>
      </c>
      <c r="EH27" s="121">
        <f ca="1">IF($K27&lt;&gt;1,IF(ISNUMBER(INDEX(Import.PLE,$K27,EH$16)),IF(INDEX(Import.PLE,$K27,EH$16)&lt;=mediçao,CH27,0),0),PLE!$AA$28*CH27)</f>
        <v>0</v>
      </c>
      <c r="EI27" s="121">
        <f ca="1">IF($K27&lt;&gt;1,IF(ISNUMBER(INDEX(Import.PLE,$K27,EI$16)),IF(INDEX(Import.PLE,$K27,EI$16)&lt;=mediçao,CI27,0),0),PLE!$AA$28*CI27)</f>
        <v>0</v>
      </c>
      <c r="EJ27" s="121">
        <f ca="1">IF($K27&lt;&gt;1,IF(ISNUMBER(INDEX(Import.PLE,$K27,EJ$16)),IF(INDEX(Import.PLE,$K27,EJ$16)&lt;=mediçao,CJ27,0),0),PLE!$AA$28*CJ27)</f>
        <v>0</v>
      </c>
      <c r="EK27" s="121">
        <f ca="1">IF($K27&lt;&gt;1,IF(ISNUMBER(INDEX(Import.PLE,$K27,EK$16)),IF(INDEX(Import.PLE,$K27,EK$16)&lt;=mediçao,CK27,0),0),PLE!$AA$28*CK27)</f>
        <v>0</v>
      </c>
      <c r="EL27" s="121">
        <f ca="1">IF($K27&lt;&gt;1,IF(ISNUMBER(INDEX(Import.PLE,$K27,EL$16)),IF(INDEX(Import.PLE,$K27,EL$16)&lt;=mediçao,CL27,0),0),PLE!$AA$28*CL27)</f>
        <v>0</v>
      </c>
      <c r="EM27" s="121">
        <f ca="1">IF($K27&lt;&gt;1,IF(ISNUMBER(INDEX(Import.PLE,$K27,EM$16)),IF(INDEX(Import.PLE,$K27,EM$16)&lt;=mediçao,CM27,0),0),PLE!$AA$28*CM27)</f>
        <v>0</v>
      </c>
      <c r="EN27" s="121">
        <f ca="1">IF($K27&lt;&gt;1,IF(ISNUMBER(INDEX(Import.PLE,$K27,EN$16)),IF(INDEX(Import.PLE,$K27,EN$16)&lt;=mediçao,CN27,0),0),PLE!$AA$28*CN27)</f>
        <v>0</v>
      </c>
      <c r="EO27" s="121">
        <f ca="1">IF($K27&lt;&gt;1,IF(ISNUMBER(INDEX(Import.PLE,$K27,EO$16)),IF(INDEX(Import.PLE,$K27,EO$16)&lt;=mediçao,CO27,0),0),PLE!$AA$28*CO27)</f>
        <v>0</v>
      </c>
      <c r="EP27" s="121">
        <f ca="1">IF($K27&lt;&gt;1,IF(ISNUMBER(INDEX(Import.PLE,$K27,EP$16)),IF(INDEX(Import.PLE,$K27,EP$16)&lt;=mediçao,CP27,0),0),PLE!$AA$28*CP27)</f>
        <v>0</v>
      </c>
      <c r="EQ27" s="121">
        <f ca="1">IF($K27&lt;&gt;1,IF(ISNUMBER(INDEX(Import.PLE,$K27,EQ$16)),IF(INDEX(Import.PLE,$K27,EQ$16)&lt;=mediçao,CQ27,0),0),PLE!$AA$28*CQ27)</f>
        <v>0</v>
      </c>
      <c r="ER27" s="121">
        <f ca="1">IF($K27&lt;&gt;1,IF(ISNUMBER(INDEX(Import.PLE,$K27,ER$16)),IF(INDEX(Import.PLE,$K27,ER$16)&lt;=mediçao,CR27,0),0),PLE!$AA$28*CR27)</f>
        <v>0</v>
      </c>
      <c r="ES27" s="121">
        <f ca="1">IF($K27&lt;&gt;1,IF(ISNUMBER(INDEX(Import.PLE,$K27,ES$16)),IF(INDEX(Import.PLE,$K27,ES$16)&lt;=mediçao,CS27,0),0),PLE!$AA$28*CS27)</f>
        <v>0</v>
      </c>
      <c r="ET27" s="121">
        <f ca="1">IF($K27&lt;&gt;1,IF(ISNUMBER(INDEX(Import.PLE,$K27,ET$16)),IF(INDEX(Import.PLE,$K27,ET$16)&lt;=mediçao,CT27,0),0),PLE!$AA$28*CT27)</f>
        <v>0</v>
      </c>
      <c r="EU27" s="121">
        <f ca="1">IF($K27&lt;&gt;1,IF(ISNUMBER(INDEX(Import.PLE,$K27,EU$16)),IF(INDEX(Import.PLE,$K27,EU$16)&lt;=mediçao,CU27,0),0),PLE!$AA$28*CU27)</f>
        <v>0</v>
      </c>
      <c r="EV27" s="121">
        <f ca="1">IF($K27&lt;&gt;1,IF(ISNUMBER(INDEX(Import.PLE,$K27,EV$16)),IF(INDEX(Import.PLE,$K27,EV$16)&lt;=mediçao,CV27,0),0),PLE!$AA$28*CV27)</f>
        <v>0</v>
      </c>
      <c r="EW27" s="121">
        <f ca="1">IF($K27&lt;&gt;1,IF(ISNUMBER(INDEX(Import.PLE,$K27,EW$16)),IF(INDEX(Import.PLE,$K27,EW$16)&lt;=mediçao,CW27,0),0),PLE!$AA$28*CW27)</f>
        <v>0</v>
      </c>
      <c r="EX27" s="121">
        <f ca="1">IF($K27&lt;&gt;1,IF(ISNUMBER(INDEX(Import.PLE,$K27,EX$16)),IF(INDEX(Import.PLE,$K27,EX$16)&lt;=mediçao,CX27,0),0),PLE!$AA$28*CX27)</f>
        <v>0</v>
      </c>
      <c r="EY27" s="121">
        <f ca="1">IF($K27&lt;&gt;1,IF(ISNUMBER(INDEX(Import.PLE,$K27,EY$16)),IF(INDEX(Import.PLE,$K27,EY$16)&lt;=mediçao,CY27,0),0),PLE!$AA$28*CY27)</f>
        <v>0</v>
      </c>
      <c r="EZ27" s="121">
        <f ca="1">IF($K27&lt;&gt;1,IF(ISNUMBER(INDEX(Import.PLE,$K27,EZ$16)),IF(INDEX(Import.PLE,$K27,EZ$16)&lt;=mediçao,CZ27,0),0),PLE!$AA$28*CZ27)</f>
        <v>0</v>
      </c>
      <c r="FA27" s="121">
        <f ca="1">IF($K27&lt;&gt;1,IF(ISNUMBER(INDEX(Import.PLE,$K27,FA$16)),IF(INDEX(Import.PLE,$K27,FA$16)&lt;=mediçao,DA27,0),0),PLE!$AA$28*DA27)</f>
        <v>0</v>
      </c>
      <c r="FB27" s="121">
        <f ca="1">IF($K27&lt;&gt;1,IF(ISNUMBER(INDEX(Import.PLE,$K27,FB$16)),IF(INDEX(Import.PLE,$K27,FB$16)&lt;=mediçao,DB27,0),0),PLE!$AA$28*DB27)</f>
        <v>0</v>
      </c>
      <c r="FC27" s="121">
        <f ca="1">IF($K27&lt;&gt;1,IF(ISNUMBER(INDEX(Import.PLE,$K27,FC$16)),IF(INDEX(Import.PLE,$K27,FC$16)&lt;=mediçao,DC27,0),0),PLE!$AA$28*DC27)</f>
        <v>0</v>
      </c>
      <c r="FD27" s="121">
        <f ca="1">IF($K27&lt;&gt;1,IF(ISNUMBER(INDEX(Import.PLE,$K27,FD$16)),IF(INDEX(Import.PLE,$K27,FD$16)&lt;=mediçao,DD27,0),0),PLE!$AA$28*DD27)</f>
        <v>0</v>
      </c>
      <c r="FE27" s="121">
        <f ca="1">IF($K27&lt;&gt;1,IF(ISNUMBER(INDEX(Import.PLE,$K27,FE$16)),IF(INDEX(Import.PLE,$K27,FE$16)&lt;=mediçao,DE27,0),0),PLE!$AA$28*DE27)</f>
        <v>0</v>
      </c>
      <c r="FF27" s="121">
        <f ca="1">IF($K27&lt;&gt;1,IF(ISNUMBER(INDEX(Import.PLE,$K27,FF$16)),IF(INDEX(Import.PLE,$K27,FF$16)&lt;=mediçao,DF27,0),0),PLE!$AA$28*DF27)</f>
        <v>0</v>
      </c>
      <c r="FG27" s="121">
        <f ca="1">IF($K27&lt;&gt;1,IF(ISNUMBER(INDEX(Import.PLE,$K27,FG$16)),IF(INDEX(Import.PLE,$K27,FG$16)&lt;=mediçao,DG27,0),0),PLE!$AA$28*DG27)</f>
        <v>0</v>
      </c>
      <c r="FH27" s="121">
        <f ca="1">IF($K27&lt;&gt;1,IF(ISNUMBER(INDEX(Import.PLE,$K27,FH$16)),IF(INDEX(Import.PLE,$K27,FH$16)&lt;=mediçao,DH27,0),0),PLE!$AA$28*DH27)</f>
        <v>0</v>
      </c>
      <c r="FI27" s="121">
        <f ca="1">IF($K27&lt;&gt;1,IF(ISNUMBER(INDEX(Import.PLE,$K27,FI$16)),IF(INDEX(Import.PLE,$K27,FI$16)&lt;=mediçao,DI27,0),0),PLE!$AA$28*DI27)</f>
        <v>0</v>
      </c>
      <c r="FJ27" s="121">
        <f ca="1">IF($K27&lt;&gt;1,IF(ISNUMBER(INDEX(Import.PLE,$K27,FJ$16)),IF(INDEX(Import.PLE,$K27,FJ$16)&lt;=mediçao,DJ27,0),0),PLE!$AA$28*DJ27)</f>
        <v>0</v>
      </c>
    </row>
    <row r="28" spans="2:166" s="88" customFormat="1">
      <c r="B28" s="120">
        <f t="shared" ca="1" si="3"/>
        <v>10</v>
      </c>
      <c r="C28" s="83" t="e">
        <f t="shared" si="4"/>
        <v>#N/A</v>
      </c>
      <c r="D28" s="140" t="e">
        <f>VLOOKUP(E28,Planilha1!C:D,2,FALSE)</f>
        <v>#N/A</v>
      </c>
      <c r="E28" s="141" t="str">
        <f>IFERROR(INDEX(Planilha1!#REF!,MATCH(0,INDEX(COUNTIF($E$17:E27,Planilha1!#REF!),),)),"")</f>
        <v/>
      </c>
      <c r="F28" s="139" t="e">
        <f>IF(VLOOKUP(E28,Planilha1!C:J,8,FALSE)=0,"",VLOOKUP(E28,Planilha1!C:J,8,FALSE))</f>
        <v>#N/A</v>
      </c>
      <c r="G28" s="173" t="e">
        <f t="shared" si="5"/>
        <v>#N/A</v>
      </c>
      <c r="H28" s="174" t="e">
        <f t="shared" si="6"/>
        <v>#N/A</v>
      </c>
      <c r="I28" s="175">
        <f>SUMIF(Planilha1!C:C,Eventograma_e_Quantitativos!E28,Planilha1!M:M)</f>
        <v>5114866.238400002</v>
      </c>
      <c r="J28" s="86"/>
      <c r="K28" s="170">
        <f>deactivatedados.form1</f>
        <v>3</v>
      </c>
      <c r="L28" s="169" t="s">
        <v>252</v>
      </c>
      <c r="M28" s="87"/>
      <c r="N28" s="180">
        <f>SUMIFS(Planilha1!$K:$K,Planilha1!$B:$B,Eventograma_e_Quantitativos!N$16,Planilha1!$C:$C,Eventograma_e_Quantitativos!$E28)</f>
        <v>0</v>
      </c>
      <c r="O28" s="180">
        <f>SUMIFS(Planilha1!$K:$K,Planilha1!$B:$B,Eventograma_e_Quantitativos!O$16,Planilha1!$C:$C,Eventograma_e_Quantitativos!$E28)</f>
        <v>0</v>
      </c>
      <c r="P28" s="180">
        <f>SUMIFS(Planilha1!$K:$K,Planilha1!$B:$B,Eventograma_e_Quantitativos!P$16,Planilha1!$C:$C,Eventograma_e_Quantitativos!$E28)</f>
        <v>0</v>
      </c>
      <c r="Q28" s="180">
        <f>SUMIFS(Planilha1!$K:$K,Planilha1!$B:$B,Eventograma_e_Quantitativos!Q$16,Planilha1!$C:$C,Eventograma_e_Quantitativos!$E28)</f>
        <v>0</v>
      </c>
      <c r="R28" s="180">
        <f>SUMIFS(Planilha1!$K:$K,Planilha1!$B:$B,Eventograma_e_Quantitativos!R$16,Planilha1!$C:$C,Eventograma_e_Quantitativos!$E28)</f>
        <v>0</v>
      </c>
      <c r="S28" s="180">
        <f>SUMIFS(Planilha1!$K:$K,Planilha1!$B:$B,Eventograma_e_Quantitativos!S$16,Planilha1!$C:$C,Eventograma_e_Quantitativos!$E28)</f>
        <v>0</v>
      </c>
      <c r="T28" s="180">
        <f>SUMIFS(Planilha1!$K:$K,Planilha1!$B:$B,Eventograma_e_Quantitativos!T$16,Planilha1!$C:$C,Eventograma_e_Quantitativos!$E28)</f>
        <v>0</v>
      </c>
      <c r="U28" s="180">
        <f>SUMIFS(Planilha1!$K:$K,Planilha1!$B:$B,Eventograma_e_Quantitativos!U$16,Planilha1!$C:$C,Eventograma_e_Quantitativos!$E28)</f>
        <v>0</v>
      </c>
      <c r="V28" s="180">
        <f>SUMIFS(Planilha1!$K:$K,Planilha1!$B:$B,Eventograma_e_Quantitativos!V$16,Planilha1!$C:$C,Eventograma_e_Quantitativos!$E28)</f>
        <v>0</v>
      </c>
      <c r="W28" s="180">
        <f>SUMIFS(Planilha1!$K:$K,Planilha1!$B:$B,Eventograma_e_Quantitativos!W$16,Planilha1!$C:$C,Eventograma_e_Quantitativos!$E28)</f>
        <v>0</v>
      </c>
      <c r="X28" s="180">
        <f>SUMIFS(Planilha1!$K:$K,Planilha1!$B:$B,Eventograma_e_Quantitativos!X$16,Planilha1!$C:$C,Eventograma_e_Quantitativos!$E28)</f>
        <v>0</v>
      </c>
      <c r="Y28" s="180">
        <f>SUMIFS(Planilha1!$K:$K,Planilha1!$B:$B,Eventograma_e_Quantitativos!Y$16,Planilha1!$C:$C,Eventograma_e_Quantitativos!$E28)</f>
        <v>0</v>
      </c>
      <c r="Z28" s="180">
        <f>SUMIFS(Planilha1!$K:$K,Planilha1!$B:$B,Eventograma_e_Quantitativos!Z$16,Planilha1!$C:$C,Eventograma_e_Quantitativos!$E28)</f>
        <v>0</v>
      </c>
      <c r="AA28" s="180">
        <f>SUMIFS(Planilha1!$K:$K,Planilha1!$B:$B,Eventograma_e_Quantitativos!AA$16,Planilha1!$C:$C,Eventograma_e_Quantitativos!$E28)</f>
        <v>0</v>
      </c>
      <c r="AB28" s="180">
        <f>SUMIFS(Planilha1!$K:$K,Planilha1!$B:$B,Eventograma_e_Quantitativos!AB$16,Planilha1!$C:$C,Eventograma_e_Quantitativos!$E28)</f>
        <v>0</v>
      </c>
      <c r="AC28" s="180">
        <f>SUMIFS(Planilha1!$K:$K,Planilha1!$B:$B,Eventograma_e_Quantitativos!AC$16,Planilha1!$C:$C,Eventograma_e_Quantitativos!$E28)</f>
        <v>0</v>
      </c>
      <c r="AD28" s="180">
        <f>SUMIFS(Planilha1!$K:$K,Planilha1!$B:$B,Eventograma_e_Quantitativos!AD$16,Planilha1!$C:$C,Eventograma_e_Quantitativos!$E28)</f>
        <v>0</v>
      </c>
      <c r="AE28" s="180">
        <f>SUMIFS(Planilha1!$K:$K,Planilha1!$B:$B,Eventograma_e_Quantitativos!AE$16,Planilha1!$C:$C,Eventograma_e_Quantitativos!$E28)</f>
        <v>0</v>
      </c>
      <c r="AF28" s="180">
        <f>SUMIFS(Planilha1!$K:$K,Planilha1!$B:$B,Eventograma_e_Quantitativos!AF$16,Planilha1!$C:$C,Eventograma_e_Quantitativos!$E28)</f>
        <v>0</v>
      </c>
      <c r="AG28" s="180">
        <f>SUMIFS(Planilha1!$K:$K,Planilha1!$B:$B,Eventograma_e_Quantitativos!AG$16,Planilha1!$C:$C,Eventograma_e_Quantitativos!$E28)</f>
        <v>0</v>
      </c>
      <c r="AH28" s="180">
        <f>SUMIFS(Planilha1!$K:$K,Planilha1!$B:$B,Eventograma_e_Quantitativos!AH$16,Planilha1!$C:$C,Eventograma_e_Quantitativos!$E28)</f>
        <v>0</v>
      </c>
      <c r="AI28" s="180">
        <f>SUMIFS(Planilha1!$K:$K,Planilha1!$B:$B,Eventograma_e_Quantitativos!AI$16,Planilha1!$C:$C,Eventograma_e_Quantitativos!$E28)</f>
        <v>0</v>
      </c>
      <c r="AJ28" s="180">
        <f>SUMIFS(Planilha1!$K:$K,Planilha1!$B:$B,Eventograma_e_Quantitativos!AJ$16,Planilha1!$C:$C,Eventograma_e_Quantitativos!$E28)</f>
        <v>0</v>
      </c>
      <c r="AK28" s="180">
        <f>SUMIFS(Planilha1!$K:$K,Planilha1!$B:$B,Eventograma_e_Quantitativos!AK$16,Planilha1!$C:$C,Eventograma_e_Quantitativos!$E28)</f>
        <v>0</v>
      </c>
      <c r="AL28" s="180">
        <f>SUMIFS(Planilha1!$K:$K,Planilha1!$B:$B,Eventograma_e_Quantitativos!AL$16,Planilha1!$C:$C,Eventograma_e_Quantitativos!$E28)</f>
        <v>0</v>
      </c>
      <c r="AM28" s="180">
        <f>SUMIFS(Planilha1!$K:$K,Planilha1!$B:$B,Eventograma_e_Quantitativos!AM$16,Planilha1!$C:$C,Eventograma_e_Quantitativos!$E28)</f>
        <v>0</v>
      </c>
      <c r="AN28" s="180">
        <f>SUMIFS(Planilha1!$K:$K,Planilha1!$B:$B,Eventograma_e_Quantitativos!AN$16,Planilha1!$C:$C,Eventograma_e_Quantitativos!$E28)</f>
        <v>0</v>
      </c>
      <c r="AO28" s="180">
        <f>SUMIFS(Planilha1!$K:$K,Planilha1!$B:$B,Eventograma_e_Quantitativos!AO$16,Planilha1!$C:$C,Eventograma_e_Quantitativos!$E28)</f>
        <v>0</v>
      </c>
      <c r="AP28" s="180">
        <f>SUMIFS(Planilha1!$K:$K,Planilha1!$B:$B,Eventograma_e_Quantitativos!AP$16,Planilha1!$C:$C,Eventograma_e_Quantitativos!$E28)</f>
        <v>0</v>
      </c>
      <c r="AQ28" s="180">
        <f>SUMIFS(Planilha1!$K:$K,Planilha1!$B:$B,Eventograma_e_Quantitativos!AQ$16,Planilha1!$C:$C,Eventograma_e_Quantitativos!$E28)</f>
        <v>0</v>
      </c>
      <c r="AR28" s="180">
        <f>SUMIFS(Planilha1!$K:$K,Planilha1!$B:$B,Eventograma_e_Quantitativos!AR$16,Planilha1!$C:$C,Eventograma_e_Quantitativos!$E28)</f>
        <v>0</v>
      </c>
      <c r="AS28" s="180">
        <f>SUMIFS(Planilha1!$K:$K,Planilha1!$B:$B,Eventograma_e_Quantitativos!AS$16,Planilha1!$C:$C,Eventograma_e_Quantitativos!$E28)</f>
        <v>0</v>
      </c>
      <c r="AT28" s="180">
        <f>SUMIFS(Planilha1!$K:$K,Planilha1!$B:$B,Eventograma_e_Quantitativos!AT$16,Planilha1!$C:$C,Eventograma_e_Quantitativos!$E28)</f>
        <v>0</v>
      </c>
      <c r="AU28" s="180">
        <f>SUMIFS(Planilha1!$K:$K,Planilha1!$B:$B,Eventograma_e_Quantitativos!AU$16,Planilha1!$C:$C,Eventograma_e_Quantitativos!$E28)</f>
        <v>0</v>
      </c>
      <c r="AV28" s="180">
        <f>SUMIFS(Planilha1!$K:$K,Planilha1!$B:$B,Eventograma_e_Quantitativos!AV$16,Planilha1!$C:$C,Eventograma_e_Quantitativos!$E28)</f>
        <v>0</v>
      </c>
      <c r="AW28" s="180">
        <f>SUMIFS(Planilha1!$K:$K,Planilha1!$B:$B,Eventograma_e_Quantitativos!AW$16,Planilha1!$C:$C,Eventograma_e_Quantitativos!$E28)</f>
        <v>0</v>
      </c>
      <c r="AX28" s="180">
        <f>SUMIFS(Planilha1!$K:$K,Planilha1!$B:$B,Eventograma_e_Quantitativos!AX$16,Planilha1!$C:$C,Eventograma_e_Quantitativos!$E28)</f>
        <v>0</v>
      </c>
      <c r="AY28" s="180">
        <f>SUMIFS(Planilha1!$K:$K,Planilha1!$B:$B,Eventograma_e_Quantitativos!AY$16,Planilha1!$C:$C,Eventograma_e_Quantitativos!$E28)</f>
        <v>0</v>
      </c>
      <c r="AZ28" s="180">
        <f>SUMIFS(Planilha1!$K:$K,Planilha1!$B:$B,Eventograma_e_Quantitativos!AZ$16,Planilha1!$C:$C,Eventograma_e_Quantitativos!$E28)</f>
        <v>0</v>
      </c>
      <c r="BA28" s="180">
        <f>SUMIFS(Planilha1!$K:$K,Planilha1!$B:$B,Eventograma_e_Quantitativos!BA$16,Planilha1!$C:$C,Eventograma_e_Quantitativos!$E28)</f>
        <v>0</v>
      </c>
      <c r="BB28" s="180">
        <f>SUMIFS(Planilha1!$K:$K,Planilha1!$B:$B,Eventograma_e_Quantitativos!BB$16,Planilha1!$C:$C,Eventograma_e_Quantitativos!$E28)</f>
        <v>0</v>
      </c>
      <c r="BC28" s="180">
        <f>SUMIFS(Planilha1!$K:$K,Planilha1!$B:$B,Eventograma_e_Quantitativos!BC$16,Planilha1!$C:$C,Eventograma_e_Quantitativos!$E28)</f>
        <v>0</v>
      </c>
      <c r="BD28" s="180">
        <f>SUMIFS(Planilha1!$K:$K,Planilha1!$B:$B,Eventograma_e_Quantitativos!BD$16,Planilha1!$C:$C,Eventograma_e_Quantitativos!$E28)</f>
        <v>0</v>
      </c>
      <c r="BE28" s="180">
        <f>SUMIFS(Planilha1!$K:$K,Planilha1!$B:$B,Eventograma_e_Quantitativos!BE$16,Planilha1!$C:$C,Eventograma_e_Quantitativos!$E28)</f>
        <v>0</v>
      </c>
      <c r="BF28" s="180">
        <f>SUMIFS(Planilha1!$K:$K,Planilha1!$B:$B,Eventograma_e_Quantitativos!BF$16,Planilha1!$C:$C,Eventograma_e_Quantitativos!$E28)</f>
        <v>0</v>
      </c>
      <c r="BG28" s="180">
        <f>SUMIFS(Planilha1!$K:$K,Planilha1!$B:$B,Eventograma_e_Quantitativos!BG$16,Planilha1!$C:$C,Eventograma_e_Quantitativos!$E28)</f>
        <v>0</v>
      </c>
      <c r="BH28" s="180">
        <f>SUMIFS(Planilha1!$K:$K,Planilha1!$B:$B,Eventograma_e_Quantitativos!BH$16,Planilha1!$C:$C,Eventograma_e_Quantitativos!$E28)</f>
        <v>0</v>
      </c>
      <c r="BI28" s="180">
        <f>SUMIFS(Planilha1!$K:$K,Planilha1!$B:$B,Eventograma_e_Quantitativos!BI$16,Planilha1!$C:$C,Eventograma_e_Quantitativos!$E28)</f>
        <v>0</v>
      </c>
      <c r="BJ28" s="180">
        <f>SUMIFS(Planilha1!$K:$K,Planilha1!$B:$B,Eventograma_e_Quantitativos!BJ$16,Planilha1!$C:$C,Eventograma_e_Quantitativos!$E28)</f>
        <v>0</v>
      </c>
      <c r="BK28" s="180">
        <f>SUMIFS(Planilha1!$K:$K,Planilha1!$B:$B,Eventograma_e_Quantitativos!BK$16,Planilha1!$C:$C,Eventograma_e_Quantitativos!$E28)</f>
        <v>0</v>
      </c>
      <c r="BM28" s="121" t="e">
        <f t="shared" si="7"/>
        <v>#REF!</v>
      </c>
      <c r="BN28" s="121" t="e">
        <f t="shared" si="8"/>
        <v>#REF!</v>
      </c>
      <c r="BO28" s="121" t="e">
        <f t="shared" si="9"/>
        <v>#REF!</v>
      </c>
      <c r="BP28" s="121" t="e">
        <f t="shared" si="10"/>
        <v>#REF!</v>
      </c>
      <c r="BQ28" s="121">
        <f t="shared" si="11"/>
        <v>0</v>
      </c>
      <c r="BR28" s="121">
        <f t="shared" si="12"/>
        <v>0</v>
      </c>
      <c r="BS28" s="121">
        <f t="shared" si="13"/>
        <v>0</v>
      </c>
      <c r="BT28" s="121">
        <f t="shared" si="14"/>
        <v>0</v>
      </c>
      <c r="BU28" s="121">
        <f t="shared" si="15"/>
        <v>0</v>
      </c>
      <c r="BV28" s="121">
        <f t="shared" si="16"/>
        <v>0</v>
      </c>
      <c r="BW28" s="121">
        <f t="shared" si="17"/>
        <v>0</v>
      </c>
      <c r="BX28" s="121">
        <f t="shared" si="18"/>
        <v>0</v>
      </c>
      <c r="BY28" s="121">
        <f t="shared" si="19"/>
        <v>0</v>
      </c>
      <c r="BZ28" s="121">
        <f t="shared" si="20"/>
        <v>0</v>
      </c>
      <c r="CA28" s="121">
        <f t="shared" si="21"/>
        <v>0</v>
      </c>
      <c r="CB28" s="121">
        <f t="shared" si="22"/>
        <v>0</v>
      </c>
      <c r="CC28" s="121">
        <f t="shared" si="23"/>
        <v>0</v>
      </c>
      <c r="CD28" s="121">
        <f t="shared" si="24"/>
        <v>0</v>
      </c>
      <c r="CE28" s="121">
        <f t="shared" si="25"/>
        <v>0</v>
      </c>
      <c r="CF28" s="121">
        <f t="shared" si="26"/>
        <v>0</v>
      </c>
      <c r="CG28" s="121">
        <f t="shared" si="27"/>
        <v>0</v>
      </c>
      <c r="CH28" s="121">
        <f t="shared" si="28"/>
        <v>0</v>
      </c>
      <c r="CI28" s="121">
        <f t="shared" si="29"/>
        <v>0</v>
      </c>
      <c r="CJ28" s="121">
        <f t="shared" si="30"/>
        <v>0</v>
      </c>
      <c r="CK28" s="121">
        <f t="shared" si="31"/>
        <v>0</v>
      </c>
      <c r="CL28" s="121">
        <f t="shared" si="32"/>
        <v>0</v>
      </c>
      <c r="CM28" s="121">
        <f t="shared" si="33"/>
        <v>0</v>
      </c>
      <c r="CN28" s="121">
        <f t="shared" si="34"/>
        <v>0</v>
      </c>
      <c r="CO28" s="121">
        <f t="shared" si="35"/>
        <v>0</v>
      </c>
      <c r="CP28" s="121">
        <f t="shared" si="36"/>
        <v>0</v>
      </c>
      <c r="CQ28" s="121">
        <f t="shared" si="37"/>
        <v>0</v>
      </c>
      <c r="CR28" s="121">
        <f t="shared" si="38"/>
        <v>0</v>
      </c>
      <c r="CS28" s="121">
        <f t="shared" si="39"/>
        <v>0</v>
      </c>
      <c r="CT28" s="121">
        <f t="shared" si="40"/>
        <v>0</v>
      </c>
      <c r="CU28" s="121">
        <f t="shared" si="41"/>
        <v>0</v>
      </c>
      <c r="CV28" s="121">
        <f t="shared" si="42"/>
        <v>0</v>
      </c>
      <c r="CW28" s="121">
        <f t="shared" si="43"/>
        <v>0</v>
      </c>
      <c r="CX28" s="121">
        <f t="shared" si="44"/>
        <v>0</v>
      </c>
      <c r="CY28" s="121">
        <f t="shared" si="45"/>
        <v>0</v>
      </c>
      <c r="CZ28" s="121">
        <f t="shared" si="46"/>
        <v>0</v>
      </c>
      <c r="DA28" s="121">
        <f t="shared" si="47"/>
        <v>0</v>
      </c>
      <c r="DB28" s="121">
        <f t="shared" si="48"/>
        <v>0</v>
      </c>
      <c r="DC28" s="121">
        <f t="shared" si="49"/>
        <v>0</v>
      </c>
      <c r="DD28" s="121">
        <f t="shared" si="50"/>
        <v>0</v>
      </c>
      <c r="DE28" s="121">
        <f t="shared" si="51"/>
        <v>0</v>
      </c>
      <c r="DF28" s="121">
        <f t="shared" si="52"/>
        <v>0</v>
      </c>
      <c r="DG28" s="121">
        <f t="shared" si="53"/>
        <v>0</v>
      </c>
      <c r="DH28" s="121">
        <f t="shared" si="54"/>
        <v>0</v>
      </c>
      <c r="DI28" s="121">
        <f t="shared" si="55"/>
        <v>0</v>
      </c>
      <c r="DJ28" s="121">
        <f t="shared" si="56"/>
        <v>0</v>
      </c>
      <c r="DK28" s="128" t="e">
        <f t="shared" si="57"/>
        <v>#N/A</v>
      </c>
      <c r="DL28" s="128">
        <f t="shared" ca="1" si="58"/>
        <v>0</v>
      </c>
      <c r="DM28" s="121">
        <f ca="1">IF($K28&lt;&gt;1,IF(ISNUMBER(INDEX(Import.PLE,$K28,DM$16)),IF(INDEX(Import.PLE,$K28,DM$16)&lt;=mediçao,BM28,0),0),PLE!$AA$28*BM28)</f>
        <v>0</v>
      </c>
      <c r="DN28" s="121">
        <f ca="1">IF($K28&lt;&gt;1,IF(ISNUMBER(INDEX(Import.PLE,$K28,DN$16)),IF(INDEX(Import.PLE,$K28,DN$16)&lt;=mediçao,BN28,0),0),PLE!$AA$28*BN28)</f>
        <v>0</v>
      </c>
      <c r="DO28" s="121">
        <f ca="1">IF($K28&lt;&gt;1,IF(ISNUMBER(INDEX(Import.PLE,$K28,DO$16)),IF(INDEX(Import.PLE,$K28,DO$16)&lt;=mediçao,BO28,0),0),PLE!$AA$28*BO28)</f>
        <v>0</v>
      </c>
      <c r="DP28" s="121">
        <f ca="1">IF($K28&lt;&gt;1,IF(ISNUMBER(INDEX(Import.PLE,$K28,DP$16)),IF(INDEX(Import.PLE,$K28,DP$16)&lt;=mediçao,BP28,0),0),PLE!$AA$28*BP28)</f>
        <v>0</v>
      </c>
      <c r="DQ28" s="121">
        <f ca="1">IF($K28&lt;&gt;1,IF(ISNUMBER(INDEX(Import.PLE,$K28,DQ$16)),IF(INDEX(Import.PLE,$K28,DQ$16)&lt;=mediçao,BQ28,0),0),PLE!$AA$28*BQ28)</f>
        <v>0</v>
      </c>
      <c r="DR28" s="121">
        <f ca="1">IF($K28&lt;&gt;1,IF(ISNUMBER(INDEX(Import.PLE,$K28,DR$16)),IF(INDEX(Import.PLE,$K28,DR$16)&lt;=mediçao,BR28,0),0),PLE!$AA$28*BR28)</f>
        <v>0</v>
      </c>
      <c r="DS28" s="121">
        <f ca="1">IF($K28&lt;&gt;1,IF(ISNUMBER(INDEX(Import.PLE,$K28,DS$16)),IF(INDEX(Import.PLE,$K28,DS$16)&lt;=mediçao,BS28,0),0),PLE!$AA$28*BS28)</f>
        <v>0</v>
      </c>
      <c r="DT28" s="121">
        <f ca="1">IF($K28&lt;&gt;1,IF(ISNUMBER(INDEX(Import.PLE,$K28,DT$16)),IF(INDEX(Import.PLE,$K28,DT$16)&lt;=mediçao,BT28,0),0),PLE!$AA$28*BT28)</f>
        <v>0</v>
      </c>
      <c r="DU28" s="121">
        <f ca="1">IF($K28&lt;&gt;1,IF(ISNUMBER(INDEX(Import.PLE,$K28,DU$16)),IF(INDEX(Import.PLE,$K28,DU$16)&lt;=mediçao,BU28,0),0),PLE!$AA$28*BU28)</f>
        <v>0</v>
      </c>
      <c r="DV28" s="121">
        <f ca="1">IF($K28&lt;&gt;1,IF(ISNUMBER(INDEX(Import.PLE,$K28,DV$16)),IF(INDEX(Import.PLE,$K28,DV$16)&lt;=mediçao,BV28,0),0),PLE!$AA$28*BV28)</f>
        <v>0</v>
      </c>
      <c r="DW28" s="121">
        <f ca="1">IF($K28&lt;&gt;1,IF(ISNUMBER(INDEX(Import.PLE,$K28,DW$16)),IF(INDEX(Import.PLE,$K28,DW$16)&lt;=mediçao,BW28,0),0),PLE!$AA$28*BW28)</f>
        <v>0</v>
      </c>
      <c r="DX28" s="121">
        <f ca="1">IF($K28&lt;&gt;1,IF(ISNUMBER(INDEX(Import.PLE,$K28,DX$16)),IF(INDEX(Import.PLE,$K28,DX$16)&lt;=mediçao,BX28,0),0),PLE!$AA$28*BX28)</f>
        <v>0</v>
      </c>
      <c r="DY28" s="121">
        <f ca="1">IF($K28&lt;&gt;1,IF(ISNUMBER(INDEX(Import.PLE,$K28,DY$16)),IF(INDEX(Import.PLE,$K28,DY$16)&lt;=mediçao,BY28,0),0),PLE!$AA$28*BY28)</f>
        <v>0</v>
      </c>
      <c r="DZ28" s="121">
        <f ca="1">IF($K28&lt;&gt;1,IF(ISNUMBER(INDEX(Import.PLE,$K28,DZ$16)),IF(INDEX(Import.PLE,$K28,DZ$16)&lt;=mediçao,BZ28,0),0),PLE!$AA$28*BZ28)</f>
        <v>0</v>
      </c>
      <c r="EA28" s="121">
        <f ca="1">IF($K28&lt;&gt;1,IF(ISNUMBER(INDEX(Import.PLE,$K28,EA$16)),IF(INDEX(Import.PLE,$K28,EA$16)&lt;=mediçao,CA28,0),0),PLE!$AA$28*CA28)</f>
        <v>0</v>
      </c>
      <c r="EB28" s="121">
        <f ca="1">IF($K28&lt;&gt;1,IF(ISNUMBER(INDEX(Import.PLE,$K28,EB$16)),IF(INDEX(Import.PLE,$K28,EB$16)&lt;=mediçao,CB28,0),0),PLE!$AA$28*CB28)</f>
        <v>0</v>
      </c>
      <c r="EC28" s="121">
        <f ca="1">IF($K28&lt;&gt;1,IF(ISNUMBER(INDEX(Import.PLE,$K28,EC$16)),IF(INDEX(Import.PLE,$K28,EC$16)&lt;=mediçao,CC28,0),0),PLE!$AA$28*CC28)</f>
        <v>0</v>
      </c>
      <c r="ED28" s="121">
        <f ca="1">IF($K28&lt;&gt;1,IF(ISNUMBER(INDEX(Import.PLE,$K28,ED$16)),IF(INDEX(Import.PLE,$K28,ED$16)&lt;=mediçao,CD28,0),0),PLE!$AA$28*CD28)</f>
        <v>0</v>
      </c>
      <c r="EE28" s="121">
        <f ca="1">IF($K28&lt;&gt;1,IF(ISNUMBER(INDEX(Import.PLE,$K28,EE$16)),IF(INDEX(Import.PLE,$K28,EE$16)&lt;=mediçao,CE28,0),0),PLE!$AA$28*CE28)</f>
        <v>0</v>
      </c>
      <c r="EF28" s="121">
        <f ca="1">IF($K28&lt;&gt;1,IF(ISNUMBER(INDEX(Import.PLE,$K28,EF$16)),IF(INDEX(Import.PLE,$K28,EF$16)&lt;=mediçao,CF28,0),0),PLE!$AA$28*CF28)</f>
        <v>0</v>
      </c>
      <c r="EG28" s="121">
        <f ca="1">IF($K28&lt;&gt;1,IF(ISNUMBER(INDEX(Import.PLE,$K28,EG$16)),IF(INDEX(Import.PLE,$K28,EG$16)&lt;=mediçao,CG28,0),0),PLE!$AA$28*CG28)</f>
        <v>0</v>
      </c>
      <c r="EH28" s="121">
        <f ca="1">IF($K28&lt;&gt;1,IF(ISNUMBER(INDEX(Import.PLE,$K28,EH$16)),IF(INDEX(Import.PLE,$K28,EH$16)&lt;=mediçao,CH28,0),0),PLE!$AA$28*CH28)</f>
        <v>0</v>
      </c>
      <c r="EI28" s="121">
        <f ca="1">IF($K28&lt;&gt;1,IF(ISNUMBER(INDEX(Import.PLE,$K28,EI$16)),IF(INDEX(Import.PLE,$K28,EI$16)&lt;=mediçao,CI28,0),0),PLE!$AA$28*CI28)</f>
        <v>0</v>
      </c>
      <c r="EJ28" s="121">
        <f ca="1">IF($K28&lt;&gt;1,IF(ISNUMBER(INDEX(Import.PLE,$K28,EJ$16)),IF(INDEX(Import.PLE,$K28,EJ$16)&lt;=mediçao,CJ28,0),0),PLE!$AA$28*CJ28)</f>
        <v>0</v>
      </c>
      <c r="EK28" s="121">
        <f ca="1">IF($K28&lt;&gt;1,IF(ISNUMBER(INDEX(Import.PLE,$K28,EK$16)),IF(INDEX(Import.PLE,$K28,EK$16)&lt;=mediçao,CK28,0),0),PLE!$AA$28*CK28)</f>
        <v>0</v>
      </c>
      <c r="EL28" s="121">
        <f ca="1">IF($K28&lt;&gt;1,IF(ISNUMBER(INDEX(Import.PLE,$K28,EL$16)),IF(INDEX(Import.PLE,$K28,EL$16)&lt;=mediçao,CL28,0),0),PLE!$AA$28*CL28)</f>
        <v>0</v>
      </c>
      <c r="EM28" s="121">
        <f ca="1">IF($K28&lt;&gt;1,IF(ISNUMBER(INDEX(Import.PLE,$K28,EM$16)),IF(INDEX(Import.PLE,$K28,EM$16)&lt;=mediçao,CM28,0),0),PLE!$AA$28*CM28)</f>
        <v>0</v>
      </c>
      <c r="EN28" s="121">
        <f ca="1">IF($K28&lt;&gt;1,IF(ISNUMBER(INDEX(Import.PLE,$K28,EN$16)),IF(INDEX(Import.PLE,$K28,EN$16)&lt;=mediçao,CN28,0),0),PLE!$AA$28*CN28)</f>
        <v>0</v>
      </c>
      <c r="EO28" s="121">
        <f ca="1">IF($K28&lt;&gt;1,IF(ISNUMBER(INDEX(Import.PLE,$K28,EO$16)),IF(INDEX(Import.PLE,$K28,EO$16)&lt;=mediçao,CO28,0),0),PLE!$AA$28*CO28)</f>
        <v>0</v>
      </c>
      <c r="EP28" s="121">
        <f ca="1">IF($K28&lt;&gt;1,IF(ISNUMBER(INDEX(Import.PLE,$K28,EP$16)),IF(INDEX(Import.PLE,$K28,EP$16)&lt;=mediçao,CP28,0),0),PLE!$AA$28*CP28)</f>
        <v>0</v>
      </c>
      <c r="EQ28" s="121">
        <f ca="1">IF($K28&lt;&gt;1,IF(ISNUMBER(INDEX(Import.PLE,$K28,EQ$16)),IF(INDEX(Import.PLE,$K28,EQ$16)&lt;=mediçao,CQ28,0),0),PLE!$AA$28*CQ28)</f>
        <v>0</v>
      </c>
      <c r="ER28" s="121">
        <f ca="1">IF($K28&lt;&gt;1,IF(ISNUMBER(INDEX(Import.PLE,$K28,ER$16)),IF(INDEX(Import.PLE,$K28,ER$16)&lt;=mediçao,CR28,0),0),PLE!$AA$28*CR28)</f>
        <v>0</v>
      </c>
      <c r="ES28" s="121">
        <f ca="1">IF($K28&lt;&gt;1,IF(ISNUMBER(INDEX(Import.PLE,$K28,ES$16)),IF(INDEX(Import.PLE,$K28,ES$16)&lt;=mediçao,CS28,0),0),PLE!$AA$28*CS28)</f>
        <v>0</v>
      </c>
      <c r="ET28" s="121">
        <f ca="1">IF($K28&lt;&gt;1,IF(ISNUMBER(INDEX(Import.PLE,$K28,ET$16)),IF(INDEX(Import.PLE,$K28,ET$16)&lt;=mediçao,CT28,0),0),PLE!$AA$28*CT28)</f>
        <v>0</v>
      </c>
      <c r="EU28" s="121">
        <f ca="1">IF($K28&lt;&gt;1,IF(ISNUMBER(INDEX(Import.PLE,$K28,EU$16)),IF(INDEX(Import.PLE,$K28,EU$16)&lt;=mediçao,CU28,0),0),PLE!$AA$28*CU28)</f>
        <v>0</v>
      </c>
      <c r="EV28" s="121">
        <f ca="1">IF($K28&lt;&gt;1,IF(ISNUMBER(INDEX(Import.PLE,$K28,EV$16)),IF(INDEX(Import.PLE,$K28,EV$16)&lt;=mediçao,CV28,0),0),PLE!$AA$28*CV28)</f>
        <v>0</v>
      </c>
      <c r="EW28" s="121">
        <f ca="1">IF($K28&lt;&gt;1,IF(ISNUMBER(INDEX(Import.PLE,$K28,EW$16)),IF(INDEX(Import.PLE,$K28,EW$16)&lt;=mediçao,CW28,0),0),PLE!$AA$28*CW28)</f>
        <v>0</v>
      </c>
      <c r="EX28" s="121">
        <f ca="1">IF($K28&lt;&gt;1,IF(ISNUMBER(INDEX(Import.PLE,$K28,EX$16)),IF(INDEX(Import.PLE,$K28,EX$16)&lt;=mediçao,CX28,0),0),PLE!$AA$28*CX28)</f>
        <v>0</v>
      </c>
      <c r="EY28" s="121">
        <f ca="1">IF($K28&lt;&gt;1,IF(ISNUMBER(INDEX(Import.PLE,$K28,EY$16)),IF(INDEX(Import.PLE,$K28,EY$16)&lt;=mediçao,CY28,0),0),PLE!$AA$28*CY28)</f>
        <v>0</v>
      </c>
      <c r="EZ28" s="121">
        <f ca="1">IF($K28&lt;&gt;1,IF(ISNUMBER(INDEX(Import.PLE,$K28,EZ$16)),IF(INDEX(Import.PLE,$K28,EZ$16)&lt;=mediçao,CZ28,0),0),PLE!$AA$28*CZ28)</f>
        <v>0</v>
      </c>
      <c r="FA28" s="121">
        <f ca="1">IF($K28&lt;&gt;1,IF(ISNUMBER(INDEX(Import.PLE,$K28,FA$16)),IF(INDEX(Import.PLE,$K28,FA$16)&lt;=mediçao,DA28,0),0),PLE!$AA$28*DA28)</f>
        <v>0</v>
      </c>
      <c r="FB28" s="121">
        <f ca="1">IF($K28&lt;&gt;1,IF(ISNUMBER(INDEX(Import.PLE,$K28,FB$16)),IF(INDEX(Import.PLE,$K28,FB$16)&lt;=mediçao,DB28,0),0),PLE!$AA$28*DB28)</f>
        <v>0</v>
      </c>
      <c r="FC28" s="121">
        <f ca="1">IF($K28&lt;&gt;1,IF(ISNUMBER(INDEX(Import.PLE,$K28,FC$16)),IF(INDEX(Import.PLE,$K28,FC$16)&lt;=mediçao,DC28,0),0),PLE!$AA$28*DC28)</f>
        <v>0</v>
      </c>
      <c r="FD28" s="121">
        <f ca="1">IF($K28&lt;&gt;1,IF(ISNUMBER(INDEX(Import.PLE,$K28,FD$16)),IF(INDEX(Import.PLE,$K28,FD$16)&lt;=mediçao,DD28,0),0),PLE!$AA$28*DD28)</f>
        <v>0</v>
      </c>
      <c r="FE28" s="121">
        <f ca="1">IF($K28&lt;&gt;1,IF(ISNUMBER(INDEX(Import.PLE,$K28,FE$16)),IF(INDEX(Import.PLE,$K28,FE$16)&lt;=mediçao,DE28,0),0),PLE!$AA$28*DE28)</f>
        <v>0</v>
      </c>
      <c r="FF28" s="121">
        <f ca="1">IF($K28&lt;&gt;1,IF(ISNUMBER(INDEX(Import.PLE,$K28,FF$16)),IF(INDEX(Import.PLE,$K28,FF$16)&lt;=mediçao,DF28,0),0),PLE!$AA$28*DF28)</f>
        <v>0</v>
      </c>
      <c r="FG28" s="121">
        <f ca="1">IF($K28&lt;&gt;1,IF(ISNUMBER(INDEX(Import.PLE,$K28,FG$16)),IF(INDEX(Import.PLE,$K28,FG$16)&lt;=mediçao,DG28,0),0),PLE!$AA$28*DG28)</f>
        <v>0</v>
      </c>
      <c r="FH28" s="121">
        <f ca="1">IF($K28&lt;&gt;1,IF(ISNUMBER(INDEX(Import.PLE,$K28,FH$16)),IF(INDEX(Import.PLE,$K28,FH$16)&lt;=mediçao,DH28,0),0),PLE!$AA$28*DH28)</f>
        <v>0</v>
      </c>
      <c r="FI28" s="121">
        <f ca="1">IF($K28&lt;&gt;1,IF(ISNUMBER(INDEX(Import.PLE,$K28,FI$16)),IF(INDEX(Import.PLE,$K28,FI$16)&lt;=mediçao,DI28,0),0),PLE!$AA$28*DI28)</f>
        <v>0</v>
      </c>
      <c r="FJ28" s="121">
        <f ca="1">IF($K28&lt;&gt;1,IF(ISNUMBER(INDEX(Import.PLE,$K28,FJ$16)),IF(INDEX(Import.PLE,$K28,FJ$16)&lt;=mediçao,DJ28,0),0),PLE!$AA$28*DJ28)</f>
        <v>0</v>
      </c>
    </row>
    <row r="29" spans="2:166" s="88" customFormat="1">
      <c r="B29" s="120">
        <f t="shared" ca="1" si="3"/>
        <v>11</v>
      </c>
      <c r="C29" s="83" t="e">
        <f t="shared" si="4"/>
        <v>#N/A</v>
      </c>
      <c r="D29" s="140" t="e">
        <f>VLOOKUP(E29,Planilha1!C:D,2,FALSE)</f>
        <v>#N/A</v>
      </c>
      <c r="E29" s="141" t="str">
        <f>IFERROR(INDEX(Planilha1!#REF!,MATCH(0,INDEX(COUNTIF($E$17:E28,Planilha1!#REF!),),)),"")</f>
        <v/>
      </c>
      <c r="F29" s="139" t="e">
        <f>IF(VLOOKUP(E29,Planilha1!C:J,8,FALSE)=0,"",VLOOKUP(E29,Planilha1!C:J,8,FALSE))</f>
        <v>#N/A</v>
      </c>
      <c r="G29" s="173" t="e">
        <f t="shared" si="5"/>
        <v>#N/A</v>
      </c>
      <c r="H29" s="174" t="e">
        <f t="shared" si="6"/>
        <v>#N/A</v>
      </c>
      <c r="I29" s="175">
        <f>SUMIF(Planilha1!C:C,Eventograma_e_Quantitativos!E29,Planilha1!M:M)</f>
        <v>5114866.238400002</v>
      </c>
      <c r="J29" s="86"/>
      <c r="K29" s="170">
        <f>deactivatedados.form1</f>
        <v>3</v>
      </c>
      <c r="L29" s="169" t="s">
        <v>252</v>
      </c>
      <c r="M29" s="87"/>
      <c r="N29" s="180">
        <f>SUMIFS(Planilha1!$K:$K,Planilha1!$B:$B,Eventograma_e_Quantitativos!N$16,Planilha1!$C:$C,Eventograma_e_Quantitativos!$E29)</f>
        <v>0</v>
      </c>
      <c r="O29" s="180">
        <f>SUMIFS(Planilha1!$K:$K,Planilha1!$B:$B,Eventograma_e_Quantitativos!O$16,Planilha1!$C:$C,Eventograma_e_Quantitativos!$E29)</f>
        <v>0</v>
      </c>
      <c r="P29" s="180">
        <f>SUMIFS(Planilha1!$K:$K,Planilha1!$B:$B,Eventograma_e_Quantitativos!P$16,Planilha1!$C:$C,Eventograma_e_Quantitativos!$E29)</f>
        <v>0</v>
      </c>
      <c r="Q29" s="180">
        <f>SUMIFS(Planilha1!$K:$K,Planilha1!$B:$B,Eventograma_e_Quantitativos!Q$16,Planilha1!$C:$C,Eventograma_e_Quantitativos!$E29)</f>
        <v>0</v>
      </c>
      <c r="R29" s="180">
        <f>SUMIFS(Planilha1!$K:$K,Planilha1!$B:$B,Eventograma_e_Quantitativos!R$16,Planilha1!$C:$C,Eventograma_e_Quantitativos!$E29)</f>
        <v>0</v>
      </c>
      <c r="S29" s="180">
        <f>SUMIFS(Planilha1!$K:$K,Planilha1!$B:$B,Eventograma_e_Quantitativos!S$16,Planilha1!$C:$C,Eventograma_e_Quantitativos!$E29)</f>
        <v>0</v>
      </c>
      <c r="T29" s="180">
        <f>SUMIFS(Planilha1!$K:$K,Planilha1!$B:$B,Eventograma_e_Quantitativos!T$16,Planilha1!$C:$C,Eventograma_e_Quantitativos!$E29)</f>
        <v>0</v>
      </c>
      <c r="U29" s="180">
        <f>SUMIFS(Planilha1!$K:$K,Planilha1!$B:$B,Eventograma_e_Quantitativos!U$16,Planilha1!$C:$C,Eventograma_e_Quantitativos!$E29)</f>
        <v>0</v>
      </c>
      <c r="V29" s="180">
        <f>SUMIFS(Planilha1!$K:$K,Planilha1!$B:$B,Eventograma_e_Quantitativos!V$16,Planilha1!$C:$C,Eventograma_e_Quantitativos!$E29)</f>
        <v>0</v>
      </c>
      <c r="W29" s="180">
        <f>SUMIFS(Planilha1!$K:$K,Planilha1!$B:$B,Eventograma_e_Quantitativos!W$16,Planilha1!$C:$C,Eventograma_e_Quantitativos!$E29)</f>
        <v>0</v>
      </c>
      <c r="X29" s="180">
        <f>SUMIFS(Planilha1!$K:$K,Planilha1!$B:$B,Eventograma_e_Quantitativos!X$16,Planilha1!$C:$C,Eventograma_e_Quantitativos!$E29)</f>
        <v>0</v>
      </c>
      <c r="Y29" s="180">
        <f>SUMIFS(Planilha1!$K:$K,Planilha1!$B:$B,Eventograma_e_Quantitativos!Y$16,Planilha1!$C:$C,Eventograma_e_Quantitativos!$E29)</f>
        <v>0</v>
      </c>
      <c r="Z29" s="180">
        <f>SUMIFS(Planilha1!$K:$K,Planilha1!$B:$B,Eventograma_e_Quantitativos!Z$16,Planilha1!$C:$C,Eventograma_e_Quantitativos!$E29)</f>
        <v>0</v>
      </c>
      <c r="AA29" s="180">
        <f>SUMIFS(Planilha1!$K:$K,Planilha1!$B:$B,Eventograma_e_Quantitativos!AA$16,Planilha1!$C:$C,Eventograma_e_Quantitativos!$E29)</f>
        <v>0</v>
      </c>
      <c r="AB29" s="180">
        <f>SUMIFS(Planilha1!$K:$K,Planilha1!$B:$B,Eventograma_e_Quantitativos!AB$16,Planilha1!$C:$C,Eventograma_e_Quantitativos!$E29)</f>
        <v>0</v>
      </c>
      <c r="AC29" s="180">
        <f>SUMIFS(Planilha1!$K:$K,Planilha1!$B:$B,Eventograma_e_Quantitativos!AC$16,Planilha1!$C:$C,Eventograma_e_Quantitativos!$E29)</f>
        <v>0</v>
      </c>
      <c r="AD29" s="180">
        <f>SUMIFS(Planilha1!$K:$K,Planilha1!$B:$B,Eventograma_e_Quantitativos!AD$16,Planilha1!$C:$C,Eventograma_e_Quantitativos!$E29)</f>
        <v>0</v>
      </c>
      <c r="AE29" s="180">
        <f>SUMIFS(Planilha1!$K:$K,Planilha1!$B:$B,Eventograma_e_Quantitativos!AE$16,Planilha1!$C:$C,Eventograma_e_Quantitativos!$E29)</f>
        <v>0</v>
      </c>
      <c r="AF29" s="180">
        <f>SUMIFS(Planilha1!$K:$K,Planilha1!$B:$B,Eventograma_e_Quantitativos!AF$16,Planilha1!$C:$C,Eventograma_e_Quantitativos!$E29)</f>
        <v>0</v>
      </c>
      <c r="AG29" s="180">
        <f>SUMIFS(Planilha1!$K:$K,Planilha1!$B:$B,Eventograma_e_Quantitativos!AG$16,Planilha1!$C:$C,Eventograma_e_Quantitativos!$E29)</f>
        <v>0</v>
      </c>
      <c r="AH29" s="180">
        <f>SUMIFS(Planilha1!$K:$K,Planilha1!$B:$B,Eventograma_e_Quantitativos!AH$16,Planilha1!$C:$C,Eventograma_e_Quantitativos!$E29)</f>
        <v>0</v>
      </c>
      <c r="AI29" s="180">
        <f>SUMIFS(Planilha1!$K:$K,Planilha1!$B:$B,Eventograma_e_Quantitativos!AI$16,Planilha1!$C:$C,Eventograma_e_Quantitativos!$E29)</f>
        <v>0</v>
      </c>
      <c r="AJ29" s="180">
        <f>SUMIFS(Planilha1!$K:$K,Planilha1!$B:$B,Eventograma_e_Quantitativos!AJ$16,Planilha1!$C:$C,Eventograma_e_Quantitativos!$E29)</f>
        <v>0</v>
      </c>
      <c r="AK29" s="180">
        <f>SUMIFS(Planilha1!$K:$K,Planilha1!$B:$B,Eventograma_e_Quantitativos!AK$16,Planilha1!$C:$C,Eventograma_e_Quantitativos!$E29)</f>
        <v>0</v>
      </c>
      <c r="AL29" s="180">
        <f>SUMIFS(Planilha1!$K:$K,Planilha1!$B:$B,Eventograma_e_Quantitativos!AL$16,Planilha1!$C:$C,Eventograma_e_Quantitativos!$E29)</f>
        <v>0</v>
      </c>
      <c r="AM29" s="180">
        <f>SUMIFS(Planilha1!$K:$K,Planilha1!$B:$B,Eventograma_e_Quantitativos!AM$16,Planilha1!$C:$C,Eventograma_e_Quantitativos!$E29)</f>
        <v>0</v>
      </c>
      <c r="AN29" s="180">
        <f>SUMIFS(Planilha1!$K:$K,Planilha1!$B:$B,Eventograma_e_Quantitativos!AN$16,Planilha1!$C:$C,Eventograma_e_Quantitativos!$E29)</f>
        <v>0</v>
      </c>
      <c r="AO29" s="180">
        <f>SUMIFS(Planilha1!$K:$K,Planilha1!$B:$B,Eventograma_e_Quantitativos!AO$16,Planilha1!$C:$C,Eventograma_e_Quantitativos!$E29)</f>
        <v>0</v>
      </c>
      <c r="AP29" s="180">
        <f>SUMIFS(Planilha1!$K:$K,Planilha1!$B:$B,Eventograma_e_Quantitativos!AP$16,Planilha1!$C:$C,Eventograma_e_Quantitativos!$E29)</f>
        <v>0</v>
      </c>
      <c r="AQ29" s="180">
        <f>SUMIFS(Planilha1!$K:$K,Planilha1!$B:$B,Eventograma_e_Quantitativos!AQ$16,Planilha1!$C:$C,Eventograma_e_Quantitativos!$E29)</f>
        <v>0</v>
      </c>
      <c r="AR29" s="180">
        <f>SUMIFS(Planilha1!$K:$K,Planilha1!$B:$B,Eventograma_e_Quantitativos!AR$16,Planilha1!$C:$C,Eventograma_e_Quantitativos!$E29)</f>
        <v>0</v>
      </c>
      <c r="AS29" s="180">
        <f>SUMIFS(Planilha1!$K:$K,Planilha1!$B:$B,Eventograma_e_Quantitativos!AS$16,Planilha1!$C:$C,Eventograma_e_Quantitativos!$E29)</f>
        <v>0</v>
      </c>
      <c r="AT29" s="180">
        <f>SUMIFS(Planilha1!$K:$K,Planilha1!$B:$B,Eventograma_e_Quantitativos!AT$16,Planilha1!$C:$C,Eventograma_e_Quantitativos!$E29)</f>
        <v>0</v>
      </c>
      <c r="AU29" s="180">
        <f>SUMIFS(Planilha1!$K:$K,Planilha1!$B:$B,Eventograma_e_Quantitativos!AU$16,Planilha1!$C:$C,Eventograma_e_Quantitativos!$E29)</f>
        <v>0</v>
      </c>
      <c r="AV29" s="180">
        <f>SUMIFS(Planilha1!$K:$K,Planilha1!$B:$B,Eventograma_e_Quantitativos!AV$16,Planilha1!$C:$C,Eventograma_e_Quantitativos!$E29)</f>
        <v>0</v>
      </c>
      <c r="AW29" s="180">
        <f>SUMIFS(Planilha1!$K:$K,Planilha1!$B:$B,Eventograma_e_Quantitativos!AW$16,Planilha1!$C:$C,Eventograma_e_Quantitativos!$E29)</f>
        <v>0</v>
      </c>
      <c r="AX29" s="180">
        <f>SUMIFS(Planilha1!$K:$K,Planilha1!$B:$B,Eventograma_e_Quantitativos!AX$16,Planilha1!$C:$C,Eventograma_e_Quantitativos!$E29)</f>
        <v>0</v>
      </c>
      <c r="AY29" s="180">
        <f>SUMIFS(Planilha1!$K:$K,Planilha1!$B:$B,Eventograma_e_Quantitativos!AY$16,Planilha1!$C:$C,Eventograma_e_Quantitativos!$E29)</f>
        <v>0</v>
      </c>
      <c r="AZ29" s="180">
        <f>SUMIFS(Planilha1!$K:$K,Planilha1!$B:$B,Eventograma_e_Quantitativos!AZ$16,Planilha1!$C:$C,Eventograma_e_Quantitativos!$E29)</f>
        <v>0</v>
      </c>
      <c r="BA29" s="180">
        <f>SUMIFS(Planilha1!$K:$K,Planilha1!$B:$B,Eventograma_e_Quantitativos!BA$16,Planilha1!$C:$C,Eventograma_e_Quantitativos!$E29)</f>
        <v>0</v>
      </c>
      <c r="BB29" s="180">
        <f>SUMIFS(Planilha1!$K:$K,Planilha1!$B:$B,Eventograma_e_Quantitativos!BB$16,Planilha1!$C:$C,Eventograma_e_Quantitativos!$E29)</f>
        <v>0</v>
      </c>
      <c r="BC29" s="180">
        <f>SUMIFS(Planilha1!$K:$K,Planilha1!$B:$B,Eventograma_e_Quantitativos!BC$16,Planilha1!$C:$C,Eventograma_e_Quantitativos!$E29)</f>
        <v>0</v>
      </c>
      <c r="BD29" s="180">
        <f>SUMIFS(Planilha1!$K:$K,Planilha1!$B:$B,Eventograma_e_Quantitativos!BD$16,Planilha1!$C:$C,Eventograma_e_Quantitativos!$E29)</f>
        <v>0</v>
      </c>
      <c r="BE29" s="180">
        <f>SUMIFS(Planilha1!$K:$K,Planilha1!$B:$B,Eventograma_e_Quantitativos!BE$16,Planilha1!$C:$C,Eventograma_e_Quantitativos!$E29)</f>
        <v>0</v>
      </c>
      <c r="BF29" s="180">
        <f>SUMIFS(Planilha1!$K:$K,Planilha1!$B:$B,Eventograma_e_Quantitativos!BF$16,Planilha1!$C:$C,Eventograma_e_Quantitativos!$E29)</f>
        <v>0</v>
      </c>
      <c r="BG29" s="180">
        <f>SUMIFS(Planilha1!$K:$K,Planilha1!$B:$B,Eventograma_e_Quantitativos!BG$16,Planilha1!$C:$C,Eventograma_e_Quantitativos!$E29)</f>
        <v>0</v>
      </c>
      <c r="BH29" s="180">
        <f>SUMIFS(Planilha1!$K:$K,Planilha1!$B:$B,Eventograma_e_Quantitativos!BH$16,Planilha1!$C:$C,Eventograma_e_Quantitativos!$E29)</f>
        <v>0</v>
      </c>
      <c r="BI29" s="180">
        <f>SUMIFS(Planilha1!$K:$K,Planilha1!$B:$B,Eventograma_e_Quantitativos!BI$16,Planilha1!$C:$C,Eventograma_e_Quantitativos!$E29)</f>
        <v>0</v>
      </c>
      <c r="BJ29" s="180">
        <f>SUMIFS(Planilha1!$K:$K,Planilha1!$B:$B,Eventograma_e_Quantitativos!BJ$16,Planilha1!$C:$C,Eventograma_e_Quantitativos!$E29)</f>
        <v>0</v>
      </c>
      <c r="BK29" s="180">
        <f>SUMIFS(Planilha1!$K:$K,Planilha1!$B:$B,Eventograma_e_Quantitativos!BK$16,Planilha1!$C:$C,Eventograma_e_Quantitativos!$E29)</f>
        <v>0</v>
      </c>
      <c r="BM29" s="121" t="e">
        <f t="shared" si="7"/>
        <v>#REF!</v>
      </c>
      <c r="BN29" s="121" t="e">
        <f t="shared" si="8"/>
        <v>#REF!</v>
      </c>
      <c r="BO29" s="121" t="e">
        <f t="shared" si="9"/>
        <v>#REF!</v>
      </c>
      <c r="BP29" s="121" t="e">
        <f t="shared" si="10"/>
        <v>#REF!</v>
      </c>
      <c r="BQ29" s="121">
        <f t="shared" si="11"/>
        <v>0</v>
      </c>
      <c r="BR29" s="121">
        <f t="shared" si="12"/>
        <v>0</v>
      </c>
      <c r="BS29" s="121">
        <f t="shared" si="13"/>
        <v>0</v>
      </c>
      <c r="BT29" s="121">
        <f t="shared" si="14"/>
        <v>0</v>
      </c>
      <c r="BU29" s="121">
        <f t="shared" si="15"/>
        <v>0</v>
      </c>
      <c r="BV29" s="121">
        <f t="shared" si="16"/>
        <v>0</v>
      </c>
      <c r="BW29" s="121">
        <f t="shared" si="17"/>
        <v>0</v>
      </c>
      <c r="BX29" s="121">
        <f t="shared" si="18"/>
        <v>0</v>
      </c>
      <c r="BY29" s="121">
        <f t="shared" si="19"/>
        <v>0</v>
      </c>
      <c r="BZ29" s="121">
        <f t="shared" si="20"/>
        <v>0</v>
      </c>
      <c r="CA29" s="121">
        <f t="shared" si="21"/>
        <v>0</v>
      </c>
      <c r="CB29" s="121">
        <f t="shared" si="22"/>
        <v>0</v>
      </c>
      <c r="CC29" s="121">
        <f t="shared" si="23"/>
        <v>0</v>
      </c>
      <c r="CD29" s="121">
        <f t="shared" si="24"/>
        <v>0</v>
      </c>
      <c r="CE29" s="121">
        <f t="shared" si="25"/>
        <v>0</v>
      </c>
      <c r="CF29" s="121">
        <f t="shared" si="26"/>
        <v>0</v>
      </c>
      <c r="CG29" s="121">
        <f t="shared" si="27"/>
        <v>0</v>
      </c>
      <c r="CH29" s="121">
        <f t="shared" si="28"/>
        <v>0</v>
      </c>
      <c r="CI29" s="121">
        <f t="shared" si="29"/>
        <v>0</v>
      </c>
      <c r="CJ29" s="121">
        <f t="shared" si="30"/>
        <v>0</v>
      </c>
      <c r="CK29" s="121">
        <f t="shared" si="31"/>
        <v>0</v>
      </c>
      <c r="CL29" s="121">
        <f t="shared" si="32"/>
        <v>0</v>
      </c>
      <c r="CM29" s="121">
        <f t="shared" si="33"/>
        <v>0</v>
      </c>
      <c r="CN29" s="121">
        <f t="shared" si="34"/>
        <v>0</v>
      </c>
      <c r="CO29" s="121">
        <f t="shared" si="35"/>
        <v>0</v>
      </c>
      <c r="CP29" s="121">
        <f t="shared" si="36"/>
        <v>0</v>
      </c>
      <c r="CQ29" s="121">
        <f t="shared" si="37"/>
        <v>0</v>
      </c>
      <c r="CR29" s="121">
        <f t="shared" si="38"/>
        <v>0</v>
      </c>
      <c r="CS29" s="121">
        <f t="shared" si="39"/>
        <v>0</v>
      </c>
      <c r="CT29" s="121">
        <f t="shared" si="40"/>
        <v>0</v>
      </c>
      <c r="CU29" s="121">
        <f t="shared" si="41"/>
        <v>0</v>
      </c>
      <c r="CV29" s="121">
        <f t="shared" si="42"/>
        <v>0</v>
      </c>
      <c r="CW29" s="121">
        <f t="shared" si="43"/>
        <v>0</v>
      </c>
      <c r="CX29" s="121">
        <f t="shared" si="44"/>
        <v>0</v>
      </c>
      <c r="CY29" s="121">
        <f t="shared" si="45"/>
        <v>0</v>
      </c>
      <c r="CZ29" s="121">
        <f t="shared" si="46"/>
        <v>0</v>
      </c>
      <c r="DA29" s="121">
        <f t="shared" si="47"/>
        <v>0</v>
      </c>
      <c r="DB29" s="121">
        <f t="shared" si="48"/>
        <v>0</v>
      </c>
      <c r="DC29" s="121">
        <f t="shared" si="49"/>
        <v>0</v>
      </c>
      <c r="DD29" s="121">
        <f t="shared" si="50"/>
        <v>0</v>
      </c>
      <c r="DE29" s="121">
        <f t="shared" si="51"/>
        <v>0</v>
      </c>
      <c r="DF29" s="121">
        <f t="shared" si="52"/>
        <v>0</v>
      </c>
      <c r="DG29" s="121">
        <f t="shared" si="53"/>
        <v>0</v>
      </c>
      <c r="DH29" s="121">
        <f t="shared" si="54"/>
        <v>0</v>
      </c>
      <c r="DI29" s="121">
        <f t="shared" si="55"/>
        <v>0</v>
      </c>
      <c r="DJ29" s="121">
        <f t="shared" si="56"/>
        <v>0</v>
      </c>
      <c r="DK29" s="128" t="e">
        <f t="shared" si="57"/>
        <v>#N/A</v>
      </c>
      <c r="DL29" s="128">
        <f t="shared" ca="1" si="58"/>
        <v>0</v>
      </c>
      <c r="DM29" s="121">
        <f ca="1">IF($K29&lt;&gt;1,IF(ISNUMBER(INDEX(Import.PLE,$K29,DM$16)),IF(INDEX(Import.PLE,$K29,DM$16)&lt;=mediçao,BM29,0),0),PLE!$AA$28*BM29)</f>
        <v>0</v>
      </c>
      <c r="DN29" s="121">
        <f ca="1">IF($K29&lt;&gt;1,IF(ISNUMBER(INDEX(Import.PLE,$K29,DN$16)),IF(INDEX(Import.PLE,$K29,DN$16)&lt;=mediçao,BN29,0),0),PLE!$AA$28*BN29)</f>
        <v>0</v>
      </c>
      <c r="DO29" s="121">
        <f ca="1">IF($K29&lt;&gt;1,IF(ISNUMBER(INDEX(Import.PLE,$K29,DO$16)),IF(INDEX(Import.PLE,$K29,DO$16)&lt;=mediçao,BO29,0),0),PLE!$AA$28*BO29)</f>
        <v>0</v>
      </c>
      <c r="DP29" s="121">
        <f ca="1">IF($K29&lt;&gt;1,IF(ISNUMBER(INDEX(Import.PLE,$K29,DP$16)),IF(INDEX(Import.PLE,$K29,DP$16)&lt;=mediçao,BP29,0),0),PLE!$AA$28*BP29)</f>
        <v>0</v>
      </c>
      <c r="DQ29" s="121">
        <f ca="1">IF($K29&lt;&gt;1,IF(ISNUMBER(INDEX(Import.PLE,$K29,DQ$16)),IF(INDEX(Import.PLE,$K29,DQ$16)&lt;=mediçao,BQ29,0),0),PLE!$AA$28*BQ29)</f>
        <v>0</v>
      </c>
      <c r="DR29" s="121">
        <f ca="1">IF($K29&lt;&gt;1,IF(ISNUMBER(INDEX(Import.PLE,$K29,DR$16)),IF(INDEX(Import.PLE,$K29,DR$16)&lt;=mediçao,BR29,0),0),PLE!$AA$28*BR29)</f>
        <v>0</v>
      </c>
      <c r="DS29" s="121">
        <f ca="1">IF($K29&lt;&gt;1,IF(ISNUMBER(INDEX(Import.PLE,$K29,DS$16)),IF(INDEX(Import.PLE,$K29,DS$16)&lt;=mediçao,BS29,0),0),PLE!$AA$28*BS29)</f>
        <v>0</v>
      </c>
      <c r="DT29" s="121">
        <f ca="1">IF($K29&lt;&gt;1,IF(ISNUMBER(INDEX(Import.PLE,$K29,DT$16)),IF(INDEX(Import.PLE,$K29,DT$16)&lt;=mediçao,BT29,0),0),PLE!$AA$28*BT29)</f>
        <v>0</v>
      </c>
      <c r="DU29" s="121">
        <f ca="1">IF($K29&lt;&gt;1,IF(ISNUMBER(INDEX(Import.PLE,$K29,DU$16)),IF(INDEX(Import.PLE,$K29,DU$16)&lt;=mediçao,BU29,0),0),PLE!$AA$28*BU29)</f>
        <v>0</v>
      </c>
      <c r="DV29" s="121">
        <f ca="1">IF($K29&lt;&gt;1,IF(ISNUMBER(INDEX(Import.PLE,$K29,DV$16)),IF(INDEX(Import.PLE,$K29,DV$16)&lt;=mediçao,BV29,0),0),PLE!$AA$28*BV29)</f>
        <v>0</v>
      </c>
      <c r="DW29" s="121">
        <f ca="1">IF($K29&lt;&gt;1,IF(ISNUMBER(INDEX(Import.PLE,$K29,DW$16)),IF(INDEX(Import.PLE,$K29,DW$16)&lt;=mediçao,BW29,0),0),PLE!$AA$28*BW29)</f>
        <v>0</v>
      </c>
      <c r="DX29" s="121">
        <f ca="1">IF($K29&lt;&gt;1,IF(ISNUMBER(INDEX(Import.PLE,$K29,DX$16)),IF(INDEX(Import.PLE,$K29,DX$16)&lt;=mediçao,BX29,0),0),PLE!$AA$28*BX29)</f>
        <v>0</v>
      </c>
      <c r="DY29" s="121">
        <f ca="1">IF($K29&lt;&gt;1,IF(ISNUMBER(INDEX(Import.PLE,$K29,DY$16)),IF(INDEX(Import.PLE,$K29,DY$16)&lt;=mediçao,BY29,0),0),PLE!$AA$28*BY29)</f>
        <v>0</v>
      </c>
      <c r="DZ29" s="121">
        <f ca="1">IF($K29&lt;&gt;1,IF(ISNUMBER(INDEX(Import.PLE,$K29,DZ$16)),IF(INDEX(Import.PLE,$K29,DZ$16)&lt;=mediçao,BZ29,0),0),PLE!$AA$28*BZ29)</f>
        <v>0</v>
      </c>
      <c r="EA29" s="121">
        <f ca="1">IF($K29&lt;&gt;1,IF(ISNUMBER(INDEX(Import.PLE,$K29,EA$16)),IF(INDEX(Import.PLE,$K29,EA$16)&lt;=mediçao,CA29,0),0),PLE!$AA$28*CA29)</f>
        <v>0</v>
      </c>
      <c r="EB29" s="121">
        <f ca="1">IF($K29&lt;&gt;1,IF(ISNUMBER(INDEX(Import.PLE,$K29,EB$16)),IF(INDEX(Import.PLE,$K29,EB$16)&lt;=mediçao,CB29,0),0),PLE!$AA$28*CB29)</f>
        <v>0</v>
      </c>
      <c r="EC29" s="121">
        <f ca="1">IF($K29&lt;&gt;1,IF(ISNUMBER(INDEX(Import.PLE,$K29,EC$16)),IF(INDEX(Import.PLE,$K29,EC$16)&lt;=mediçao,CC29,0),0),PLE!$AA$28*CC29)</f>
        <v>0</v>
      </c>
      <c r="ED29" s="121">
        <f ca="1">IF($K29&lt;&gt;1,IF(ISNUMBER(INDEX(Import.PLE,$K29,ED$16)),IF(INDEX(Import.PLE,$K29,ED$16)&lt;=mediçao,CD29,0),0),PLE!$AA$28*CD29)</f>
        <v>0</v>
      </c>
      <c r="EE29" s="121">
        <f ca="1">IF($K29&lt;&gt;1,IF(ISNUMBER(INDEX(Import.PLE,$K29,EE$16)),IF(INDEX(Import.PLE,$K29,EE$16)&lt;=mediçao,CE29,0),0),PLE!$AA$28*CE29)</f>
        <v>0</v>
      </c>
      <c r="EF29" s="121">
        <f ca="1">IF($K29&lt;&gt;1,IF(ISNUMBER(INDEX(Import.PLE,$K29,EF$16)),IF(INDEX(Import.PLE,$K29,EF$16)&lt;=mediçao,CF29,0),0),PLE!$AA$28*CF29)</f>
        <v>0</v>
      </c>
      <c r="EG29" s="121">
        <f ca="1">IF($K29&lt;&gt;1,IF(ISNUMBER(INDEX(Import.PLE,$K29,EG$16)),IF(INDEX(Import.PLE,$K29,EG$16)&lt;=mediçao,CG29,0),0),PLE!$AA$28*CG29)</f>
        <v>0</v>
      </c>
      <c r="EH29" s="121">
        <f ca="1">IF($K29&lt;&gt;1,IF(ISNUMBER(INDEX(Import.PLE,$K29,EH$16)),IF(INDEX(Import.PLE,$K29,EH$16)&lt;=mediçao,CH29,0),0),PLE!$AA$28*CH29)</f>
        <v>0</v>
      </c>
      <c r="EI29" s="121">
        <f ca="1">IF($K29&lt;&gt;1,IF(ISNUMBER(INDEX(Import.PLE,$K29,EI$16)),IF(INDEX(Import.PLE,$K29,EI$16)&lt;=mediçao,CI29,0),0),PLE!$AA$28*CI29)</f>
        <v>0</v>
      </c>
      <c r="EJ29" s="121">
        <f ca="1">IF($K29&lt;&gt;1,IF(ISNUMBER(INDEX(Import.PLE,$K29,EJ$16)),IF(INDEX(Import.PLE,$K29,EJ$16)&lt;=mediçao,CJ29,0),0),PLE!$AA$28*CJ29)</f>
        <v>0</v>
      </c>
      <c r="EK29" s="121">
        <f ca="1">IF($K29&lt;&gt;1,IF(ISNUMBER(INDEX(Import.PLE,$K29,EK$16)),IF(INDEX(Import.PLE,$K29,EK$16)&lt;=mediçao,CK29,0),0),PLE!$AA$28*CK29)</f>
        <v>0</v>
      </c>
      <c r="EL29" s="121">
        <f ca="1">IF($K29&lt;&gt;1,IF(ISNUMBER(INDEX(Import.PLE,$K29,EL$16)),IF(INDEX(Import.PLE,$K29,EL$16)&lt;=mediçao,CL29,0),0),PLE!$AA$28*CL29)</f>
        <v>0</v>
      </c>
      <c r="EM29" s="121">
        <f ca="1">IF($K29&lt;&gt;1,IF(ISNUMBER(INDEX(Import.PLE,$K29,EM$16)),IF(INDEX(Import.PLE,$K29,EM$16)&lt;=mediçao,CM29,0),0),PLE!$AA$28*CM29)</f>
        <v>0</v>
      </c>
      <c r="EN29" s="121">
        <f ca="1">IF($K29&lt;&gt;1,IF(ISNUMBER(INDEX(Import.PLE,$K29,EN$16)),IF(INDEX(Import.PLE,$K29,EN$16)&lt;=mediçao,CN29,0),0),PLE!$AA$28*CN29)</f>
        <v>0</v>
      </c>
      <c r="EO29" s="121">
        <f ca="1">IF($K29&lt;&gt;1,IF(ISNUMBER(INDEX(Import.PLE,$K29,EO$16)),IF(INDEX(Import.PLE,$K29,EO$16)&lt;=mediçao,CO29,0),0),PLE!$AA$28*CO29)</f>
        <v>0</v>
      </c>
      <c r="EP29" s="121">
        <f ca="1">IF($K29&lt;&gt;1,IF(ISNUMBER(INDEX(Import.PLE,$K29,EP$16)),IF(INDEX(Import.PLE,$K29,EP$16)&lt;=mediçao,CP29,0),0),PLE!$AA$28*CP29)</f>
        <v>0</v>
      </c>
      <c r="EQ29" s="121">
        <f ca="1">IF($K29&lt;&gt;1,IF(ISNUMBER(INDEX(Import.PLE,$K29,EQ$16)),IF(INDEX(Import.PLE,$K29,EQ$16)&lt;=mediçao,CQ29,0),0),PLE!$AA$28*CQ29)</f>
        <v>0</v>
      </c>
      <c r="ER29" s="121">
        <f ca="1">IF($K29&lt;&gt;1,IF(ISNUMBER(INDEX(Import.PLE,$K29,ER$16)),IF(INDEX(Import.PLE,$K29,ER$16)&lt;=mediçao,CR29,0),0),PLE!$AA$28*CR29)</f>
        <v>0</v>
      </c>
      <c r="ES29" s="121">
        <f ca="1">IF($K29&lt;&gt;1,IF(ISNUMBER(INDEX(Import.PLE,$K29,ES$16)),IF(INDEX(Import.PLE,$K29,ES$16)&lt;=mediçao,CS29,0),0),PLE!$AA$28*CS29)</f>
        <v>0</v>
      </c>
      <c r="ET29" s="121">
        <f ca="1">IF($K29&lt;&gt;1,IF(ISNUMBER(INDEX(Import.PLE,$K29,ET$16)),IF(INDEX(Import.PLE,$K29,ET$16)&lt;=mediçao,CT29,0),0),PLE!$AA$28*CT29)</f>
        <v>0</v>
      </c>
      <c r="EU29" s="121">
        <f ca="1">IF($K29&lt;&gt;1,IF(ISNUMBER(INDEX(Import.PLE,$K29,EU$16)),IF(INDEX(Import.PLE,$K29,EU$16)&lt;=mediçao,CU29,0),0),PLE!$AA$28*CU29)</f>
        <v>0</v>
      </c>
      <c r="EV29" s="121">
        <f ca="1">IF($K29&lt;&gt;1,IF(ISNUMBER(INDEX(Import.PLE,$K29,EV$16)),IF(INDEX(Import.PLE,$K29,EV$16)&lt;=mediçao,CV29,0),0),PLE!$AA$28*CV29)</f>
        <v>0</v>
      </c>
      <c r="EW29" s="121">
        <f ca="1">IF($K29&lt;&gt;1,IF(ISNUMBER(INDEX(Import.PLE,$K29,EW$16)),IF(INDEX(Import.PLE,$K29,EW$16)&lt;=mediçao,CW29,0),0),PLE!$AA$28*CW29)</f>
        <v>0</v>
      </c>
      <c r="EX29" s="121">
        <f ca="1">IF($K29&lt;&gt;1,IF(ISNUMBER(INDEX(Import.PLE,$K29,EX$16)),IF(INDEX(Import.PLE,$K29,EX$16)&lt;=mediçao,CX29,0),0),PLE!$AA$28*CX29)</f>
        <v>0</v>
      </c>
      <c r="EY29" s="121">
        <f ca="1">IF($K29&lt;&gt;1,IF(ISNUMBER(INDEX(Import.PLE,$K29,EY$16)),IF(INDEX(Import.PLE,$K29,EY$16)&lt;=mediçao,CY29,0),0),PLE!$AA$28*CY29)</f>
        <v>0</v>
      </c>
      <c r="EZ29" s="121">
        <f ca="1">IF($K29&lt;&gt;1,IF(ISNUMBER(INDEX(Import.PLE,$K29,EZ$16)),IF(INDEX(Import.PLE,$K29,EZ$16)&lt;=mediçao,CZ29,0),0),PLE!$AA$28*CZ29)</f>
        <v>0</v>
      </c>
      <c r="FA29" s="121">
        <f ca="1">IF($K29&lt;&gt;1,IF(ISNUMBER(INDEX(Import.PLE,$K29,FA$16)),IF(INDEX(Import.PLE,$K29,FA$16)&lt;=mediçao,DA29,0),0),PLE!$AA$28*DA29)</f>
        <v>0</v>
      </c>
      <c r="FB29" s="121">
        <f ca="1">IF($K29&lt;&gt;1,IF(ISNUMBER(INDEX(Import.PLE,$K29,FB$16)),IF(INDEX(Import.PLE,$K29,FB$16)&lt;=mediçao,DB29,0),0),PLE!$AA$28*DB29)</f>
        <v>0</v>
      </c>
      <c r="FC29" s="121">
        <f ca="1">IF($K29&lt;&gt;1,IF(ISNUMBER(INDEX(Import.PLE,$K29,FC$16)),IF(INDEX(Import.PLE,$K29,FC$16)&lt;=mediçao,DC29,0),0),PLE!$AA$28*DC29)</f>
        <v>0</v>
      </c>
      <c r="FD29" s="121">
        <f ca="1">IF($K29&lt;&gt;1,IF(ISNUMBER(INDEX(Import.PLE,$K29,FD$16)),IF(INDEX(Import.PLE,$K29,FD$16)&lt;=mediçao,DD29,0),0),PLE!$AA$28*DD29)</f>
        <v>0</v>
      </c>
      <c r="FE29" s="121">
        <f ca="1">IF($K29&lt;&gt;1,IF(ISNUMBER(INDEX(Import.PLE,$K29,FE$16)),IF(INDEX(Import.PLE,$K29,FE$16)&lt;=mediçao,DE29,0),0),PLE!$AA$28*DE29)</f>
        <v>0</v>
      </c>
      <c r="FF29" s="121">
        <f ca="1">IF($K29&lt;&gt;1,IF(ISNUMBER(INDEX(Import.PLE,$K29,FF$16)),IF(INDEX(Import.PLE,$K29,FF$16)&lt;=mediçao,DF29,0),0),PLE!$AA$28*DF29)</f>
        <v>0</v>
      </c>
      <c r="FG29" s="121">
        <f ca="1">IF($K29&lt;&gt;1,IF(ISNUMBER(INDEX(Import.PLE,$K29,FG$16)),IF(INDEX(Import.PLE,$K29,FG$16)&lt;=mediçao,DG29,0),0),PLE!$AA$28*DG29)</f>
        <v>0</v>
      </c>
      <c r="FH29" s="121">
        <f ca="1">IF($K29&lt;&gt;1,IF(ISNUMBER(INDEX(Import.PLE,$K29,FH$16)),IF(INDEX(Import.PLE,$K29,FH$16)&lt;=mediçao,DH29,0),0),PLE!$AA$28*DH29)</f>
        <v>0</v>
      </c>
      <c r="FI29" s="121">
        <f ca="1">IF($K29&lt;&gt;1,IF(ISNUMBER(INDEX(Import.PLE,$K29,FI$16)),IF(INDEX(Import.PLE,$K29,FI$16)&lt;=mediçao,DI29,0),0),PLE!$AA$28*DI29)</f>
        <v>0</v>
      </c>
      <c r="FJ29" s="121">
        <f ca="1">IF($K29&lt;&gt;1,IF(ISNUMBER(INDEX(Import.PLE,$K29,FJ$16)),IF(INDEX(Import.PLE,$K29,FJ$16)&lt;=mediçao,DJ29,0),0),PLE!$AA$28*DJ29)</f>
        <v>0</v>
      </c>
    </row>
    <row r="30" spans="2:166" s="88" customFormat="1">
      <c r="B30" s="120">
        <f t="shared" ca="1" si="3"/>
        <v>12</v>
      </c>
      <c r="C30" s="83" t="e">
        <f t="shared" si="4"/>
        <v>#N/A</v>
      </c>
      <c r="D30" s="140" t="e">
        <f>VLOOKUP(E30,Planilha1!C:D,2,FALSE)</f>
        <v>#N/A</v>
      </c>
      <c r="E30" s="141" t="str">
        <f>IFERROR(INDEX(Planilha1!#REF!,MATCH(0,INDEX(COUNTIF($E$17:E29,Planilha1!#REF!),),)),"")</f>
        <v/>
      </c>
      <c r="F30" s="139" t="e">
        <f>IF(VLOOKUP(E30,Planilha1!C:J,8,FALSE)=0,"",VLOOKUP(E30,Planilha1!C:J,8,FALSE))</f>
        <v>#N/A</v>
      </c>
      <c r="G30" s="173" t="e">
        <f t="shared" si="5"/>
        <v>#N/A</v>
      </c>
      <c r="H30" s="174" t="e">
        <f t="shared" si="6"/>
        <v>#N/A</v>
      </c>
      <c r="I30" s="175">
        <f>SUMIF(Planilha1!C:C,Eventograma_e_Quantitativos!E30,Planilha1!M:M)</f>
        <v>5114866.238400002</v>
      </c>
      <c r="J30" s="86"/>
      <c r="K30" s="170">
        <f>deactivatedados.form1</f>
        <v>3</v>
      </c>
      <c r="L30" s="169" t="s">
        <v>252</v>
      </c>
      <c r="M30" s="87"/>
      <c r="N30" s="180">
        <f>SUMIFS(Planilha1!$K:$K,Planilha1!$B:$B,Eventograma_e_Quantitativos!N$16,Planilha1!$C:$C,Eventograma_e_Quantitativos!$E30)</f>
        <v>0</v>
      </c>
      <c r="O30" s="180">
        <f>SUMIFS(Planilha1!$K:$K,Planilha1!$B:$B,Eventograma_e_Quantitativos!O$16,Planilha1!$C:$C,Eventograma_e_Quantitativos!$E30)</f>
        <v>0</v>
      </c>
      <c r="P30" s="180">
        <f>SUMIFS(Planilha1!$K:$K,Planilha1!$B:$B,Eventograma_e_Quantitativos!P$16,Planilha1!$C:$C,Eventograma_e_Quantitativos!$E30)</f>
        <v>0</v>
      </c>
      <c r="Q30" s="180">
        <f>SUMIFS(Planilha1!$K:$K,Planilha1!$B:$B,Eventograma_e_Quantitativos!Q$16,Planilha1!$C:$C,Eventograma_e_Quantitativos!$E30)</f>
        <v>0</v>
      </c>
      <c r="R30" s="180">
        <f>SUMIFS(Planilha1!$K:$K,Planilha1!$B:$B,Eventograma_e_Quantitativos!R$16,Planilha1!$C:$C,Eventograma_e_Quantitativos!$E30)</f>
        <v>0</v>
      </c>
      <c r="S30" s="180">
        <f>SUMIFS(Planilha1!$K:$K,Planilha1!$B:$B,Eventograma_e_Quantitativos!S$16,Planilha1!$C:$C,Eventograma_e_Quantitativos!$E30)</f>
        <v>0</v>
      </c>
      <c r="T30" s="180">
        <f>SUMIFS(Planilha1!$K:$K,Planilha1!$B:$B,Eventograma_e_Quantitativos!T$16,Planilha1!$C:$C,Eventograma_e_Quantitativos!$E30)</f>
        <v>0</v>
      </c>
      <c r="U30" s="180">
        <f>SUMIFS(Planilha1!$K:$K,Planilha1!$B:$B,Eventograma_e_Quantitativos!U$16,Planilha1!$C:$C,Eventograma_e_Quantitativos!$E30)</f>
        <v>0</v>
      </c>
      <c r="V30" s="180">
        <f>SUMIFS(Planilha1!$K:$K,Planilha1!$B:$B,Eventograma_e_Quantitativos!V$16,Planilha1!$C:$C,Eventograma_e_Quantitativos!$E30)</f>
        <v>0</v>
      </c>
      <c r="W30" s="180">
        <f>SUMIFS(Planilha1!$K:$K,Planilha1!$B:$B,Eventograma_e_Quantitativos!W$16,Planilha1!$C:$C,Eventograma_e_Quantitativos!$E30)</f>
        <v>0</v>
      </c>
      <c r="X30" s="180">
        <f>SUMIFS(Planilha1!$K:$K,Planilha1!$B:$B,Eventograma_e_Quantitativos!X$16,Planilha1!$C:$C,Eventograma_e_Quantitativos!$E30)</f>
        <v>0</v>
      </c>
      <c r="Y30" s="180">
        <f>SUMIFS(Planilha1!$K:$K,Planilha1!$B:$B,Eventograma_e_Quantitativos!Y$16,Planilha1!$C:$C,Eventograma_e_Quantitativos!$E30)</f>
        <v>0</v>
      </c>
      <c r="Z30" s="180">
        <f>SUMIFS(Planilha1!$K:$K,Planilha1!$B:$B,Eventograma_e_Quantitativos!Z$16,Planilha1!$C:$C,Eventograma_e_Quantitativos!$E30)</f>
        <v>0</v>
      </c>
      <c r="AA30" s="180">
        <f>SUMIFS(Planilha1!$K:$K,Planilha1!$B:$B,Eventograma_e_Quantitativos!AA$16,Planilha1!$C:$C,Eventograma_e_Quantitativos!$E30)</f>
        <v>0</v>
      </c>
      <c r="AB30" s="180">
        <f>SUMIFS(Planilha1!$K:$K,Planilha1!$B:$B,Eventograma_e_Quantitativos!AB$16,Planilha1!$C:$C,Eventograma_e_Quantitativos!$E30)</f>
        <v>0</v>
      </c>
      <c r="AC30" s="180">
        <f>SUMIFS(Planilha1!$K:$K,Planilha1!$B:$B,Eventograma_e_Quantitativos!AC$16,Planilha1!$C:$C,Eventograma_e_Quantitativos!$E30)</f>
        <v>0</v>
      </c>
      <c r="AD30" s="180">
        <f>SUMIFS(Planilha1!$K:$K,Planilha1!$B:$B,Eventograma_e_Quantitativos!AD$16,Planilha1!$C:$C,Eventograma_e_Quantitativos!$E30)</f>
        <v>0</v>
      </c>
      <c r="AE30" s="180">
        <f>SUMIFS(Planilha1!$K:$K,Planilha1!$B:$B,Eventograma_e_Quantitativos!AE$16,Planilha1!$C:$C,Eventograma_e_Quantitativos!$E30)</f>
        <v>0</v>
      </c>
      <c r="AF30" s="180">
        <f>SUMIFS(Planilha1!$K:$K,Planilha1!$B:$B,Eventograma_e_Quantitativos!AF$16,Planilha1!$C:$C,Eventograma_e_Quantitativos!$E30)</f>
        <v>0</v>
      </c>
      <c r="AG30" s="180">
        <f>SUMIFS(Planilha1!$K:$K,Planilha1!$B:$B,Eventograma_e_Quantitativos!AG$16,Planilha1!$C:$C,Eventograma_e_Quantitativos!$E30)</f>
        <v>0</v>
      </c>
      <c r="AH30" s="180">
        <f>SUMIFS(Planilha1!$K:$K,Planilha1!$B:$B,Eventograma_e_Quantitativos!AH$16,Planilha1!$C:$C,Eventograma_e_Quantitativos!$E30)</f>
        <v>0</v>
      </c>
      <c r="AI30" s="180">
        <f>SUMIFS(Planilha1!$K:$K,Planilha1!$B:$B,Eventograma_e_Quantitativos!AI$16,Planilha1!$C:$C,Eventograma_e_Quantitativos!$E30)</f>
        <v>0</v>
      </c>
      <c r="AJ30" s="180">
        <f>SUMIFS(Planilha1!$K:$K,Planilha1!$B:$B,Eventograma_e_Quantitativos!AJ$16,Planilha1!$C:$C,Eventograma_e_Quantitativos!$E30)</f>
        <v>0</v>
      </c>
      <c r="AK30" s="180">
        <f>SUMIFS(Planilha1!$K:$K,Planilha1!$B:$B,Eventograma_e_Quantitativos!AK$16,Planilha1!$C:$C,Eventograma_e_Quantitativos!$E30)</f>
        <v>0</v>
      </c>
      <c r="AL30" s="180">
        <f>SUMIFS(Planilha1!$K:$K,Planilha1!$B:$B,Eventograma_e_Quantitativos!AL$16,Planilha1!$C:$C,Eventograma_e_Quantitativos!$E30)</f>
        <v>0</v>
      </c>
      <c r="AM30" s="180">
        <f>SUMIFS(Planilha1!$K:$K,Planilha1!$B:$B,Eventograma_e_Quantitativos!AM$16,Planilha1!$C:$C,Eventograma_e_Quantitativos!$E30)</f>
        <v>0</v>
      </c>
      <c r="AN30" s="180">
        <f>SUMIFS(Planilha1!$K:$K,Planilha1!$B:$B,Eventograma_e_Quantitativos!AN$16,Planilha1!$C:$C,Eventograma_e_Quantitativos!$E30)</f>
        <v>0</v>
      </c>
      <c r="AO30" s="180">
        <f>SUMIFS(Planilha1!$K:$K,Planilha1!$B:$B,Eventograma_e_Quantitativos!AO$16,Planilha1!$C:$C,Eventograma_e_Quantitativos!$E30)</f>
        <v>0</v>
      </c>
      <c r="AP30" s="180">
        <f>SUMIFS(Planilha1!$K:$K,Planilha1!$B:$B,Eventograma_e_Quantitativos!AP$16,Planilha1!$C:$C,Eventograma_e_Quantitativos!$E30)</f>
        <v>0</v>
      </c>
      <c r="AQ30" s="180">
        <f>SUMIFS(Planilha1!$K:$K,Planilha1!$B:$B,Eventograma_e_Quantitativos!AQ$16,Planilha1!$C:$C,Eventograma_e_Quantitativos!$E30)</f>
        <v>0</v>
      </c>
      <c r="AR30" s="180">
        <f>SUMIFS(Planilha1!$K:$K,Planilha1!$B:$B,Eventograma_e_Quantitativos!AR$16,Planilha1!$C:$C,Eventograma_e_Quantitativos!$E30)</f>
        <v>0</v>
      </c>
      <c r="AS30" s="180">
        <f>SUMIFS(Planilha1!$K:$K,Planilha1!$B:$B,Eventograma_e_Quantitativos!AS$16,Planilha1!$C:$C,Eventograma_e_Quantitativos!$E30)</f>
        <v>0</v>
      </c>
      <c r="AT30" s="180">
        <f>SUMIFS(Planilha1!$K:$K,Planilha1!$B:$B,Eventograma_e_Quantitativos!AT$16,Planilha1!$C:$C,Eventograma_e_Quantitativos!$E30)</f>
        <v>0</v>
      </c>
      <c r="AU30" s="180">
        <f>SUMIFS(Planilha1!$K:$K,Planilha1!$B:$B,Eventograma_e_Quantitativos!AU$16,Planilha1!$C:$C,Eventograma_e_Quantitativos!$E30)</f>
        <v>0</v>
      </c>
      <c r="AV30" s="180">
        <f>SUMIFS(Planilha1!$K:$K,Planilha1!$B:$B,Eventograma_e_Quantitativos!AV$16,Planilha1!$C:$C,Eventograma_e_Quantitativos!$E30)</f>
        <v>0</v>
      </c>
      <c r="AW30" s="180">
        <f>SUMIFS(Planilha1!$K:$K,Planilha1!$B:$B,Eventograma_e_Quantitativos!AW$16,Planilha1!$C:$C,Eventograma_e_Quantitativos!$E30)</f>
        <v>0</v>
      </c>
      <c r="AX30" s="180">
        <f>SUMIFS(Planilha1!$K:$K,Planilha1!$B:$B,Eventograma_e_Quantitativos!AX$16,Planilha1!$C:$C,Eventograma_e_Quantitativos!$E30)</f>
        <v>0</v>
      </c>
      <c r="AY30" s="180">
        <f>SUMIFS(Planilha1!$K:$K,Planilha1!$B:$B,Eventograma_e_Quantitativos!AY$16,Planilha1!$C:$C,Eventograma_e_Quantitativos!$E30)</f>
        <v>0</v>
      </c>
      <c r="AZ30" s="180">
        <f>SUMIFS(Planilha1!$K:$K,Planilha1!$B:$B,Eventograma_e_Quantitativos!AZ$16,Planilha1!$C:$C,Eventograma_e_Quantitativos!$E30)</f>
        <v>0</v>
      </c>
      <c r="BA30" s="180">
        <f>SUMIFS(Planilha1!$K:$K,Planilha1!$B:$B,Eventograma_e_Quantitativos!BA$16,Planilha1!$C:$C,Eventograma_e_Quantitativos!$E30)</f>
        <v>0</v>
      </c>
      <c r="BB30" s="180">
        <f>SUMIFS(Planilha1!$K:$K,Planilha1!$B:$B,Eventograma_e_Quantitativos!BB$16,Planilha1!$C:$C,Eventograma_e_Quantitativos!$E30)</f>
        <v>0</v>
      </c>
      <c r="BC30" s="180">
        <f>SUMIFS(Planilha1!$K:$K,Planilha1!$B:$B,Eventograma_e_Quantitativos!BC$16,Planilha1!$C:$C,Eventograma_e_Quantitativos!$E30)</f>
        <v>0</v>
      </c>
      <c r="BD30" s="180">
        <f>SUMIFS(Planilha1!$K:$K,Planilha1!$B:$B,Eventograma_e_Quantitativos!BD$16,Planilha1!$C:$C,Eventograma_e_Quantitativos!$E30)</f>
        <v>0</v>
      </c>
      <c r="BE30" s="180">
        <f>SUMIFS(Planilha1!$K:$K,Planilha1!$B:$B,Eventograma_e_Quantitativos!BE$16,Planilha1!$C:$C,Eventograma_e_Quantitativos!$E30)</f>
        <v>0</v>
      </c>
      <c r="BF30" s="180">
        <f>SUMIFS(Planilha1!$K:$K,Planilha1!$B:$B,Eventograma_e_Quantitativos!BF$16,Planilha1!$C:$C,Eventograma_e_Quantitativos!$E30)</f>
        <v>0</v>
      </c>
      <c r="BG30" s="180">
        <f>SUMIFS(Planilha1!$K:$K,Planilha1!$B:$B,Eventograma_e_Quantitativos!BG$16,Planilha1!$C:$C,Eventograma_e_Quantitativos!$E30)</f>
        <v>0</v>
      </c>
      <c r="BH30" s="180">
        <f>SUMIFS(Planilha1!$K:$K,Planilha1!$B:$B,Eventograma_e_Quantitativos!BH$16,Planilha1!$C:$C,Eventograma_e_Quantitativos!$E30)</f>
        <v>0</v>
      </c>
      <c r="BI30" s="180">
        <f>SUMIFS(Planilha1!$K:$K,Planilha1!$B:$B,Eventograma_e_Quantitativos!BI$16,Planilha1!$C:$C,Eventograma_e_Quantitativos!$E30)</f>
        <v>0</v>
      </c>
      <c r="BJ30" s="180">
        <f>SUMIFS(Planilha1!$K:$K,Planilha1!$B:$B,Eventograma_e_Quantitativos!BJ$16,Planilha1!$C:$C,Eventograma_e_Quantitativos!$E30)</f>
        <v>0</v>
      </c>
      <c r="BK30" s="180">
        <f>SUMIFS(Planilha1!$K:$K,Planilha1!$B:$B,Eventograma_e_Quantitativos!BK$16,Planilha1!$C:$C,Eventograma_e_Quantitativos!$E30)</f>
        <v>0</v>
      </c>
      <c r="BM30" s="121" t="e">
        <f t="shared" si="7"/>
        <v>#REF!</v>
      </c>
      <c r="BN30" s="121" t="e">
        <f t="shared" si="8"/>
        <v>#REF!</v>
      </c>
      <c r="BO30" s="121" t="e">
        <f t="shared" si="9"/>
        <v>#REF!</v>
      </c>
      <c r="BP30" s="121" t="e">
        <f t="shared" si="10"/>
        <v>#REF!</v>
      </c>
      <c r="BQ30" s="121">
        <f t="shared" si="11"/>
        <v>0</v>
      </c>
      <c r="BR30" s="121">
        <f t="shared" si="12"/>
        <v>0</v>
      </c>
      <c r="BS30" s="121">
        <f t="shared" si="13"/>
        <v>0</v>
      </c>
      <c r="BT30" s="121">
        <f t="shared" si="14"/>
        <v>0</v>
      </c>
      <c r="BU30" s="121">
        <f t="shared" si="15"/>
        <v>0</v>
      </c>
      <c r="BV30" s="121">
        <f t="shared" si="16"/>
        <v>0</v>
      </c>
      <c r="BW30" s="121">
        <f t="shared" si="17"/>
        <v>0</v>
      </c>
      <c r="BX30" s="121">
        <f t="shared" si="18"/>
        <v>0</v>
      </c>
      <c r="BY30" s="121">
        <f t="shared" si="19"/>
        <v>0</v>
      </c>
      <c r="BZ30" s="121">
        <f t="shared" si="20"/>
        <v>0</v>
      </c>
      <c r="CA30" s="121">
        <f t="shared" si="21"/>
        <v>0</v>
      </c>
      <c r="CB30" s="121">
        <f t="shared" si="22"/>
        <v>0</v>
      </c>
      <c r="CC30" s="121">
        <f t="shared" si="23"/>
        <v>0</v>
      </c>
      <c r="CD30" s="121">
        <f t="shared" si="24"/>
        <v>0</v>
      </c>
      <c r="CE30" s="121">
        <f t="shared" si="25"/>
        <v>0</v>
      </c>
      <c r="CF30" s="121">
        <f t="shared" si="26"/>
        <v>0</v>
      </c>
      <c r="CG30" s="121">
        <f t="shared" si="27"/>
        <v>0</v>
      </c>
      <c r="CH30" s="121">
        <f t="shared" si="28"/>
        <v>0</v>
      </c>
      <c r="CI30" s="121">
        <f t="shared" si="29"/>
        <v>0</v>
      </c>
      <c r="CJ30" s="121">
        <f t="shared" si="30"/>
        <v>0</v>
      </c>
      <c r="CK30" s="121">
        <f t="shared" si="31"/>
        <v>0</v>
      </c>
      <c r="CL30" s="121">
        <f t="shared" si="32"/>
        <v>0</v>
      </c>
      <c r="CM30" s="121">
        <f t="shared" si="33"/>
        <v>0</v>
      </c>
      <c r="CN30" s="121">
        <f t="shared" si="34"/>
        <v>0</v>
      </c>
      <c r="CO30" s="121">
        <f t="shared" si="35"/>
        <v>0</v>
      </c>
      <c r="CP30" s="121">
        <f t="shared" si="36"/>
        <v>0</v>
      </c>
      <c r="CQ30" s="121">
        <f t="shared" si="37"/>
        <v>0</v>
      </c>
      <c r="CR30" s="121">
        <f t="shared" si="38"/>
        <v>0</v>
      </c>
      <c r="CS30" s="121">
        <f t="shared" si="39"/>
        <v>0</v>
      </c>
      <c r="CT30" s="121">
        <f t="shared" si="40"/>
        <v>0</v>
      </c>
      <c r="CU30" s="121">
        <f t="shared" si="41"/>
        <v>0</v>
      </c>
      <c r="CV30" s="121">
        <f t="shared" si="42"/>
        <v>0</v>
      </c>
      <c r="CW30" s="121">
        <f t="shared" si="43"/>
        <v>0</v>
      </c>
      <c r="CX30" s="121">
        <f t="shared" si="44"/>
        <v>0</v>
      </c>
      <c r="CY30" s="121">
        <f t="shared" si="45"/>
        <v>0</v>
      </c>
      <c r="CZ30" s="121">
        <f t="shared" si="46"/>
        <v>0</v>
      </c>
      <c r="DA30" s="121">
        <f t="shared" si="47"/>
        <v>0</v>
      </c>
      <c r="DB30" s="121">
        <f t="shared" si="48"/>
        <v>0</v>
      </c>
      <c r="DC30" s="121">
        <f t="shared" si="49"/>
        <v>0</v>
      </c>
      <c r="DD30" s="121">
        <f t="shared" si="50"/>
        <v>0</v>
      </c>
      <c r="DE30" s="121">
        <f t="shared" si="51"/>
        <v>0</v>
      </c>
      <c r="DF30" s="121">
        <f t="shared" si="52"/>
        <v>0</v>
      </c>
      <c r="DG30" s="121">
        <f t="shared" si="53"/>
        <v>0</v>
      </c>
      <c r="DH30" s="121">
        <f t="shared" si="54"/>
        <v>0</v>
      </c>
      <c r="DI30" s="121">
        <f t="shared" si="55"/>
        <v>0</v>
      </c>
      <c r="DJ30" s="121">
        <f t="shared" si="56"/>
        <v>0</v>
      </c>
      <c r="DK30" s="128" t="e">
        <f t="shared" si="57"/>
        <v>#N/A</v>
      </c>
      <c r="DL30" s="128">
        <f t="shared" ca="1" si="58"/>
        <v>0</v>
      </c>
      <c r="DM30" s="121">
        <f ca="1">IF($K30&lt;&gt;1,IF(ISNUMBER(INDEX(Import.PLE,$K30,DM$16)),IF(INDEX(Import.PLE,$K30,DM$16)&lt;=mediçao,BM30,0),0),PLE!$AA$28*BM30)</f>
        <v>0</v>
      </c>
      <c r="DN30" s="121">
        <f ca="1">IF($K30&lt;&gt;1,IF(ISNUMBER(INDEX(Import.PLE,$K30,DN$16)),IF(INDEX(Import.PLE,$K30,DN$16)&lt;=mediçao,BN30,0),0),PLE!$AA$28*BN30)</f>
        <v>0</v>
      </c>
      <c r="DO30" s="121">
        <f ca="1">IF($K30&lt;&gt;1,IF(ISNUMBER(INDEX(Import.PLE,$K30,DO$16)),IF(INDEX(Import.PLE,$K30,DO$16)&lt;=mediçao,BO30,0),0),PLE!$AA$28*BO30)</f>
        <v>0</v>
      </c>
      <c r="DP30" s="121">
        <f ca="1">IF($K30&lt;&gt;1,IF(ISNUMBER(INDEX(Import.PLE,$K30,DP$16)),IF(INDEX(Import.PLE,$K30,DP$16)&lt;=mediçao,BP30,0),0),PLE!$AA$28*BP30)</f>
        <v>0</v>
      </c>
      <c r="DQ30" s="121">
        <f ca="1">IF($K30&lt;&gt;1,IF(ISNUMBER(INDEX(Import.PLE,$K30,DQ$16)),IF(INDEX(Import.PLE,$K30,DQ$16)&lt;=mediçao,BQ30,0),0),PLE!$AA$28*BQ30)</f>
        <v>0</v>
      </c>
      <c r="DR30" s="121">
        <f ca="1">IF($K30&lt;&gt;1,IF(ISNUMBER(INDEX(Import.PLE,$K30,DR$16)),IF(INDEX(Import.PLE,$K30,DR$16)&lt;=mediçao,BR30,0),0),PLE!$AA$28*BR30)</f>
        <v>0</v>
      </c>
      <c r="DS30" s="121">
        <f ca="1">IF($K30&lt;&gt;1,IF(ISNUMBER(INDEX(Import.PLE,$K30,DS$16)),IF(INDEX(Import.PLE,$K30,DS$16)&lt;=mediçao,BS30,0),0),PLE!$AA$28*BS30)</f>
        <v>0</v>
      </c>
      <c r="DT30" s="121">
        <f ca="1">IF($K30&lt;&gt;1,IF(ISNUMBER(INDEX(Import.PLE,$K30,DT$16)),IF(INDEX(Import.PLE,$K30,DT$16)&lt;=mediçao,BT30,0),0),PLE!$AA$28*BT30)</f>
        <v>0</v>
      </c>
      <c r="DU30" s="121">
        <f ca="1">IF($K30&lt;&gt;1,IF(ISNUMBER(INDEX(Import.PLE,$K30,DU$16)),IF(INDEX(Import.PLE,$K30,DU$16)&lt;=mediçao,BU30,0),0),PLE!$AA$28*BU30)</f>
        <v>0</v>
      </c>
      <c r="DV30" s="121">
        <f ca="1">IF($K30&lt;&gt;1,IF(ISNUMBER(INDEX(Import.PLE,$K30,DV$16)),IF(INDEX(Import.PLE,$K30,DV$16)&lt;=mediçao,BV30,0),0),PLE!$AA$28*BV30)</f>
        <v>0</v>
      </c>
      <c r="DW30" s="121">
        <f ca="1">IF($K30&lt;&gt;1,IF(ISNUMBER(INDEX(Import.PLE,$K30,DW$16)),IF(INDEX(Import.PLE,$K30,DW$16)&lt;=mediçao,BW30,0),0),PLE!$AA$28*BW30)</f>
        <v>0</v>
      </c>
      <c r="DX30" s="121">
        <f ca="1">IF($K30&lt;&gt;1,IF(ISNUMBER(INDEX(Import.PLE,$K30,DX$16)),IF(INDEX(Import.PLE,$K30,DX$16)&lt;=mediçao,BX30,0),0),PLE!$AA$28*BX30)</f>
        <v>0</v>
      </c>
      <c r="DY30" s="121">
        <f ca="1">IF($K30&lt;&gt;1,IF(ISNUMBER(INDEX(Import.PLE,$K30,DY$16)),IF(INDEX(Import.PLE,$K30,DY$16)&lt;=mediçao,BY30,0),0),PLE!$AA$28*BY30)</f>
        <v>0</v>
      </c>
      <c r="DZ30" s="121">
        <f ca="1">IF($K30&lt;&gt;1,IF(ISNUMBER(INDEX(Import.PLE,$K30,DZ$16)),IF(INDEX(Import.PLE,$K30,DZ$16)&lt;=mediçao,BZ30,0),0),PLE!$AA$28*BZ30)</f>
        <v>0</v>
      </c>
      <c r="EA30" s="121">
        <f ca="1">IF($K30&lt;&gt;1,IF(ISNUMBER(INDEX(Import.PLE,$K30,EA$16)),IF(INDEX(Import.PLE,$K30,EA$16)&lt;=mediçao,CA30,0),0),PLE!$AA$28*CA30)</f>
        <v>0</v>
      </c>
      <c r="EB30" s="121">
        <f ca="1">IF($K30&lt;&gt;1,IF(ISNUMBER(INDEX(Import.PLE,$K30,EB$16)),IF(INDEX(Import.PLE,$K30,EB$16)&lt;=mediçao,CB30,0),0),PLE!$AA$28*CB30)</f>
        <v>0</v>
      </c>
      <c r="EC30" s="121">
        <f ca="1">IF($K30&lt;&gt;1,IF(ISNUMBER(INDEX(Import.PLE,$K30,EC$16)),IF(INDEX(Import.PLE,$K30,EC$16)&lt;=mediçao,CC30,0),0),PLE!$AA$28*CC30)</f>
        <v>0</v>
      </c>
      <c r="ED30" s="121">
        <f ca="1">IF($K30&lt;&gt;1,IF(ISNUMBER(INDEX(Import.PLE,$K30,ED$16)),IF(INDEX(Import.PLE,$K30,ED$16)&lt;=mediçao,CD30,0),0),PLE!$AA$28*CD30)</f>
        <v>0</v>
      </c>
      <c r="EE30" s="121">
        <f ca="1">IF($K30&lt;&gt;1,IF(ISNUMBER(INDEX(Import.PLE,$K30,EE$16)),IF(INDEX(Import.PLE,$K30,EE$16)&lt;=mediçao,CE30,0),0),PLE!$AA$28*CE30)</f>
        <v>0</v>
      </c>
      <c r="EF30" s="121">
        <f ca="1">IF($K30&lt;&gt;1,IF(ISNUMBER(INDEX(Import.PLE,$K30,EF$16)),IF(INDEX(Import.PLE,$K30,EF$16)&lt;=mediçao,CF30,0),0),PLE!$AA$28*CF30)</f>
        <v>0</v>
      </c>
      <c r="EG30" s="121">
        <f ca="1">IF($K30&lt;&gt;1,IF(ISNUMBER(INDEX(Import.PLE,$K30,EG$16)),IF(INDEX(Import.PLE,$K30,EG$16)&lt;=mediçao,CG30,0),0),PLE!$AA$28*CG30)</f>
        <v>0</v>
      </c>
      <c r="EH30" s="121">
        <f ca="1">IF($K30&lt;&gt;1,IF(ISNUMBER(INDEX(Import.PLE,$K30,EH$16)),IF(INDEX(Import.PLE,$K30,EH$16)&lt;=mediçao,CH30,0),0),PLE!$AA$28*CH30)</f>
        <v>0</v>
      </c>
      <c r="EI30" s="121">
        <f ca="1">IF($K30&lt;&gt;1,IF(ISNUMBER(INDEX(Import.PLE,$K30,EI$16)),IF(INDEX(Import.PLE,$K30,EI$16)&lt;=mediçao,CI30,0),0),PLE!$AA$28*CI30)</f>
        <v>0</v>
      </c>
      <c r="EJ30" s="121">
        <f ca="1">IF($K30&lt;&gt;1,IF(ISNUMBER(INDEX(Import.PLE,$K30,EJ$16)),IF(INDEX(Import.PLE,$K30,EJ$16)&lt;=mediçao,CJ30,0),0),PLE!$AA$28*CJ30)</f>
        <v>0</v>
      </c>
      <c r="EK30" s="121">
        <f ca="1">IF($K30&lt;&gt;1,IF(ISNUMBER(INDEX(Import.PLE,$K30,EK$16)),IF(INDEX(Import.PLE,$K30,EK$16)&lt;=mediçao,CK30,0),0),PLE!$AA$28*CK30)</f>
        <v>0</v>
      </c>
      <c r="EL30" s="121">
        <f ca="1">IF($K30&lt;&gt;1,IF(ISNUMBER(INDEX(Import.PLE,$K30,EL$16)),IF(INDEX(Import.PLE,$K30,EL$16)&lt;=mediçao,CL30,0),0),PLE!$AA$28*CL30)</f>
        <v>0</v>
      </c>
      <c r="EM30" s="121">
        <f ca="1">IF($K30&lt;&gt;1,IF(ISNUMBER(INDEX(Import.PLE,$K30,EM$16)),IF(INDEX(Import.PLE,$K30,EM$16)&lt;=mediçao,CM30,0),0),PLE!$AA$28*CM30)</f>
        <v>0</v>
      </c>
      <c r="EN30" s="121">
        <f ca="1">IF($K30&lt;&gt;1,IF(ISNUMBER(INDEX(Import.PLE,$K30,EN$16)),IF(INDEX(Import.PLE,$K30,EN$16)&lt;=mediçao,CN30,0),0),PLE!$AA$28*CN30)</f>
        <v>0</v>
      </c>
      <c r="EO30" s="121">
        <f ca="1">IF($K30&lt;&gt;1,IF(ISNUMBER(INDEX(Import.PLE,$K30,EO$16)),IF(INDEX(Import.PLE,$K30,EO$16)&lt;=mediçao,CO30,0),0),PLE!$AA$28*CO30)</f>
        <v>0</v>
      </c>
      <c r="EP30" s="121">
        <f ca="1">IF($K30&lt;&gt;1,IF(ISNUMBER(INDEX(Import.PLE,$K30,EP$16)),IF(INDEX(Import.PLE,$K30,EP$16)&lt;=mediçao,CP30,0),0),PLE!$AA$28*CP30)</f>
        <v>0</v>
      </c>
      <c r="EQ30" s="121">
        <f ca="1">IF($K30&lt;&gt;1,IF(ISNUMBER(INDEX(Import.PLE,$K30,EQ$16)),IF(INDEX(Import.PLE,$K30,EQ$16)&lt;=mediçao,CQ30,0),0),PLE!$AA$28*CQ30)</f>
        <v>0</v>
      </c>
      <c r="ER30" s="121">
        <f ca="1">IF($K30&lt;&gt;1,IF(ISNUMBER(INDEX(Import.PLE,$K30,ER$16)),IF(INDEX(Import.PLE,$K30,ER$16)&lt;=mediçao,CR30,0),0),PLE!$AA$28*CR30)</f>
        <v>0</v>
      </c>
      <c r="ES30" s="121">
        <f ca="1">IF($K30&lt;&gt;1,IF(ISNUMBER(INDEX(Import.PLE,$K30,ES$16)),IF(INDEX(Import.PLE,$K30,ES$16)&lt;=mediçao,CS30,0),0),PLE!$AA$28*CS30)</f>
        <v>0</v>
      </c>
      <c r="ET30" s="121">
        <f ca="1">IF($K30&lt;&gt;1,IF(ISNUMBER(INDEX(Import.PLE,$K30,ET$16)),IF(INDEX(Import.PLE,$K30,ET$16)&lt;=mediçao,CT30,0),0),PLE!$AA$28*CT30)</f>
        <v>0</v>
      </c>
      <c r="EU30" s="121">
        <f ca="1">IF($K30&lt;&gt;1,IF(ISNUMBER(INDEX(Import.PLE,$K30,EU$16)),IF(INDEX(Import.PLE,$K30,EU$16)&lt;=mediçao,CU30,0),0),PLE!$AA$28*CU30)</f>
        <v>0</v>
      </c>
      <c r="EV30" s="121">
        <f ca="1">IF($K30&lt;&gt;1,IF(ISNUMBER(INDEX(Import.PLE,$K30,EV$16)),IF(INDEX(Import.PLE,$K30,EV$16)&lt;=mediçao,CV30,0),0),PLE!$AA$28*CV30)</f>
        <v>0</v>
      </c>
      <c r="EW30" s="121">
        <f ca="1">IF($K30&lt;&gt;1,IF(ISNUMBER(INDEX(Import.PLE,$K30,EW$16)),IF(INDEX(Import.PLE,$K30,EW$16)&lt;=mediçao,CW30,0),0),PLE!$AA$28*CW30)</f>
        <v>0</v>
      </c>
      <c r="EX30" s="121">
        <f ca="1">IF($K30&lt;&gt;1,IF(ISNUMBER(INDEX(Import.PLE,$K30,EX$16)),IF(INDEX(Import.PLE,$K30,EX$16)&lt;=mediçao,CX30,0),0),PLE!$AA$28*CX30)</f>
        <v>0</v>
      </c>
      <c r="EY30" s="121">
        <f ca="1">IF($K30&lt;&gt;1,IF(ISNUMBER(INDEX(Import.PLE,$K30,EY$16)),IF(INDEX(Import.PLE,$K30,EY$16)&lt;=mediçao,CY30,0),0),PLE!$AA$28*CY30)</f>
        <v>0</v>
      </c>
      <c r="EZ30" s="121">
        <f ca="1">IF($K30&lt;&gt;1,IF(ISNUMBER(INDEX(Import.PLE,$K30,EZ$16)),IF(INDEX(Import.PLE,$K30,EZ$16)&lt;=mediçao,CZ30,0),0),PLE!$AA$28*CZ30)</f>
        <v>0</v>
      </c>
      <c r="FA30" s="121">
        <f ca="1">IF($K30&lt;&gt;1,IF(ISNUMBER(INDEX(Import.PLE,$K30,FA$16)),IF(INDEX(Import.PLE,$K30,FA$16)&lt;=mediçao,DA30,0),0),PLE!$AA$28*DA30)</f>
        <v>0</v>
      </c>
      <c r="FB30" s="121">
        <f ca="1">IF($K30&lt;&gt;1,IF(ISNUMBER(INDEX(Import.PLE,$K30,FB$16)),IF(INDEX(Import.PLE,$K30,FB$16)&lt;=mediçao,DB30,0),0),PLE!$AA$28*DB30)</f>
        <v>0</v>
      </c>
      <c r="FC30" s="121">
        <f ca="1">IF($K30&lt;&gt;1,IF(ISNUMBER(INDEX(Import.PLE,$K30,FC$16)),IF(INDEX(Import.PLE,$K30,FC$16)&lt;=mediçao,DC30,0),0),PLE!$AA$28*DC30)</f>
        <v>0</v>
      </c>
      <c r="FD30" s="121">
        <f ca="1">IF($K30&lt;&gt;1,IF(ISNUMBER(INDEX(Import.PLE,$K30,FD$16)),IF(INDEX(Import.PLE,$K30,FD$16)&lt;=mediçao,DD30,0),0),PLE!$AA$28*DD30)</f>
        <v>0</v>
      </c>
      <c r="FE30" s="121">
        <f ca="1">IF($K30&lt;&gt;1,IF(ISNUMBER(INDEX(Import.PLE,$K30,FE$16)),IF(INDEX(Import.PLE,$K30,FE$16)&lt;=mediçao,DE30,0),0),PLE!$AA$28*DE30)</f>
        <v>0</v>
      </c>
      <c r="FF30" s="121">
        <f ca="1">IF($K30&lt;&gt;1,IF(ISNUMBER(INDEX(Import.PLE,$K30,FF$16)),IF(INDEX(Import.PLE,$K30,FF$16)&lt;=mediçao,DF30,0),0),PLE!$AA$28*DF30)</f>
        <v>0</v>
      </c>
      <c r="FG30" s="121">
        <f ca="1">IF($K30&lt;&gt;1,IF(ISNUMBER(INDEX(Import.PLE,$K30,FG$16)),IF(INDEX(Import.PLE,$K30,FG$16)&lt;=mediçao,DG30,0),0),PLE!$AA$28*DG30)</f>
        <v>0</v>
      </c>
      <c r="FH30" s="121">
        <f ca="1">IF($K30&lt;&gt;1,IF(ISNUMBER(INDEX(Import.PLE,$K30,FH$16)),IF(INDEX(Import.PLE,$K30,FH$16)&lt;=mediçao,DH30,0),0),PLE!$AA$28*DH30)</f>
        <v>0</v>
      </c>
      <c r="FI30" s="121">
        <f ca="1">IF($K30&lt;&gt;1,IF(ISNUMBER(INDEX(Import.PLE,$K30,FI$16)),IF(INDEX(Import.PLE,$K30,FI$16)&lt;=mediçao,DI30,0),0),PLE!$AA$28*DI30)</f>
        <v>0</v>
      </c>
      <c r="FJ30" s="121">
        <f ca="1">IF($K30&lt;&gt;1,IF(ISNUMBER(INDEX(Import.PLE,$K30,FJ$16)),IF(INDEX(Import.PLE,$K30,FJ$16)&lt;=mediçao,DJ30,0),0),PLE!$AA$28*DJ30)</f>
        <v>0</v>
      </c>
    </row>
    <row r="31" spans="2:166" s="88" customFormat="1">
      <c r="B31" s="120">
        <f t="shared" ca="1" si="3"/>
        <v>13</v>
      </c>
      <c r="C31" s="83" t="e">
        <f t="shared" si="4"/>
        <v>#N/A</v>
      </c>
      <c r="D31" s="140" t="e">
        <f>VLOOKUP(E31,Planilha1!C:D,2,FALSE)</f>
        <v>#N/A</v>
      </c>
      <c r="E31" s="141" t="str">
        <f>IFERROR(INDEX(Planilha1!#REF!,MATCH(0,INDEX(COUNTIF($E$17:E30,Planilha1!#REF!),),)),"")</f>
        <v/>
      </c>
      <c r="F31" s="139" t="e">
        <f>IF(VLOOKUP(E31,Planilha1!C:J,8,FALSE)=0,"",VLOOKUP(E31,Planilha1!C:J,8,FALSE))</f>
        <v>#N/A</v>
      </c>
      <c r="G31" s="173" t="e">
        <f t="shared" si="5"/>
        <v>#N/A</v>
      </c>
      <c r="H31" s="174" t="e">
        <f t="shared" si="6"/>
        <v>#N/A</v>
      </c>
      <c r="I31" s="175">
        <f>SUMIF(Planilha1!C:C,Eventograma_e_Quantitativos!E31,Planilha1!M:M)</f>
        <v>5114866.238400002</v>
      </c>
      <c r="J31" s="86"/>
      <c r="K31" s="170">
        <f>deactivatedados.form1</f>
        <v>3</v>
      </c>
      <c r="L31" s="182" t="s">
        <v>252</v>
      </c>
      <c r="M31" s="87"/>
      <c r="N31" s="180">
        <f>SUMIFS(Planilha1!$K:$K,Planilha1!$B:$B,Eventograma_e_Quantitativos!N$16,Planilha1!$C:$C,Eventograma_e_Quantitativos!$E31)</f>
        <v>0</v>
      </c>
      <c r="O31" s="180">
        <f>SUMIFS(Planilha1!$K:$K,Planilha1!$B:$B,Eventograma_e_Quantitativos!O$16,Planilha1!$C:$C,Eventograma_e_Quantitativos!$E31)</f>
        <v>0</v>
      </c>
      <c r="P31" s="180">
        <f>SUMIFS(Planilha1!$K:$K,Planilha1!$B:$B,Eventograma_e_Quantitativos!P$16,Planilha1!$C:$C,Eventograma_e_Quantitativos!$E31)</f>
        <v>0</v>
      </c>
      <c r="Q31" s="180">
        <f>SUMIFS(Planilha1!$K:$K,Planilha1!$B:$B,Eventograma_e_Quantitativos!Q$16,Planilha1!$C:$C,Eventograma_e_Quantitativos!$E31)</f>
        <v>0</v>
      </c>
      <c r="R31" s="180">
        <f>SUMIFS(Planilha1!$K:$K,Planilha1!$B:$B,Eventograma_e_Quantitativos!R$16,Planilha1!$C:$C,Eventograma_e_Quantitativos!$E31)</f>
        <v>0</v>
      </c>
      <c r="S31" s="180">
        <f>SUMIFS(Planilha1!$K:$K,Planilha1!$B:$B,Eventograma_e_Quantitativos!S$16,Planilha1!$C:$C,Eventograma_e_Quantitativos!$E31)</f>
        <v>0</v>
      </c>
      <c r="T31" s="180">
        <f>SUMIFS(Planilha1!$K:$K,Planilha1!$B:$B,Eventograma_e_Quantitativos!T$16,Planilha1!$C:$C,Eventograma_e_Quantitativos!$E31)</f>
        <v>0</v>
      </c>
      <c r="U31" s="180">
        <f>SUMIFS(Planilha1!$K:$K,Planilha1!$B:$B,Eventograma_e_Quantitativos!U$16,Planilha1!$C:$C,Eventograma_e_Quantitativos!$E31)</f>
        <v>0</v>
      </c>
      <c r="V31" s="180">
        <f>SUMIFS(Planilha1!$K:$K,Planilha1!$B:$B,Eventograma_e_Quantitativos!V$16,Planilha1!$C:$C,Eventograma_e_Quantitativos!$E31)</f>
        <v>0</v>
      </c>
      <c r="W31" s="180">
        <f>SUMIFS(Planilha1!$K:$K,Planilha1!$B:$B,Eventograma_e_Quantitativos!W$16,Planilha1!$C:$C,Eventograma_e_Quantitativos!$E31)</f>
        <v>0</v>
      </c>
      <c r="X31" s="180">
        <f>SUMIFS(Planilha1!$K:$K,Planilha1!$B:$B,Eventograma_e_Quantitativos!X$16,Planilha1!$C:$C,Eventograma_e_Quantitativos!$E31)</f>
        <v>0</v>
      </c>
      <c r="Y31" s="180">
        <f>SUMIFS(Planilha1!$K:$K,Planilha1!$B:$B,Eventograma_e_Quantitativos!Y$16,Planilha1!$C:$C,Eventograma_e_Quantitativos!$E31)</f>
        <v>0</v>
      </c>
      <c r="Z31" s="180">
        <f>SUMIFS(Planilha1!$K:$K,Planilha1!$B:$B,Eventograma_e_Quantitativos!Z$16,Planilha1!$C:$C,Eventograma_e_Quantitativos!$E31)</f>
        <v>0</v>
      </c>
      <c r="AA31" s="180">
        <f>SUMIFS(Planilha1!$K:$K,Planilha1!$B:$B,Eventograma_e_Quantitativos!AA$16,Planilha1!$C:$C,Eventograma_e_Quantitativos!$E31)</f>
        <v>0</v>
      </c>
      <c r="AB31" s="180">
        <f>SUMIFS(Planilha1!$K:$K,Planilha1!$B:$B,Eventograma_e_Quantitativos!AB$16,Planilha1!$C:$C,Eventograma_e_Quantitativos!$E31)</f>
        <v>0</v>
      </c>
      <c r="AC31" s="180">
        <f>SUMIFS(Planilha1!$K:$K,Planilha1!$B:$B,Eventograma_e_Quantitativos!AC$16,Planilha1!$C:$C,Eventograma_e_Quantitativos!$E31)</f>
        <v>0</v>
      </c>
      <c r="AD31" s="180">
        <f>SUMIFS(Planilha1!$K:$K,Planilha1!$B:$B,Eventograma_e_Quantitativos!AD$16,Planilha1!$C:$C,Eventograma_e_Quantitativos!$E31)</f>
        <v>0</v>
      </c>
      <c r="AE31" s="180">
        <f>SUMIFS(Planilha1!$K:$K,Planilha1!$B:$B,Eventograma_e_Quantitativos!AE$16,Planilha1!$C:$C,Eventograma_e_Quantitativos!$E31)</f>
        <v>0</v>
      </c>
      <c r="AF31" s="180">
        <f>SUMIFS(Planilha1!$K:$K,Planilha1!$B:$B,Eventograma_e_Quantitativos!AF$16,Planilha1!$C:$C,Eventograma_e_Quantitativos!$E31)</f>
        <v>0</v>
      </c>
      <c r="AG31" s="180">
        <f>SUMIFS(Planilha1!$K:$K,Planilha1!$B:$B,Eventograma_e_Quantitativos!AG$16,Planilha1!$C:$C,Eventograma_e_Quantitativos!$E31)</f>
        <v>0</v>
      </c>
      <c r="AH31" s="180">
        <f>SUMIFS(Planilha1!$K:$K,Planilha1!$B:$B,Eventograma_e_Quantitativos!AH$16,Planilha1!$C:$C,Eventograma_e_Quantitativos!$E31)</f>
        <v>0</v>
      </c>
      <c r="AI31" s="180">
        <f>SUMIFS(Planilha1!$K:$K,Planilha1!$B:$B,Eventograma_e_Quantitativos!AI$16,Planilha1!$C:$C,Eventograma_e_Quantitativos!$E31)</f>
        <v>0</v>
      </c>
      <c r="AJ31" s="180">
        <f>SUMIFS(Planilha1!$K:$K,Planilha1!$B:$B,Eventograma_e_Quantitativos!AJ$16,Planilha1!$C:$C,Eventograma_e_Quantitativos!$E31)</f>
        <v>0</v>
      </c>
      <c r="AK31" s="180">
        <f>SUMIFS(Planilha1!$K:$K,Planilha1!$B:$B,Eventograma_e_Quantitativos!AK$16,Planilha1!$C:$C,Eventograma_e_Quantitativos!$E31)</f>
        <v>0</v>
      </c>
      <c r="AL31" s="180">
        <f>SUMIFS(Planilha1!$K:$K,Planilha1!$B:$B,Eventograma_e_Quantitativos!AL$16,Planilha1!$C:$C,Eventograma_e_Quantitativos!$E31)</f>
        <v>0</v>
      </c>
      <c r="AM31" s="180">
        <f>SUMIFS(Planilha1!$K:$K,Planilha1!$B:$B,Eventograma_e_Quantitativos!AM$16,Planilha1!$C:$C,Eventograma_e_Quantitativos!$E31)</f>
        <v>0</v>
      </c>
      <c r="AN31" s="180">
        <f>SUMIFS(Planilha1!$K:$K,Planilha1!$B:$B,Eventograma_e_Quantitativos!AN$16,Planilha1!$C:$C,Eventograma_e_Quantitativos!$E31)</f>
        <v>0</v>
      </c>
      <c r="AO31" s="180">
        <f>SUMIFS(Planilha1!$K:$K,Planilha1!$B:$B,Eventograma_e_Quantitativos!AO$16,Planilha1!$C:$C,Eventograma_e_Quantitativos!$E31)</f>
        <v>0</v>
      </c>
      <c r="AP31" s="180">
        <f>SUMIFS(Planilha1!$K:$K,Planilha1!$B:$B,Eventograma_e_Quantitativos!AP$16,Planilha1!$C:$C,Eventograma_e_Quantitativos!$E31)</f>
        <v>0</v>
      </c>
      <c r="AQ31" s="180">
        <f>SUMIFS(Planilha1!$K:$K,Planilha1!$B:$B,Eventograma_e_Quantitativos!AQ$16,Planilha1!$C:$C,Eventograma_e_Quantitativos!$E31)</f>
        <v>0</v>
      </c>
      <c r="AR31" s="180">
        <f>SUMIFS(Planilha1!$K:$K,Planilha1!$B:$B,Eventograma_e_Quantitativos!AR$16,Planilha1!$C:$C,Eventograma_e_Quantitativos!$E31)</f>
        <v>0</v>
      </c>
      <c r="AS31" s="180">
        <f>SUMIFS(Planilha1!$K:$K,Planilha1!$B:$B,Eventograma_e_Quantitativos!AS$16,Planilha1!$C:$C,Eventograma_e_Quantitativos!$E31)</f>
        <v>0</v>
      </c>
      <c r="AT31" s="180">
        <f>SUMIFS(Planilha1!$K:$K,Planilha1!$B:$B,Eventograma_e_Quantitativos!AT$16,Planilha1!$C:$C,Eventograma_e_Quantitativos!$E31)</f>
        <v>0</v>
      </c>
      <c r="AU31" s="180">
        <f>SUMIFS(Planilha1!$K:$K,Planilha1!$B:$B,Eventograma_e_Quantitativos!AU$16,Planilha1!$C:$C,Eventograma_e_Quantitativos!$E31)</f>
        <v>0</v>
      </c>
      <c r="AV31" s="180">
        <f>SUMIFS(Planilha1!$K:$K,Planilha1!$B:$B,Eventograma_e_Quantitativos!AV$16,Planilha1!$C:$C,Eventograma_e_Quantitativos!$E31)</f>
        <v>0</v>
      </c>
      <c r="AW31" s="180">
        <f>SUMIFS(Planilha1!$K:$K,Planilha1!$B:$B,Eventograma_e_Quantitativos!AW$16,Planilha1!$C:$C,Eventograma_e_Quantitativos!$E31)</f>
        <v>0</v>
      </c>
      <c r="AX31" s="180">
        <f>SUMIFS(Planilha1!$K:$K,Planilha1!$B:$B,Eventograma_e_Quantitativos!AX$16,Planilha1!$C:$C,Eventograma_e_Quantitativos!$E31)</f>
        <v>0</v>
      </c>
      <c r="AY31" s="180">
        <f>SUMIFS(Planilha1!$K:$K,Planilha1!$B:$B,Eventograma_e_Quantitativos!AY$16,Planilha1!$C:$C,Eventograma_e_Quantitativos!$E31)</f>
        <v>0</v>
      </c>
      <c r="AZ31" s="180">
        <f>SUMIFS(Planilha1!$K:$K,Planilha1!$B:$B,Eventograma_e_Quantitativos!AZ$16,Planilha1!$C:$C,Eventograma_e_Quantitativos!$E31)</f>
        <v>0</v>
      </c>
      <c r="BA31" s="180">
        <f>SUMIFS(Planilha1!$K:$K,Planilha1!$B:$B,Eventograma_e_Quantitativos!BA$16,Planilha1!$C:$C,Eventograma_e_Quantitativos!$E31)</f>
        <v>0</v>
      </c>
      <c r="BB31" s="180">
        <f>SUMIFS(Planilha1!$K:$K,Planilha1!$B:$B,Eventograma_e_Quantitativos!BB$16,Planilha1!$C:$C,Eventograma_e_Quantitativos!$E31)</f>
        <v>0</v>
      </c>
      <c r="BC31" s="180">
        <f>SUMIFS(Planilha1!$K:$K,Planilha1!$B:$B,Eventograma_e_Quantitativos!BC$16,Planilha1!$C:$C,Eventograma_e_Quantitativos!$E31)</f>
        <v>0</v>
      </c>
      <c r="BD31" s="180">
        <f>SUMIFS(Planilha1!$K:$K,Planilha1!$B:$B,Eventograma_e_Quantitativos!BD$16,Planilha1!$C:$C,Eventograma_e_Quantitativos!$E31)</f>
        <v>0</v>
      </c>
      <c r="BE31" s="180">
        <f>SUMIFS(Planilha1!$K:$K,Planilha1!$B:$B,Eventograma_e_Quantitativos!BE$16,Planilha1!$C:$C,Eventograma_e_Quantitativos!$E31)</f>
        <v>0</v>
      </c>
      <c r="BF31" s="180">
        <f>SUMIFS(Planilha1!$K:$K,Planilha1!$B:$B,Eventograma_e_Quantitativos!BF$16,Planilha1!$C:$C,Eventograma_e_Quantitativos!$E31)</f>
        <v>0</v>
      </c>
      <c r="BG31" s="180">
        <f>SUMIFS(Planilha1!$K:$K,Planilha1!$B:$B,Eventograma_e_Quantitativos!BG$16,Planilha1!$C:$C,Eventograma_e_Quantitativos!$E31)</f>
        <v>0</v>
      </c>
      <c r="BH31" s="180">
        <f>SUMIFS(Planilha1!$K:$K,Planilha1!$B:$B,Eventograma_e_Quantitativos!BH$16,Planilha1!$C:$C,Eventograma_e_Quantitativos!$E31)</f>
        <v>0</v>
      </c>
      <c r="BI31" s="180">
        <f>SUMIFS(Planilha1!$K:$K,Planilha1!$B:$B,Eventograma_e_Quantitativos!BI$16,Planilha1!$C:$C,Eventograma_e_Quantitativos!$E31)</f>
        <v>0</v>
      </c>
      <c r="BJ31" s="180">
        <f>SUMIFS(Planilha1!$K:$K,Planilha1!$B:$B,Eventograma_e_Quantitativos!BJ$16,Planilha1!$C:$C,Eventograma_e_Quantitativos!$E31)</f>
        <v>0</v>
      </c>
      <c r="BK31" s="180">
        <f>SUMIFS(Planilha1!$K:$K,Planilha1!$B:$B,Eventograma_e_Quantitativos!BK$16,Planilha1!$C:$C,Eventograma_e_Quantitativos!$E31)</f>
        <v>0</v>
      </c>
      <c r="BM31" s="121" t="e">
        <f t="shared" si="7"/>
        <v>#REF!</v>
      </c>
      <c r="BN31" s="121" t="e">
        <f t="shared" si="8"/>
        <v>#REF!</v>
      </c>
      <c r="BO31" s="121" t="e">
        <f t="shared" si="9"/>
        <v>#REF!</v>
      </c>
      <c r="BP31" s="121" t="e">
        <f t="shared" si="10"/>
        <v>#REF!</v>
      </c>
      <c r="BQ31" s="121">
        <f t="shared" si="11"/>
        <v>0</v>
      </c>
      <c r="BR31" s="121">
        <f t="shared" si="12"/>
        <v>0</v>
      </c>
      <c r="BS31" s="121">
        <f t="shared" si="13"/>
        <v>0</v>
      </c>
      <c r="BT31" s="121">
        <f t="shared" si="14"/>
        <v>0</v>
      </c>
      <c r="BU31" s="121">
        <f t="shared" si="15"/>
        <v>0</v>
      </c>
      <c r="BV31" s="121">
        <f t="shared" si="16"/>
        <v>0</v>
      </c>
      <c r="BW31" s="121">
        <f t="shared" si="17"/>
        <v>0</v>
      </c>
      <c r="BX31" s="121">
        <f t="shared" si="18"/>
        <v>0</v>
      </c>
      <c r="BY31" s="121">
        <f t="shared" si="19"/>
        <v>0</v>
      </c>
      <c r="BZ31" s="121">
        <f t="shared" si="20"/>
        <v>0</v>
      </c>
      <c r="CA31" s="121">
        <f t="shared" si="21"/>
        <v>0</v>
      </c>
      <c r="CB31" s="121">
        <f t="shared" si="22"/>
        <v>0</v>
      </c>
      <c r="CC31" s="121">
        <f t="shared" si="23"/>
        <v>0</v>
      </c>
      <c r="CD31" s="121">
        <f t="shared" si="24"/>
        <v>0</v>
      </c>
      <c r="CE31" s="121">
        <f t="shared" si="25"/>
        <v>0</v>
      </c>
      <c r="CF31" s="121">
        <f t="shared" si="26"/>
        <v>0</v>
      </c>
      <c r="CG31" s="121">
        <f t="shared" si="27"/>
        <v>0</v>
      </c>
      <c r="CH31" s="121">
        <f t="shared" si="28"/>
        <v>0</v>
      </c>
      <c r="CI31" s="121">
        <f t="shared" si="29"/>
        <v>0</v>
      </c>
      <c r="CJ31" s="121">
        <f t="shared" si="30"/>
        <v>0</v>
      </c>
      <c r="CK31" s="121">
        <f t="shared" si="31"/>
        <v>0</v>
      </c>
      <c r="CL31" s="121">
        <f t="shared" si="32"/>
        <v>0</v>
      </c>
      <c r="CM31" s="121">
        <f t="shared" si="33"/>
        <v>0</v>
      </c>
      <c r="CN31" s="121">
        <f t="shared" si="34"/>
        <v>0</v>
      </c>
      <c r="CO31" s="121">
        <f t="shared" si="35"/>
        <v>0</v>
      </c>
      <c r="CP31" s="121">
        <f t="shared" si="36"/>
        <v>0</v>
      </c>
      <c r="CQ31" s="121">
        <f t="shared" si="37"/>
        <v>0</v>
      </c>
      <c r="CR31" s="121">
        <f t="shared" si="38"/>
        <v>0</v>
      </c>
      <c r="CS31" s="121">
        <f t="shared" si="39"/>
        <v>0</v>
      </c>
      <c r="CT31" s="121">
        <f t="shared" si="40"/>
        <v>0</v>
      </c>
      <c r="CU31" s="121">
        <f t="shared" si="41"/>
        <v>0</v>
      </c>
      <c r="CV31" s="121">
        <f t="shared" si="42"/>
        <v>0</v>
      </c>
      <c r="CW31" s="121">
        <f t="shared" si="43"/>
        <v>0</v>
      </c>
      <c r="CX31" s="121">
        <f t="shared" si="44"/>
        <v>0</v>
      </c>
      <c r="CY31" s="121">
        <f t="shared" si="45"/>
        <v>0</v>
      </c>
      <c r="CZ31" s="121">
        <f t="shared" si="46"/>
        <v>0</v>
      </c>
      <c r="DA31" s="121">
        <f t="shared" si="47"/>
        <v>0</v>
      </c>
      <c r="DB31" s="121">
        <f t="shared" si="48"/>
        <v>0</v>
      </c>
      <c r="DC31" s="121">
        <f t="shared" si="49"/>
        <v>0</v>
      </c>
      <c r="DD31" s="121">
        <f t="shared" si="50"/>
        <v>0</v>
      </c>
      <c r="DE31" s="121">
        <f t="shared" si="51"/>
        <v>0</v>
      </c>
      <c r="DF31" s="121">
        <f t="shared" si="52"/>
        <v>0</v>
      </c>
      <c r="DG31" s="121">
        <f t="shared" si="53"/>
        <v>0</v>
      </c>
      <c r="DH31" s="121">
        <f t="shared" si="54"/>
        <v>0</v>
      </c>
      <c r="DI31" s="121">
        <f t="shared" si="55"/>
        <v>0</v>
      </c>
      <c r="DJ31" s="121">
        <f t="shared" si="56"/>
        <v>0</v>
      </c>
      <c r="DK31" s="128" t="e">
        <f t="shared" si="57"/>
        <v>#N/A</v>
      </c>
      <c r="DL31" s="128">
        <f t="shared" ca="1" si="58"/>
        <v>0</v>
      </c>
      <c r="DM31" s="121">
        <f ca="1">IF($K31&lt;&gt;1,IF(ISNUMBER(INDEX(Import.PLE,$K31,DM$16)),IF(INDEX(Import.PLE,$K31,DM$16)&lt;=mediçao,BM31,0),0),PLE!$AA$28*BM31)</f>
        <v>0</v>
      </c>
      <c r="DN31" s="121">
        <f ca="1">IF($K31&lt;&gt;1,IF(ISNUMBER(INDEX(Import.PLE,$K31,DN$16)),IF(INDEX(Import.PLE,$K31,DN$16)&lt;=mediçao,BN31,0),0),PLE!$AA$28*BN31)</f>
        <v>0</v>
      </c>
      <c r="DO31" s="121">
        <f ca="1">IF($K31&lt;&gt;1,IF(ISNUMBER(INDEX(Import.PLE,$K31,DO$16)),IF(INDEX(Import.PLE,$K31,DO$16)&lt;=mediçao,BO31,0),0),PLE!$AA$28*BO31)</f>
        <v>0</v>
      </c>
      <c r="DP31" s="121">
        <f ca="1">IF($K31&lt;&gt;1,IF(ISNUMBER(INDEX(Import.PLE,$K31,DP$16)),IF(INDEX(Import.PLE,$K31,DP$16)&lt;=mediçao,BP31,0),0),PLE!$AA$28*BP31)</f>
        <v>0</v>
      </c>
      <c r="DQ31" s="121">
        <f ca="1">IF($K31&lt;&gt;1,IF(ISNUMBER(INDEX(Import.PLE,$K31,DQ$16)),IF(INDEX(Import.PLE,$K31,DQ$16)&lt;=mediçao,BQ31,0),0),PLE!$AA$28*BQ31)</f>
        <v>0</v>
      </c>
      <c r="DR31" s="121">
        <f ca="1">IF($K31&lt;&gt;1,IF(ISNUMBER(INDEX(Import.PLE,$K31,DR$16)),IF(INDEX(Import.PLE,$K31,DR$16)&lt;=mediçao,BR31,0),0),PLE!$AA$28*BR31)</f>
        <v>0</v>
      </c>
      <c r="DS31" s="121">
        <f ca="1">IF($K31&lt;&gt;1,IF(ISNUMBER(INDEX(Import.PLE,$K31,DS$16)),IF(INDEX(Import.PLE,$K31,DS$16)&lt;=mediçao,BS31,0),0),PLE!$AA$28*BS31)</f>
        <v>0</v>
      </c>
      <c r="DT31" s="121">
        <f ca="1">IF($K31&lt;&gt;1,IF(ISNUMBER(INDEX(Import.PLE,$K31,DT$16)),IF(INDEX(Import.PLE,$K31,DT$16)&lt;=mediçao,BT31,0),0),PLE!$AA$28*BT31)</f>
        <v>0</v>
      </c>
      <c r="DU31" s="121">
        <f ca="1">IF($K31&lt;&gt;1,IF(ISNUMBER(INDEX(Import.PLE,$K31,DU$16)),IF(INDEX(Import.PLE,$K31,DU$16)&lt;=mediçao,BU31,0),0),PLE!$AA$28*BU31)</f>
        <v>0</v>
      </c>
      <c r="DV31" s="121">
        <f ca="1">IF($K31&lt;&gt;1,IF(ISNUMBER(INDEX(Import.PLE,$K31,DV$16)),IF(INDEX(Import.PLE,$K31,DV$16)&lt;=mediçao,BV31,0),0),PLE!$AA$28*BV31)</f>
        <v>0</v>
      </c>
      <c r="DW31" s="121">
        <f ca="1">IF($K31&lt;&gt;1,IF(ISNUMBER(INDEX(Import.PLE,$K31,DW$16)),IF(INDEX(Import.PLE,$K31,DW$16)&lt;=mediçao,BW31,0),0),PLE!$AA$28*BW31)</f>
        <v>0</v>
      </c>
      <c r="DX31" s="121">
        <f ca="1">IF($K31&lt;&gt;1,IF(ISNUMBER(INDEX(Import.PLE,$K31,DX$16)),IF(INDEX(Import.PLE,$K31,DX$16)&lt;=mediçao,BX31,0),0),PLE!$AA$28*BX31)</f>
        <v>0</v>
      </c>
      <c r="DY31" s="121">
        <f ca="1">IF($K31&lt;&gt;1,IF(ISNUMBER(INDEX(Import.PLE,$K31,DY$16)),IF(INDEX(Import.PLE,$K31,DY$16)&lt;=mediçao,BY31,0),0),PLE!$AA$28*BY31)</f>
        <v>0</v>
      </c>
      <c r="DZ31" s="121">
        <f ca="1">IF($K31&lt;&gt;1,IF(ISNUMBER(INDEX(Import.PLE,$K31,DZ$16)),IF(INDEX(Import.PLE,$K31,DZ$16)&lt;=mediçao,BZ31,0),0),PLE!$AA$28*BZ31)</f>
        <v>0</v>
      </c>
      <c r="EA31" s="121">
        <f ca="1">IF($K31&lt;&gt;1,IF(ISNUMBER(INDEX(Import.PLE,$K31,EA$16)),IF(INDEX(Import.PLE,$K31,EA$16)&lt;=mediçao,CA31,0),0),PLE!$AA$28*CA31)</f>
        <v>0</v>
      </c>
      <c r="EB31" s="121">
        <f ca="1">IF($K31&lt;&gt;1,IF(ISNUMBER(INDEX(Import.PLE,$K31,EB$16)),IF(INDEX(Import.PLE,$K31,EB$16)&lt;=mediçao,CB31,0),0),PLE!$AA$28*CB31)</f>
        <v>0</v>
      </c>
      <c r="EC31" s="121">
        <f ca="1">IF($K31&lt;&gt;1,IF(ISNUMBER(INDEX(Import.PLE,$K31,EC$16)),IF(INDEX(Import.PLE,$K31,EC$16)&lt;=mediçao,CC31,0),0),PLE!$AA$28*CC31)</f>
        <v>0</v>
      </c>
      <c r="ED31" s="121">
        <f ca="1">IF($K31&lt;&gt;1,IF(ISNUMBER(INDEX(Import.PLE,$K31,ED$16)),IF(INDEX(Import.PLE,$K31,ED$16)&lt;=mediçao,CD31,0),0),PLE!$AA$28*CD31)</f>
        <v>0</v>
      </c>
      <c r="EE31" s="121">
        <f ca="1">IF($K31&lt;&gt;1,IF(ISNUMBER(INDEX(Import.PLE,$K31,EE$16)),IF(INDEX(Import.PLE,$K31,EE$16)&lt;=mediçao,CE31,0),0),PLE!$AA$28*CE31)</f>
        <v>0</v>
      </c>
      <c r="EF31" s="121">
        <f ca="1">IF($K31&lt;&gt;1,IF(ISNUMBER(INDEX(Import.PLE,$K31,EF$16)),IF(INDEX(Import.PLE,$K31,EF$16)&lt;=mediçao,CF31,0),0),PLE!$AA$28*CF31)</f>
        <v>0</v>
      </c>
      <c r="EG31" s="121">
        <f ca="1">IF($K31&lt;&gt;1,IF(ISNUMBER(INDEX(Import.PLE,$K31,EG$16)),IF(INDEX(Import.PLE,$K31,EG$16)&lt;=mediçao,CG31,0),0),PLE!$AA$28*CG31)</f>
        <v>0</v>
      </c>
      <c r="EH31" s="121">
        <f ca="1">IF($K31&lt;&gt;1,IF(ISNUMBER(INDEX(Import.PLE,$K31,EH$16)),IF(INDEX(Import.PLE,$K31,EH$16)&lt;=mediçao,CH31,0),0),PLE!$AA$28*CH31)</f>
        <v>0</v>
      </c>
      <c r="EI31" s="121">
        <f ca="1">IF($K31&lt;&gt;1,IF(ISNUMBER(INDEX(Import.PLE,$K31,EI$16)),IF(INDEX(Import.PLE,$K31,EI$16)&lt;=mediçao,CI31,0),0),PLE!$AA$28*CI31)</f>
        <v>0</v>
      </c>
      <c r="EJ31" s="121">
        <f ca="1">IF($K31&lt;&gt;1,IF(ISNUMBER(INDEX(Import.PLE,$K31,EJ$16)),IF(INDEX(Import.PLE,$K31,EJ$16)&lt;=mediçao,CJ31,0),0),PLE!$AA$28*CJ31)</f>
        <v>0</v>
      </c>
      <c r="EK31" s="121">
        <f ca="1">IF($K31&lt;&gt;1,IF(ISNUMBER(INDEX(Import.PLE,$K31,EK$16)),IF(INDEX(Import.PLE,$K31,EK$16)&lt;=mediçao,CK31,0),0),PLE!$AA$28*CK31)</f>
        <v>0</v>
      </c>
      <c r="EL31" s="121">
        <f ca="1">IF($K31&lt;&gt;1,IF(ISNUMBER(INDEX(Import.PLE,$K31,EL$16)),IF(INDEX(Import.PLE,$K31,EL$16)&lt;=mediçao,CL31,0),0),PLE!$AA$28*CL31)</f>
        <v>0</v>
      </c>
      <c r="EM31" s="121">
        <f ca="1">IF($K31&lt;&gt;1,IF(ISNUMBER(INDEX(Import.PLE,$K31,EM$16)),IF(INDEX(Import.PLE,$K31,EM$16)&lt;=mediçao,CM31,0),0),PLE!$AA$28*CM31)</f>
        <v>0</v>
      </c>
      <c r="EN31" s="121">
        <f ca="1">IF($K31&lt;&gt;1,IF(ISNUMBER(INDEX(Import.PLE,$K31,EN$16)),IF(INDEX(Import.PLE,$K31,EN$16)&lt;=mediçao,CN31,0),0),PLE!$AA$28*CN31)</f>
        <v>0</v>
      </c>
      <c r="EO31" s="121">
        <f ca="1">IF($K31&lt;&gt;1,IF(ISNUMBER(INDEX(Import.PLE,$K31,EO$16)),IF(INDEX(Import.PLE,$K31,EO$16)&lt;=mediçao,CO31,0),0),PLE!$AA$28*CO31)</f>
        <v>0</v>
      </c>
      <c r="EP31" s="121">
        <f ca="1">IF($K31&lt;&gt;1,IF(ISNUMBER(INDEX(Import.PLE,$K31,EP$16)),IF(INDEX(Import.PLE,$K31,EP$16)&lt;=mediçao,CP31,0),0),PLE!$AA$28*CP31)</f>
        <v>0</v>
      </c>
      <c r="EQ31" s="121">
        <f ca="1">IF($K31&lt;&gt;1,IF(ISNUMBER(INDEX(Import.PLE,$K31,EQ$16)),IF(INDEX(Import.PLE,$K31,EQ$16)&lt;=mediçao,CQ31,0),0),PLE!$AA$28*CQ31)</f>
        <v>0</v>
      </c>
      <c r="ER31" s="121">
        <f ca="1">IF($K31&lt;&gt;1,IF(ISNUMBER(INDEX(Import.PLE,$K31,ER$16)),IF(INDEX(Import.PLE,$K31,ER$16)&lt;=mediçao,CR31,0),0),PLE!$AA$28*CR31)</f>
        <v>0</v>
      </c>
      <c r="ES31" s="121">
        <f ca="1">IF($K31&lt;&gt;1,IF(ISNUMBER(INDEX(Import.PLE,$K31,ES$16)),IF(INDEX(Import.PLE,$K31,ES$16)&lt;=mediçao,CS31,0),0),PLE!$AA$28*CS31)</f>
        <v>0</v>
      </c>
      <c r="ET31" s="121">
        <f ca="1">IF($K31&lt;&gt;1,IF(ISNUMBER(INDEX(Import.PLE,$K31,ET$16)),IF(INDEX(Import.PLE,$K31,ET$16)&lt;=mediçao,CT31,0),0),PLE!$AA$28*CT31)</f>
        <v>0</v>
      </c>
      <c r="EU31" s="121">
        <f ca="1">IF($K31&lt;&gt;1,IF(ISNUMBER(INDEX(Import.PLE,$K31,EU$16)),IF(INDEX(Import.PLE,$K31,EU$16)&lt;=mediçao,CU31,0),0),PLE!$AA$28*CU31)</f>
        <v>0</v>
      </c>
      <c r="EV31" s="121">
        <f ca="1">IF($K31&lt;&gt;1,IF(ISNUMBER(INDEX(Import.PLE,$K31,EV$16)),IF(INDEX(Import.PLE,$K31,EV$16)&lt;=mediçao,CV31,0),0),PLE!$AA$28*CV31)</f>
        <v>0</v>
      </c>
      <c r="EW31" s="121">
        <f ca="1">IF($K31&lt;&gt;1,IF(ISNUMBER(INDEX(Import.PLE,$K31,EW$16)),IF(INDEX(Import.PLE,$K31,EW$16)&lt;=mediçao,CW31,0),0),PLE!$AA$28*CW31)</f>
        <v>0</v>
      </c>
      <c r="EX31" s="121">
        <f ca="1">IF($K31&lt;&gt;1,IF(ISNUMBER(INDEX(Import.PLE,$K31,EX$16)),IF(INDEX(Import.PLE,$K31,EX$16)&lt;=mediçao,CX31,0),0),PLE!$AA$28*CX31)</f>
        <v>0</v>
      </c>
      <c r="EY31" s="121">
        <f ca="1">IF($K31&lt;&gt;1,IF(ISNUMBER(INDEX(Import.PLE,$K31,EY$16)),IF(INDEX(Import.PLE,$K31,EY$16)&lt;=mediçao,CY31,0),0),PLE!$AA$28*CY31)</f>
        <v>0</v>
      </c>
      <c r="EZ31" s="121">
        <f ca="1">IF($K31&lt;&gt;1,IF(ISNUMBER(INDEX(Import.PLE,$K31,EZ$16)),IF(INDEX(Import.PLE,$K31,EZ$16)&lt;=mediçao,CZ31,0),0),PLE!$AA$28*CZ31)</f>
        <v>0</v>
      </c>
      <c r="FA31" s="121">
        <f ca="1">IF($K31&lt;&gt;1,IF(ISNUMBER(INDEX(Import.PLE,$K31,FA$16)),IF(INDEX(Import.PLE,$K31,FA$16)&lt;=mediçao,DA31,0),0),PLE!$AA$28*DA31)</f>
        <v>0</v>
      </c>
      <c r="FB31" s="121">
        <f ca="1">IF($K31&lt;&gt;1,IF(ISNUMBER(INDEX(Import.PLE,$K31,FB$16)),IF(INDEX(Import.PLE,$K31,FB$16)&lt;=mediçao,DB31,0),0),PLE!$AA$28*DB31)</f>
        <v>0</v>
      </c>
      <c r="FC31" s="121">
        <f ca="1">IF($K31&lt;&gt;1,IF(ISNUMBER(INDEX(Import.PLE,$K31,FC$16)),IF(INDEX(Import.PLE,$K31,FC$16)&lt;=mediçao,DC31,0),0),PLE!$AA$28*DC31)</f>
        <v>0</v>
      </c>
      <c r="FD31" s="121">
        <f ca="1">IF($K31&lt;&gt;1,IF(ISNUMBER(INDEX(Import.PLE,$K31,FD$16)),IF(INDEX(Import.PLE,$K31,FD$16)&lt;=mediçao,DD31,0),0),PLE!$AA$28*DD31)</f>
        <v>0</v>
      </c>
      <c r="FE31" s="121">
        <f ca="1">IF($K31&lt;&gt;1,IF(ISNUMBER(INDEX(Import.PLE,$K31,FE$16)),IF(INDEX(Import.PLE,$K31,FE$16)&lt;=mediçao,DE31,0),0),PLE!$AA$28*DE31)</f>
        <v>0</v>
      </c>
      <c r="FF31" s="121">
        <f ca="1">IF($K31&lt;&gt;1,IF(ISNUMBER(INDEX(Import.PLE,$K31,FF$16)),IF(INDEX(Import.PLE,$K31,FF$16)&lt;=mediçao,DF31,0),0),PLE!$AA$28*DF31)</f>
        <v>0</v>
      </c>
      <c r="FG31" s="121">
        <f ca="1">IF($K31&lt;&gt;1,IF(ISNUMBER(INDEX(Import.PLE,$K31,FG$16)),IF(INDEX(Import.PLE,$K31,FG$16)&lt;=mediçao,DG31,0),0),PLE!$AA$28*DG31)</f>
        <v>0</v>
      </c>
      <c r="FH31" s="121">
        <f ca="1">IF($K31&lt;&gt;1,IF(ISNUMBER(INDEX(Import.PLE,$K31,FH$16)),IF(INDEX(Import.PLE,$K31,FH$16)&lt;=mediçao,DH31,0),0),PLE!$AA$28*DH31)</f>
        <v>0</v>
      </c>
      <c r="FI31" s="121">
        <f ca="1">IF($K31&lt;&gt;1,IF(ISNUMBER(INDEX(Import.PLE,$K31,FI$16)),IF(INDEX(Import.PLE,$K31,FI$16)&lt;=mediçao,DI31,0),0),PLE!$AA$28*DI31)</f>
        <v>0</v>
      </c>
      <c r="FJ31" s="121">
        <f ca="1">IF($K31&lt;&gt;1,IF(ISNUMBER(INDEX(Import.PLE,$K31,FJ$16)),IF(INDEX(Import.PLE,$K31,FJ$16)&lt;=mediçao,DJ31,0),0),PLE!$AA$28*DJ31)</f>
        <v>0</v>
      </c>
    </row>
    <row r="32" spans="2:166" s="88" customFormat="1">
      <c r="B32" s="120">
        <f t="shared" ca="1" si="3"/>
        <v>14</v>
      </c>
      <c r="C32" s="83" t="e">
        <f t="shared" si="4"/>
        <v>#N/A</v>
      </c>
      <c r="D32" s="140" t="e">
        <f>VLOOKUP(E32,Planilha1!C:D,2,FALSE)</f>
        <v>#N/A</v>
      </c>
      <c r="E32" s="141" t="str">
        <f>IFERROR(INDEX(Planilha1!#REF!,MATCH(0,INDEX(COUNTIF($E$17:E31,Planilha1!#REF!),),)),"")</f>
        <v/>
      </c>
      <c r="F32" s="139" t="e">
        <f>IF(VLOOKUP(E32,Planilha1!C:J,8,FALSE)=0,"",VLOOKUP(E32,Planilha1!C:J,8,FALSE))</f>
        <v>#N/A</v>
      </c>
      <c r="G32" s="173" t="e">
        <f t="shared" si="5"/>
        <v>#N/A</v>
      </c>
      <c r="H32" s="174" t="e">
        <f t="shared" si="6"/>
        <v>#N/A</v>
      </c>
      <c r="I32" s="175">
        <f>SUMIF(Planilha1!C:C,Eventograma_e_Quantitativos!E32,Planilha1!M:M)</f>
        <v>5114866.238400002</v>
      </c>
      <c r="J32" s="86"/>
      <c r="K32" s="170" t="str">
        <f>deactivatedados.form1</f>
        <v/>
      </c>
      <c r="L32" s="182"/>
      <c r="M32" s="87"/>
      <c r="N32" s="180">
        <f>SUMIFS(Planilha1!$K:$K,Planilha1!$B:$B,Eventograma_e_Quantitativos!N$16,Planilha1!$C:$C,Eventograma_e_Quantitativos!$E32)</f>
        <v>0</v>
      </c>
      <c r="O32" s="180">
        <f>SUMIFS(Planilha1!$K:$K,Planilha1!$B:$B,Eventograma_e_Quantitativos!O$16,Planilha1!$C:$C,Eventograma_e_Quantitativos!$E32)</f>
        <v>0</v>
      </c>
      <c r="P32" s="180">
        <f>SUMIFS(Planilha1!$K:$K,Planilha1!$B:$B,Eventograma_e_Quantitativos!P$16,Planilha1!$C:$C,Eventograma_e_Quantitativos!$E32)</f>
        <v>0</v>
      </c>
      <c r="Q32" s="180">
        <f>SUMIFS(Planilha1!$K:$K,Planilha1!$B:$B,Eventograma_e_Quantitativos!Q$16,Planilha1!$C:$C,Eventograma_e_Quantitativos!$E32)</f>
        <v>0</v>
      </c>
      <c r="R32" s="180">
        <f>SUMIFS(Planilha1!$K:$K,Planilha1!$B:$B,Eventograma_e_Quantitativos!R$16,Planilha1!$C:$C,Eventograma_e_Quantitativos!$E32)</f>
        <v>0</v>
      </c>
      <c r="S32" s="180">
        <f>SUMIFS(Planilha1!$K:$K,Planilha1!$B:$B,Eventograma_e_Quantitativos!S$16,Planilha1!$C:$C,Eventograma_e_Quantitativos!$E32)</f>
        <v>0</v>
      </c>
      <c r="T32" s="180">
        <f>SUMIFS(Planilha1!$K:$K,Planilha1!$B:$B,Eventograma_e_Quantitativos!T$16,Planilha1!$C:$C,Eventograma_e_Quantitativos!$E32)</f>
        <v>0</v>
      </c>
      <c r="U32" s="180">
        <f>SUMIFS(Planilha1!$K:$K,Planilha1!$B:$B,Eventograma_e_Quantitativos!U$16,Planilha1!$C:$C,Eventograma_e_Quantitativos!$E32)</f>
        <v>0</v>
      </c>
      <c r="V32" s="180">
        <f>SUMIFS(Planilha1!$K:$K,Planilha1!$B:$B,Eventograma_e_Quantitativos!V$16,Planilha1!$C:$C,Eventograma_e_Quantitativos!$E32)</f>
        <v>0</v>
      </c>
      <c r="W32" s="180">
        <f>SUMIFS(Planilha1!$K:$K,Planilha1!$B:$B,Eventograma_e_Quantitativos!W$16,Planilha1!$C:$C,Eventograma_e_Quantitativos!$E32)</f>
        <v>0</v>
      </c>
      <c r="X32" s="180">
        <f>SUMIFS(Planilha1!$K:$K,Planilha1!$B:$B,Eventograma_e_Quantitativos!X$16,Planilha1!$C:$C,Eventograma_e_Quantitativos!$E32)</f>
        <v>0</v>
      </c>
      <c r="Y32" s="180">
        <f>SUMIFS(Planilha1!$K:$K,Planilha1!$B:$B,Eventograma_e_Quantitativos!Y$16,Planilha1!$C:$C,Eventograma_e_Quantitativos!$E32)</f>
        <v>0</v>
      </c>
      <c r="Z32" s="180">
        <f>SUMIFS(Planilha1!$K:$K,Planilha1!$B:$B,Eventograma_e_Quantitativos!Z$16,Planilha1!$C:$C,Eventograma_e_Quantitativos!$E32)</f>
        <v>0</v>
      </c>
      <c r="AA32" s="180">
        <f>SUMIFS(Planilha1!$K:$K,Planilha1!$B:$B,Eventograma_e_Quantitativos!AA$16,Planilha1!$C:$C,Eventograma_e_Quantitativos!$E32)</f>
        <v>0</v>
      </c>
      <c r="AB32" s="180">
        <f>SUMIFS(Planilha1!$K:$K,Planilha1!$B:$B,Eventograma_e_Quantitativos!AB$16,Planilha1!$C:$C,Eventograma_e_Quantitativos!$E32)</f>
        <v>0</v>
      </c>
      <c r="AC32" s="180">
        <f>SUMIFS(Planilha1!$K:$K,Planilha1!$B:$B,Eventograma_e_Quantitativos!AC$16,Planilha1!$C:$C,Eventograma_e_Quantitativos!$E32)</f>
        <v>0</v>
      </c>
      <c r="AD32" s="180">
        <f>SUMIFS(Planilha1!$K:$K,Planilha1!$B:$B,Eventograma_e_Quantitativos!AD$16,Planilha1!$C:$C,Eventograma_e_Quantitativos!$E32)</f>
        <v>0</v>
      </c>
      <c r="AE32" s="180">
        <f>SUMIFS(Planilha1!$K:$K,Planilha1!$B:$B,Eventograma_e_Quantitativos!AE$16,Planilha1!$C:$C,Eventograma_e_Quantitativos!$E32)</f>
        <v>0</v>
      </c>
      <c r="AF32" s="180">
        <f>SUMIFS(Planilha1!$K:$K,Planilha1!$B:$B,Eventograma_e_Quantitativos!AF$16,Planilha1!$C:$C,Eventograma_e_Quantitativos!$E32)</f>
        <v>0</v>
      </c>
      <c r="AG32" s="180">
        <f>SUMIFS(Planilha1!$K:$K,Planilha1!$B:$B,Eventograma_e_Quantitativos!AG$16,Planilha1!$C:$C,Eventograma_e_Quantitativos!$E32)</f>
        <v>0</v>
      </c>
      <c r="AH32" s="180">
        <f>SUMIFS(Planilha1!$K:$K,Planilha1!$B:$B,Eventograma_e_Quantitativos!AH$16,Planilha1!$C:$C,Eventograma_e_Quantitativos!$E32)</f>
        <v>0</v>
      </c>
      <c r="AI32" s="180">
        <f>SUMIFS(Planilha1!$K:$K,Planilha1!$B:$B,Eventograma_e_Quantitativos!AI$16,Planilha1!$C:$C,Eventograma_e_Quantitativos!$E32)</f>
        <v>0</v>
      </c>
      <c r="AJ32" s="180">
        <f>SUMIFS(Planilha1!$K:$K,Planilha1!$B:$B,Eventograma_e_Quantitativos!AJ$16,Planilha1!$C:$C,Eventograma_e_Quantitativos!$E32)</f>
        <v>0</v>
      </c>
      <c r="AK32" s="180">
        <f>SUMIFS(Planilha1!$K:$K,Planilha1!$B:$B,Eventograma_e_Quantitativos!AK$16,Planilha1!$C:$C,Eventograma_e_Quantitativos!$E32)</f>
        <v>0</v>
      </c>
      <c r="AL32" s="180">
        <f>SUMIFS(Planilha1!$K:$K,Planilha1!$B:$B,Eventograma_e_Quantitativos!AL$16,Planilha1!$C:$C,Eventograma_e_Quantitativos!$E32)</f>
        <v>0</v>
      </c>
      <c r="AM32" s="180">
        <f>SUMIFS(Planilha1!$K:$K,Planilha1!$B:$B,Eventograma_e_Quantitativos!AM$16,Planilha1!$C:$C,Eventograma_e_Quantitativos!$E32)</f>
        <v>0</v>
      </c>
      <c r="AN32" s="180">
        <f>SUMIFS(Planilha1!$K:$K,Planilha1!$B:$B,Eventograma_e_Quantitativos!AN$16,Planilha1!$C:$C,Eventograma_e_Quantitativos!$E32)</f>
        <v>0</v>
      </c>
      <c r="AO32" s="180">
        <f>SUMIFS(Planilha1!$K:$K,Planilha1!$B:$B,Eventograma_e_Quantitativos!AO$16,Planilha1!$C:$C,Eventograma_e_Quantitativos!$E32)</f>
        <v>0</v>
      </c>
      <c r="AP32" s="180">
        <f>SUMIFS(Planilha1!$K:$K,Planilha1!$B:$B,Eventograma_e_Quantitativos!AP$16,Planilha1!$C:$C,Eventograma_e_Quantitativos!$E32)</f>
        <v>0</v>
      </c>
      <c r="AQ32" s="180">
        <f>SUMIFS(Planilha1!$K:$K,Planilha1!$B:$B,Eventograma_e_Quantitativos!AQ$16,Planilha1!$C:$C,Eventograma_e_Quantitativos!$E32)</f>
        <v>0</v>
      </c>
      <c r="AR32" s="180">
        <f>SUMIFS(Planilha1!$K:$K,Planilha1!$B:$B,Eventograma_e_Quantitativos!AR$16,Planilha1!$C:$C,Eventograma_e_Quantitativos!$E32)</f>
        <v>0</v>
      </c>
      <c r="AS32" s="180">
        <f>SUMIFS(Planilha1!$K:$K,Planilha1!$B:$B,Eventograma_e_Quantitativos!AS$16,Planilha1!$C:$C,Eventograma_e_Quantitativos!$E32)</f>
        <v>0</v>
      </c>
      <c r="AT32" s="180">
        <f>SUMIFS(Planilha1!$K:$K,Planilha1!$B:$B,Eventograma_e_Quantitativos!AT$16,Planilha1!$C:$C,Eventograma_e_Quantitativos!$E32)</f>
        <v>0</v>
      </c>
      <c r="AU32" s="180">
        <f>SUMIFS(Planilha1!$K:$K,Planilha1!$B:$B,Eventograma_e_Quantitativos!AU$16,Planilha1!$C:$C,Eventograma_e_Quantitativos!$E32)</f>
        <v>0</v>
      </c>
      <c r="AV32" s="180">
        <f>SUMIFS(Planilha1!$K:$K,Planilha1!$B:$B,Eventograma_e_Quantitativos!AV$16,Planilha1!$C:$C,Eventograma_e_Quantitativos!$E32)</f>
        <v>0</v>
      </c>
      <c r="AW32" s="180">
        <f>SUMIFS(Planilha1!$K:$K,Planilha1!$B:$B,Eventograma_e_Quantitativos!AW$16,Planilha1!$C:$C,Eventograma_e_Quantitativos!$E32)</f>
        <v>0</v>
      </c>
      <c r="AX32" s="180">
        <f>SUMIFS(Planilha1!$K:$K,Planilha1!$B:$B,Eventograma_e_Quantitativos!AX$16,Planilha1!$C:$C,Eventograma_e_Quantitativos!$E32)</f>
        <v>0</v>
      </c>
      <c r="AY32" s="180">
        <f>SUMIFS(Planilha1!$K:$K,Planilha1!$B:$B,Eventograma_e_Quantitativos!AY$16,Planilha1!$C:$C,Eventograma_e_Quantitativos!$E32)</f>
        <v>0</v>
      </c>
      <c r="AZ32" s="180">
        <f>SUMIFS(Planilha1!$K:$K,Planilha1!$B:$B,Eventograma_e_Quantitativos!AZ$16,Planilha1!$C:$C,Eventograma_e_Quantitativos!$E32)</f>
        <v>0</v>
      </c>
      <c r="BA32" s="180">
        <f>SUMIFS(Planilha1!$K:$K,Planilha1!$B:$B,Eventograma_e_Quantitativos!BA$16,Planilha1!$C:$C,Eventograma_e_Quantitativos!$E32)</f>
        <v>0</v>
      </c>
      <c r="BB32" s="180">
        <f>SUMIFS(Planilha1!$K:$K,Planilha1!$B:$B,Eventograma_e_Quantitativos!BB$16,Planilha1!$C:$C,Eventograma_e_Quantitativos!$E32)</f>
        <v>0</v>
      </c>
      <c r="BC32" s="180">
        <f>SUMIFS(Planilha1!$K:$K,Planilha1!$B:$B,Eventograma_e_Quantitativos!BC$16,Planilha1!$C:$C,Eventograma_e_Quantitativos!$E32)</f>
        <v>0</v>
      </c>
      <c r="BD32" s="180">
        <f>SUMIFS(Planilha1!$K:$K,Planilha1!$B:$B,Eventograma_e_Quantitativos!BD$16,Planilha1!$C:$C,Eventograma_e_Quantitativos!$E32)</f>
        <v>0</v>
      </c>
      <c r="BE32" s="180">
        <f>SUMIFS(Planilha1!$K:$K,Planilha1!$B:$B,Eventograma_e_Quantitativos!BE$16,Planilha1!$C:$C,Eventograma_e_Quantitativos!$E32)</f>
        <v>0</v>
      </c>
      <c r="BF32" s="180">
        <f>SUMIFS(Planilha1!$K:$K,Planilha1!$B:$B,Eventograma_e_Quantitativos!BF$16,Planilha1!$C:$C,Eventograma_e_Quantitativos!$E32)</f>
        <v>0</v>
      </c>
      <c r="BG32" s="180">
        <f>SUMIFS(Planilha1!$K:$K,Planilha1!$B:$B,Eventograma_e_Quantitativos!BG$16,Planilha1!$C:$C,Eventograma_e_Quantitativos!$E32)</f>
        <v>0</v>
      </c>
      <c r="BH32" s="180">
        <f>SUMIFS(Planilha1!$K:$K,Planilha1!$B:$B,Eventograma_e_Quantitativos!BH$16,Planilha1!$C:$C,Eventograma_e_Quantitativos!$E32)</f>
        <v>0</v>
      </c>
      <c r="BI32" s="180">
        <f>SUMIFS(Planilha1!$K:$K,Planilha1!$B:$B,Eventograma_e_Quantitativos!BI$16,Planilha1!$C:$C,Eventograma_e_Quantitativos!$E32)</f>
        <v>0</v>
      </c>
      <c r="BJ32" s="180">
        <f>SUMIFS(Planilha1!$K:$K,Planilha1!$B:$B,Eventograma_e_Quantitativos!BJ$16,Planilha1!$C:$C,Eventograma_e_Quantitativos!$E32)</f>
        <v>0</v>
      </c>
      <c r="BK32" s="180">
        <f>SUMIFS(Planilha1!$K:$K,Planilha1!$B:$B,Eventograma_e_Quantitativos!BK$16,Planilha1!$C:$C,Eventograma_e_Quantitativos!$E32)</f>
        <v>0</v>
      </c>
      <c r="BM32" s="121" t="e">
        <f t="shared" si="7"/>
        <v>#REF!</v>
      </c>
      <c r="BN32" s="121" t="e">
        <f t="shared" si="8"/>
        <v>#REF!</v>
      </c>
      <c r="BO32" s="121" t="e">
        <f t="shared" si="9"/>
        <v>#REF!</v>
      </c>
      <c r="BP32" s="121" t="e">
        <f t="shared" si="10"/>
        <v>#REF!</v>
      </c>
      <c r="BQ32" s="121">
        <f t="shared" si="11"/>
        <v>0</v>
      </c>
      <c r="BR32" s="121">
        <f t="shared" si="12"/>
        <v>0</v>
      </c>
      <c r="BS32" s="121">
        <f t="shared" si="13"/>
        <v>0</v>
      </c>
      <c r="BT32" s="121">
        <f t="shared" si="14"/>
        <v>0</v>
      </c>
      <c r="BU32" s="121">
        <f t="shared" si="15"/>
        <v>0</v>
      </c>
      <c r="BV32" s="121">
        <f t="shared" si="16"/>
        <v>0</v>
      </c>
      <c r="BW32" s="121">
        <f t="shared" si="17"/>
        <v>0</v>
      </c>
      <c r="BX32" s="121">
        <f t="shared" si="18"/>
        <v>0</v>
      </c>
      <c r="BY32" s="121">
        <f t="shared" si="19"/>
        <v>0</v>
      </c>
      <c r="BZ32" s="121">
        <f t="shared" si="20"/>
        <v>0</v>
      </c>
      <c r="CA32" s="121">
        <f t="shared" si="21"/>
        <v>0</v>
      </c>
      <c r="CB32" s="121">
        <f t="shared" si="22"/>
        <v>0</v>
      </c>
      <c r="CC32" s="121">
        <f t="shared" si="23"/>
        <v>0</v>
      </c>
      <c r="CD32" s="121">
        <f t="shared" si="24"/>
        <v>0</v>
      </c>
      <c r="CE32" s="121">
        <f t="shared" si="25"/>
        <v>0</v>
      </c>
      <c r="CF32" s="121">
        <f t="shared" si="26"/>
        <v>0</v>
      </c>
      <c r="CG32" s="121">
        <f t="shared" si="27"/>
        <v>0</v>
      </c>
      <c r="CH32" s="121">
        <f t="shared" si="28"/>
        <v>0</v>
      </c>
      <c r="CI32" s="121">
        <f t="shared" si="29"/>
        <v>0</v>
      </c>
      <c r="CJ32" s="121">
        <f t="shared" si="30"/>
        <v>0</v>
      </c>
      <c r="CK32" s="121">
        <f t="shared" si="31"/>
        <v>0</v>
      </c>
      <c r="CL32" s="121">
        <f t="shared" si="32"/>
        <v>0</v>
      </c>
      <c r="CM32" s="121">
        <f t="shared" si="33"/>
        <v>0</v>
      </c>
      <c r="CN32" s="121">
        <f t="shared" si="34"/>
        <v>0</v>
      </c>
      <c r="CO32" s="121">
        <f t="shared" si="35"/>
        <v>0</v>
      </c>
      <c r="CP32" s="121">
        <f t="shared" si="36"/>
        <v>0</v>
      </c>
      <c r="CQ32" s="121">
        <f t="shared" si="37"/>
        <v>0</v>
      </c>
      <c r="CR32" s="121">
        <f t="shared" si="38"/>
        <v>0</v>
      </c>
      <c r="CS32" s="121">
        <f t="shared" si="39"/>
        <v>0</v>
      </c>
      <c r="CT32" s="121">
        <f t="shared" si="40"/>
        <v>0</v>
      </c>
      <c r="CU32" s="121">
        <f t="shared" si="41"/>
        <v>0</v>
      </c>
      <c r="CV32" s="121">
        <f t="shared" si="42"/>
        <v>0</v>
      </c>
      <c r="CW32" s="121">
        <f t="shared" si="43"/>
        <v>0</v>
      </c>
      <c r="CX32" s="121">
        <f t="shared" si="44"/>
        <v>0</v>
      </c>
      <c r="CY32" s="121">
        <f t="shared" si="45"/>
        <v>0</v>
      </c>
      <c r="CZ32" s="121">
        <f t="shared" si="46"/>
        <v>0</v>
      </c>
      <c r="DA32" s="121">
        <f t="shared" si="47"/>
        <v>0</v>
      </c>
      <c r="DB32" s="121">
        <f t="shared" si="48"/>
        <v>0</v>
      </c>
      <c r="DC32" s="121">
        <f t="shared" si="49"/>
        <v>0</v>
      </c>
      <c r="DD32" s="121">
        <f t="shared" si="50"/>
        <v>0</v>
      </c>
      <c r="DE32" s="121">
        <f t="shared" si="51"/>
        <v>0</v>
      </c>
      <c r="DF32" s="121">
        <f t="shared" si="52"/>
        <v>0</v>
      </c>
      <c r="DG32" s="121">
        <f t="shared" si="53"/>
        <v>0</v>
      </c>
      <c r="DH32" s="121">
        <f t="shared" si="54"/>
        <v>0</v>
      </c>
      <c r="DI32" s="121">
        <f t="shared" si="55"/>
        <v>0</v>
      </c>
      <c r="DJ32" s="121">
        <f t="shared" si="56"/>
        <v>0</v>
      </c>
      <c r="DK32" s="128" t="e">
        <f t="shared" si="57"/>
        <v>#N/A</v>
      </c>
      <c r="DL32" s="128">
        <f t="shared" ca="1" si="58"/>
        <v>0</v>
      </c>
      <c r="DM32" s="121">
        <f ca="1">IF($K32&lt;&gt;1,IF(ISNUMBER(INDEX(Import.PLE,$K32,DM$16)),IF(INDEX(Import.PLE,$K32,DM$16)&lt;=mediçao,BM32,0),0),PLE!$AA$28*BM32)</f>
        <v>0</v>
      </c>
      <c r="DN32" s="121">
        <f ca="1">IF($K32&lt;&gt;1,IF(ISNUMBER(INDEX(Import.PLE,$K32,DN$16)),IF(INDEX(Import.PLE,$K32,DN$16)&lt;=mediçao,BN32,0),0),PLE!$AA$28*BN32)</f>
        <v>0</v>
      </c>
      <c r="DO32" s="121">
        <f ca="1">IF($K32&lt;&gt;1,IF(ISNUMBER(INDEX(Import.PLE,$K32,DO$16)),IF(INDEX(Import.PLE,$K32,DO$16)&lt;=mediçao,BO32,0),0),PLE!$AA$28*BO32)</f>
        <v>0</v>
      </c>
      <c r="DP32" s="121">
        <f ca="1">IF($K32&lt;&gt;1,IF(ISNUMBER(INDEX(Import.PLE,$K32,DP$16)),IF(INDEX(Import.PLE,$K32,DP$16)&lt;=mediçao,BP32,0),0),PLE!$AA$28*BP32)</f>
        <v>0</v>
      </c>
      <c r="DQ32" s="121">
        <f ca="1">IF($K32&lt;&gt;1,IF(ISNUMBER(INDEX(Import.PLE,$K32,DQ$16)),IF(INDEX(Import.PLE,$K32,DQ$16)&lt;=mediçao,BQ32,0),0),PLE!$AA$28*BQ32)</f>
        <v>0</v>
      </c>
      <c r="DR32" s="121">
        <f ca="1">IF($K32&lt;&gt;1,IF(ISNUMBER(INDEX(Import.PLE,$K32,DR$16)),IF(INDEX(Import.PLE,$K32,DR$16)&lt;=mediçao,BR32,0),0),PLE!$AA$28*BR32)</f>
        <v>0</v>
      </c>
      <c r="DS32" s="121">
        <f ca="1">IF($K32&lt;&gt;1,IF(ISNUMBER(INDEX(Import.PLE,$K32,DS$16)),IF(INDEX(Import.PLE,$K32,DS$16)&lt;=mediçao,BS32,0),0),PLE!$AA$28*BS32)</f>
        <v>0</v>
      </c>
      <c r="DT32" s="121">
        <f ca="1">IF($K32&lt;&gt;1,IF(ISNUMBER(INDEX(Import.PLE,$K32,DT$16)),IF(INDEX(Import.PLE,$K32,DT$16)&lt;=mediçao,BT32,0),0),PLE!$AA$28*BT32)</f>
        <v>0</v>
      </c>
      <c r="DU32" s="121">
        <f ca="1">IF($K32&lt;&gt;1,IF(ISNUMBER(INDEX(Import.PLE,$K32,DU$16)),IF(INDEX(Import.PLE,$K32,DU$16)&lt;=mediçao,BU32,0),0),PLE!$AA$28*BU32)</f>
        <v>0</v>
      </c>
      <c r="DV32" s="121">
        <f ca="1">IF($K32&lt;&gt;1,IF(ISNUMBER(INDEX(Import.PLE,$K32,DV$16)),IF(INDEX(Import.PLE,$K32,DV$16)&lt;=mediçao,BV32,0),0),PLE!$AA$28*BV32)</f>
        <v>0</v>
      </c>
      <c r="DW32" s="121">
        <f ca="1">IF($K32&lt;&gt;1,IF(ISNUMBER(INDEX(Import.PLE,$K32,DW$16)),IF(INDEX(Import.PLE,$K32,DW$16)&lt;=mediçao,BW32,0),0),PLE!$AA$28*BW32)</f>
        <v>0</v>
      </c>
      <c r="DX32" s="121">
        <f ca="1">IF($K32&lt;&gt;1,IF(ISNUMBER(INDEX(Import.PLE,$K32,DX$16)),IF(INDEX(Import.PLE,$K32,DX$16)&lt;=mediçao,BX32,0),0),PLE!$AA$28*BX32)</f>
        <v>0</v>
      </c>
      <c r="DY32" s="121">
        <f ca="1">IF($K32&lt;&gt;1,IF(ISNUMBER(INDEX(Import.PLE,$K32,DY$16)),IF(INDEX(Import.PLE,$K32,DY$16)&lt;=mediçao,BY32,0),0),PLE!$AA$28*BY32)</f>
        <v>0</v>
      </c>
      <c r="DZ32" s="121">
        <f ca="1">IF($K32&lt;&gt;1,IF(ISNUMBER(INDEX(Import.PLE,$K32,DZ$16)),IF(INDEX(Import.PLE,$K32,DZ$16)&lt;=mediçao,BZ32,0),0),PLE!$AA$28*BZ32)</f>
        <v>0</v>
      </c>
      <c r="EA32" s="121">
        <f ca="1">IF($K32&lt;&gt;1,IF(ISNUMBER(INDEX(Import.PLE,$K32,EA$16)),IF(INDEX(Import.PLE,$K32,EA$16)&lt;=mediçao,CA32,0),0),PLE!$AA$28*CA32)</f>
        <v>0</v>
      </c>
      <c r="EB32" s="121">
        <f ca="1">IF($K32&lt;&gt;1,IF(ISNUMBER(INDEX(Import.PLE,$K32,EB$16)),IF(INDEX(Import.PLE,$K32,EB$16)&lt;=mediçao,CB32,0),0),PLE!$AA$28*CB32)</f>
        <v>0</v>
      </c>
      <c r="EC32" s="121">
        <f ca="1">IF($K32&lt;&gt;1,IF(ISNUMBER(INDEX(Import.PLE,$K32,EC$16)),IF(INDEX(Import.PLE,$K32,EC$16)&lt;=mediçao,CC32,0),0),PLE!$AA$28*CC32)</f>
        <v>0</v>
      </c>
      <c r="ED32" s="121">
        <f ca="1">IF($K32&lt;&gt;1,IF(ISNUMBER(INDEX(Import.PLE,$K32,ED$16)),IF(INDEX(Import.PLE,$K32,ED$16)&lt;=mediçao,CD32,0),0),PLE!$AA$28*CD32)</f>
        <v>0</v>
      </c>
      <c r="EE32" s="121">
        <f ca="1">IF($K32&lt;&gt;1,IF(ISNUMBER(INDEX(Import.PLE,$K32,EE$16)),IF(INDEX(Import.PLE,$K32,EE$16)&lt;=mediçao,CE32,0),0),PLE!$AA$28*CE32)</f>
        <v>0</v>
      </c>
      <c r="EF32" s="121">
        <f ca="1">IF($K32&lt;&gt;1,IF(ISNUMBER(INDEX(Import.PLE,$K32,EF$16)),IF(INDEX(Import.PLE,$K32,EF$16)&lt;=mediçao,CF32,0),0),PLE!$AA$28*CF32)</f>
        <v>0</v>
      </c>
      <c r="EG32" s="121">
        <f ca="1">IF($K32&lt;&gt;1,IF(ISNUMBER(INDEX(Import.PLE,$K32,EG$16)),IF(INDEX(Import.PLE,$K32,EG$16)&lt;=mediçao,CG32,0),0),PLE!$AA$28*CG32)</f>
        <v>0</v>
      </c>
      <c r="EH32" s="121">
        <f ca="1">IF($K32&lt;&gt;1,IF(ISNUMBER(INDEX(Import.PLE,$K32,EH$16)),IF(INDEX(Import.PLE,$K32,EH$16)&lt;=mediçao,CH32,0),0),PLE!$AA$28*CH32)</f>
        <v>0</v>
      </c>
      <c r="EI32" s="121">
        <f ca="1">IF($K32&lt;&gt;1,IF(ISNUMBER(INDEX(Import.PLE,$K32,EI$16)),IF(INDEX(Import.PLE,$K32,EI$16)&lt;=mediçao,CI32,0),0),PLE!$AA$28*CI32)</f>
        <v>0</v>
      </c>
      <c r="EJ32" s="121">
        <f ca="1">IF($K32&lt;&gt;1,IF(ISNUMBER(INDEX(Import.PLE,$K32,EJ$16)),IF(INDEX(Import.PLE,$K32,EJ$16)&lt;=mediçao,CJ32,0),0),PLE!$AA$28*CJ32)</f>
        <v>0</v>
      </c>
      <c r="EK32" s="121">
        <f ca="1">IF($K32&lt;&gt;1,IF(ISNUMBER(INDEX(Import.PLE,$K32,EK$16)),IF(INDEX(Import.PLE,$K32,EK$16)&lt;=mediçao,CK32,0),0),PLE!$AA$28*CK32)</f>
        <v>0</v>
      </c>
      <c r="EL32" s="121">
        <f ca="1">IF($K32&lt;&gt;1,IF(ISNUMBER(INDEX(Import.PLE,$K32,EL$16)),IF(INDEX(Import.PLE,$K32,EL$16)&lt;=mediçao,CL32,0),0),PLE!$AA$28*CL32)</f>
        <v>0</v>
      </c>
      <c r="EM32" s="121">
        <f ca="1">IF($K32&lt;&gt;1,IF(ISNUMBER(INDEX(Import.PLE,$K32,EM$16)),IF(INDEX(Import.PLE,$K32,EM$16)&lt;=mediçao,CM32,0),0),PLE!$AA$28*CM32)</f>
        <v>0</v>
      </c>
      <c r="EN32" s="121">
        <f ca="1">IF($K32&lt;&gt;1,IF(ISNUMBER(INDEX(Import.PLE,$K32,EN$16)),IF(INDEX(Import.PLE,$K32,EN$16)&lt;=mediçao,CN32,0),0),PLE!$AA$28*CN32)</f>
        <v>0</v>
      </c>
      <c r="EO32" s="121">
        <f ca="1">IF($K32&lt;&gt;1,IF(ISNUMBER(INDEX(Import.PLE,$K32,EO$16)),IF(INDEX(Import.PLE,$K32,EO$16)&lt;=mediçao,CO32,0),0),PLE!$AA$28*CO32)</f>
        <v>0</v>
      </c>
      <c r="EP32" s="121">
        <f ca="1">IF($K32&lt;&gt;1,IF(ISNUMBER(INDEX(Import.PLE,$K32,EP$16)),IF(INDEX(Import.PLE,$K32,EP$16)&lt;=mediçao,CP32,0),0),PLE!$AA$28*CP32)</f>
        <v>0</v>
      </c>
      <c r="EQ32" s="121">
        <f ca="1">IF($K32&lt;&gt;1,IF(ISNUMBER(INDEX(Import.PLE,$K32,EQ$16)),IF(INDEX(Import.PLE,$K32,EQ$16)&lt;=mediçao,CQ32,0),0),PLE!$AA$28*CQ32)</f>
        <v>0</v>
      </c>
      <c r="ER32" s="121">
        <f ca="1">IF($K32&lt;&gt;1,IF(ISNUMBER(INDEX(Import.PLE,$K32,ER$16)),IF(INDEX(Import.PLE,$K32,ER$16)&lt;=mediçao,CR32,0),0),PLE!$AA$28*CR32)</f>
        <v>0</v>
      </c>
      <c r="ES32" s="121">
        <f ca="1">IF($K32&lt;&gt;1,IF(ISNUMBER(INDEX(Import.PLE,$K32,ES$16)),IF(INDEX(Import.PLE,$K32,ES$16)&lt;=mediçao,CS32,0),0),PLE!$AA$28*CS32)</f>
        <v>0</v>
      </c>
      <c r="ET32" s="121">
        <f ca="1">IF($K32&lt;&gt;1,IF(ISNUMBER(INDEX(Import.PLE,$K32,ET$16)),IF(INDEX(Import.PLE,$K32,ET$16)&lt;=mediçao,CT32,0),0),PLE!$AA$28*CT32)</f>
        <v>0</v>
      </c>
      <c r="EU32" s="121">
        <f ca="1">IF($K32&lt;&gt;1,IF(ISNUMBER(INDEX(Import.PLE,$K32,EU$16)),IF(INDEX(Import.PLE,$K32,EU$16)&lt;=mediçao,CU32,0),0),PLE!$AA$28*CU32)</f>
        <v>0</v>
      </c>
      <c r="EV32" s="121">
        <f ca="1">IF($K32&lt;&gt;1,IF(ISNUMBER(INDEX(Import.PLE,$K32,EV$16)),IF(INDEX(Import.PLE,$K32,EV$16)&lt;=mediçao,CV32,0),0),PLE!$AA$28*CV32)</f>
        <v>0</v>
      </c>
      <c r="EW32" s="121">
        <f ca="1">IF($K32&lt;&gt;1,IF(ISNUMBER(INDEX(Import.PLE,$K32,EW$16)),IF(INDEX(Import.PLE,$K32,EW$16)&lt;=mediçao,CW32,0),0),PLE!$AA$28*CW32)</f>
        <v>0</v>
      </c>
      <c r="EX32" s="121">
        <f ca="1">IF($K32&lt;&gt;1,IF(ISNUMBER(INDEX(Import.PLE,$K32,EX$16)),IF(INDEX(Import.PLE,$K32,EX$16)&lt;=mediçao,CX32,0),0),PLE!$AA$28*CX32)</f>
        <v>0</v>
      </c>
      <c r="EY32" s="121">
        <f ca="1">IF($K32&lt;&gt;1,IF(ISNUMBER(INDEX(Import.PLE,$K32,EY$16)),IF(INDEX(Import.PLE,$K32,EY$16)&lt;=mediçao,CY32,0),0),PLE!$AA$28*CY32)</f>
        <v>0</v>
      </c>
      <c r="EZ32" s="121">
        <f ca="1">IF($K32&lt;&gt;1,IF(ISNUMBER(INDEX(Import.PLE,$K32,EZ$16)),IF(INDEX(Import.PLE,$K32,EZ$16)&lt;=mediçao,CZ32,0),0),PLE!$AA$28*CZ32)</f>
        <v>0</v>
      </c>
      <c r="FA32" s="121">
        <f ca="1">IF($K32&lt;&gt;1,IF(ISNUMBER(INDEX(Import.PLE,$K32,FA$16)),IF(INDEX(Import.PLE,$K32,FA$16)&lt;=mediçao,DA32,0),0),PLE!$AA$28*DA32)</f>
        <v>0</v>
      </c>
      <c r="FB32" s="121">
        <f ca="1">IF($K32&lt;&gt;1,IF(ISNUMBER(INDEX(Import.PLE,$K32,FB$16)),IF(INDEX(Import.PLE,$K32,FB$16)&lt;=mediçao,DB32,0),0),PLE!$AA$28*DB32)</f>
        <v>0</v>
      </c>
      <c r="FC32" s="121">
        <f ca="1">IF($K32&lt;&gt;1,IF(ISNUMBER(INDEX(Import.PLE,$K32,FC$16)),IF(INDEX(Import.PLE,$K32,FC$16)&lt;=mediçao,DC32,0),0),PLE!$AA$28*DC32)</f>
        <v>0</v>
      </c>
      <c r="FD32" s="121">
        <f ca="1">IF($K32&lt;&gt;1,IF(ISNUMBER(INDEX(Import.PLE,$K32,FD$16)),IF(INDEX(Import.PLE,$K32,FD$16)&lt;=mediçao,DD32,0),0),PLE!$AA$28*DD32)</f>
        <v>0</v>
      </c>
      <c r="FE32" s="121">
        <f ca="1">IF($K32&lt;&gt;1,IF(ISNUMBER(INDEX(Import.PLE,$K32,FE$16)),IF(INDEX(Import.PLE,$K32,FE$16)&lt;=mediçao,DE32,0),0),PLE!$AA$28*DE32)</f>
        <v>0</v>
      </c>
      <c r="FF32" s="121">
        <f ca="1">IF($K32&lt;&gt;1,IF(ISNUMBER(INDEX(Import.PLE,$K32,FF$16)),IF(INDEX(Import.PLE,$K32,FF$16)&lt;=mediçao,DF32,0),0),PLE!$AA$28*DF32)</f>
        <v>0</v>
      </c>
      <c r="FG32" s="121">
        <f ca="1">IF($K32&lt;&gt;1,IF(ISNUMBER(INDEX(Import.PLE,$K32,FG$16)),IF(INDEX(Import.PLE,$K32,FG$16)&lt;=mediçao,DG32,0),0),PLE!$AA$28*DG32)</f>
        <v>0</v>
      </c>
      <c r="FH32" s="121">
        <f ca="1">IF($K32&lt;&gt;1,IF(ISNUMBER(INDEX(Import.PLE,$K32,FH$16)),IF(INDEX(Import.PLE,$K32,FH$16)&lt;=mediçao,DH32,0),0),PLE!$AA$28*DH32)</f>
        <v>0</v>
      </c>
      <c r="FI32" s="121">
        <f ca="1">IF($K32&lt;&gt;1,IF(ISNUMBER(INDEX(Import.PLE,$K32,FI$16)),IF(INDEX(Import.PLE,$K32,FI$16)&lt;=mediçao,DI32,0),0),PLE!$AA$28*DI32)</f>
        <v>0</v>
      </c>
      <c r="FJ32" s="121">
        <f ca="1">IF($K32&lt;&gt;1,IF(ISNUMBER(INDEX(Import.PLE,$K32,FJ$16)),IF(INDEX(Import.PLE,$K32,FJ$16)&lt;=mediçao,DJ32,0),0),PLE!$AA$28*DJ32)</f>
        <v>0</v>
      </c>
    </row>
    <row r="33" spans="2:166" s="88" customFormat="1">
      <c r="B33" s="120">
        <f t="shared" ca="1" si="3"/>
        <v>15</v>
      </c>
      <c r="C33" s="83" t="e">
        <f t="shared" si="4"/>
        <v>#N/A</v>
      </c>
      <c r="D33" s="140" t="e">
        <f>VLOOKUP(E33,Planilha1!C:D,2,FALSE)</f>
        <v>#N/A</v>
      </c>
      <c r="E33" s="141" t="str">
        <f>IFERROR(INDEX(Planilha1!#REF!,MATCH(0,INDEX(COUNTIF($E$17:E32,Planilha1!#REF!),),)),"")</f>
        <v/>
      </c>
      <c r="F33" s="139" t="e">
        <f>IF(VLOOKUP(E33,Planilha1!C:J,8,FALSE)=0,"",VLOOKUP(E33,Planilha1!C:J,8,FALSE))</f>
        <v>#N/A</v>
      </c>
      <c r="G33" s="173" t="e">
        <f t="shared" si="5"/>
        <v>#N/A</v>
      </c>
      <c r="H33" s="174" t="e">
        <f t="shared" si="6"/>
        <v>#N/A</v>
      </c>
      <c r="I33" s="175">
        <f>SUMIF(Planilha1!C:C,Eventograma_e_Quantitativos!E33,Planilha1!M:M)</f>
        <v>5114866.238400002</v>
      </c>
      <c r="J33" s="86"/>
      <c r="K33" s="170">
        <f>deactivatedados.form1</f>
        <v>2</v>
      </c>
      <c r="L33" s="169" t="s">
        <v>250</v>
      </c>
      <c r="M33" s="87"/>
      <c r="N33" s="180">
        <f>SUMIFS(Planilha1!$K:$K,Planilha1!$B:$B,Eventograma_e_Quantitativos!N$16,Planilha1!$C:$C,Eventograma_e_Quantitativos!$E33)</f>
        <v>0</v>
      </c>
      <c r="O33" s="180">
        <f>SUMIFS(Planilha1!$K:$K,Planilha1!$B:$B,Eventograma_e_Quantitativos!O$16,Planilha1!$C:$C,Eventograma_e_Quantitativos!$E33)</f>
        <v>0</v>
      </c>
      <c r="P33" s="180">
        <f>SUMIFS(Planilha1!$K:$K,Planilha1!$B:$B,Eventograma_e_Quantitativos!P$16,Planilha1!$C:$C,Eventograma_e_Quantitativos!$E33)</f>
        <v>0</v>
      </c>
      <c r="Q33" s="180">
        <f>SUMIFS(Planilha1!$K:$K,Planilha1!$B:$B,Eventograma_e_Quantitativos!Q$16,Planilha1!$C:$C,Eventograma_e_Quantitativos!$E33)</f>
        <v>0</v>
      </c>
      <c r="R33" s="180">
        <f>SUMIFS(Planilha1!$K:$K,Planilha1!$B:$B,Eventograma_e_Quantitativos!R$16,Planilha1!$C:$C,Eventograma_e_Quantitativos!$E33)</f>
        <v>0</v>
      </c>
      <c r="S33" s="180">
        <f>SUMIFS(Planilha1!$K:$K,Planilha1!$B:$B,Eventograma_e_Quantitativos!S$16,Planilha1!$C:$C,Eventograma_e_Quantitativos!$E33)</f>
        <v>0</v>
      </c>
      <c r="T33" s="180">
        <f>SUMIFS(Planilha1!$K:$K,Planilha1!$B:$B,Eventograma_e_Quantitativos!T$16,Planilha1!$C:$C,Eventograma_e_Quantitativos!$E33)</f>
        <v>0</v>
      </c>
      <c r="U33" s="180">
        <f>SUMIFS(Planilha1!$K:$K,Planilha1!$B:$B,Eventograma_e_Quantitativos!U$16,Planilha1!$C:$C,Eventograma_e_Quantitativos!$E33)</f>
        <v>0</v>
      </c>
      <c r="V33" s="180">
        <f>SUMIFS(Planilha1!$K:$K,Planilha1!$B:$B,Eventograma_e_Quantitativos!V$16,Planilha1!$C:$C,Eventograma_e_Quantitativos!$E33)</f>
        <v>0</v>
      </c>
      <c r="W33" s="180">
        <f>SUMIFS(Planilha1!$K:$K,Planilha1!$B:$B,Eventograma_e_Quantitativos!W$16,Planilha1!$C:$C,Eventograma_e_Quantitativos!$E33)</f>
        <v>0</v>
      </c>
      <c r="X33" s="180">
        <f>SUMIFS(Planilha1!$K:$K,Planilha1!$B:$B,Eventograma_e_Quantitativos!X$16,Planilha1!$C:$C,Eventograma_e_Quantitativos!$E33)</f>
        <v>0</v>
      </c>
      <c r="Y33" s="180">
        <f>SUMIFS(Planilha1!$K:$K,Planilha1!$B:$B,Eventograma_e_Quantitativos!Y$16,Planilha1!$C:$C,Eventograma_e_Quantitativos!$E33)</f>
        <v>0</v>
      </c>
      <c r="Z33" s="180">
        <f>SUMIFS(Planilha1!$K:$K,Planilha1!$B:$B,Eventograma_e_Quantitativos!Z$16,Planilha1!$C:$C,Eventograma_e_Quantitativos!$E33)</f>
        <v>0</v>
      </c>
      <c r="AA33" s="180">
        <f>SUMIFS(Planilha1!$K:$K,Planilha1!$B:$B,Eventograma_e_Quantitativos!AA$16,Planilha1!$C:$C,Eventograma_e_Quantitativos!$E33)</f>
        <v>0</v>
      </c>
      <c r="AB33" s="180">
        <f>SUMIFS(Planilha1!$K:$K,Planilha1!$B:$B,Eventograma_e_Quantitativos!AB$16,Planilha1!$C:$C,Eventograma_e_Quantitativos!$E33)</f>
        <v>0</v>
      </c>
      <c r="AC33" s="180">
        <f>SUMIFS(Planilha1!$K:$K,Planilha1!$B:$B,Eventograma_e_Quantitativos!AC$16,Planilha1!$C:$C,Eventograma_e_Quantitativos!$E33)</f>
        <v>0</v>
      </c>
      <c r="AD33" s="180">
        <f>SUMIFS(Planilha1!$K:$K,Planilha1!$B:$B,Eventograma_e_Quantitativos!AD$16,Planilha1!$C:$C,Eventograma_e_Quantitativos!$E33)</f>
        <v>0</v>
      </c>
      <c r="AE33" s="180">
        <f>SUMIFS(Planilha1!$K:$K,Planilha1!$B:$B,Eventograma_e_Quantitativos!AE$16,Planilha1!$C:$C,Eventograma_e_Quantitativos!$E33)</f>
        <v>0</v>
      </c>
      <c r="AF33" s="180">
        <f>SUMIFS(Planilha1!$K:$K,Planilha1!$B:$B,Eventograma_e_Quantitativos!AF$16,Planilha1!$C:$C,Eventograma_e_Quantitativos!$E33)</f>
        <v>0</v>
      </c>
      <c r="AG33" s="180">
        <f>SUMIFS(Planilha1!$K:$K,Planilha1!$B:$B,Eventograma_e_Quantitativos!AG$16,Planilha1!$C:$C,Eventograma_e_Quantitativos!$E33)</f>
        <v>0</v>
      </c>
      <c r="AH33" s="180">
        <f>SUMIFS(Planilha1!$K:$K,Planilha1!$B:$B,Eventograma_e_Quantitativos!AH$16,Planilha1!$C:$C,Eventograma_e_Quantitativos!$E33)</f>
        <v>0</v>
      </c>
      <c r="AI33" s="180">
        <f>SUMIFS(Planilha1!$K:$K,Planilha1!$B:$B,Eventograma_e_Quantitativos!AI$16,Planilha1!$C:$C,Eventograma_e_Quantitativos!$E33)</f>
        <v>0</v>
      </c>
      <c r="AJ33" s="180">
        <f>SUMIFS(Planilha1!$K:$K,Planilha1!$B:$B,Eventograma_e_Quantitativos!AJ$16,Planilha1!$C:$C,Eventograma_e_Quantitativos!$E33)</f>
        <v>0</v>
      </c>
      <c r="AK33" s="180">
        <f>SUMIFS(Planilha1!$K:$K,Planilha1!$B:$B,Eventograma_e_Quantitativos!AK$16,Planilha1!$C:$C,Eventograma_e_Quantitativos!$E33)</f>
        <v>0</v>
      </c>
      <c r="AL33" s="180">
        <f>SUMIFS(Planilha1!$K:$K,Planilha1!$B:$B,Eventograma_e_Quantitativos!AL$16,Planilha1!$C:$C,Eventograma_e_Quantitativos!$E33)</f>
        <v>0</v>
      </c>
      <c r="AM33" s="180">
        <f>SUMIFS(Planilha1!$K:$K,Planilha1!$B:$B,Eventograma_e_Quantitativos!AM$16,Planilha1!$C:$C,Eventograma_e_Quantitativos!$E33)</f>
        <v>0</v>
      </c>
      <c r="AN33" s="180">
        <f>SUMIFS(Planilha1!$K:$K,Planilha1!$B:$B,Eventograma_e_Quantitativos!AN$16,Planilha1!$C:$C,Eventograma_e_Quantitativos!$E33)</f>
        <v>0</v>
      </c>
      <c r="AO33" s="180">
        <f>SUMIFS(Planilha1!$K:$K,Planilha1!$B:$B,Eventograma_e_Quantitativos!AO$16,Planilha1!$C:$C,Eventograma_e_Quantitativos!$E33)</f>
        <v>0</v>
      </c>
      <c r="AP33" s="180">
        <f>SUMIFS(Planilha1!$K:$K,Planilha1!$B:$B,Eventograma_e_Quantitativos!AP$16,Planilha1!$C:$C,Eventograma_e_Quantitativos!$E33)</f>
        <v>0</v>
      </c>
      <c r="AQ33" s="180">
        <f>SUMIFS(Planilha1!$K:$K,Planilha1!$B:$B,Eventograma_e_Quantitativos!AQ$16,Planilha1!$C:$C,Eventograma_e_Quantitativos!$E33)</f>
        <v>0</v>
      </c>
      <c r="AR33" s="180">
        <f>SUMIFS(Planilha1!$K:$K,Planilha1!$B:$B,Eventograma_e_Quantitativos!AR$16,Planilha1!$C:$C,Eventograma_e_Quantitativos!$E33)</f>
        <v>0</v>
      </c>
      <c r="AS33" s="180">
        <f>SUMIFS(Planilha1!$K:$K,Planilha1!$B:$B,Eventograma_e_Quantitativos!AS$16,Planilha1!$C:$C,Eventograma_e_Quantitativos!$E33)</f>
        <v>0</v>
      </c>
      <c r="AT33" s="180">
        <f>SUMIFS(Planilha1!$K:$K,Planilha1!$B:$B,Eventograma_e_Quantitativos!AT$16,Planilha1!$C:$C,Eventograma_e_Quantitativos!$E33)</f>
        <v>0</v>
      </c>
      <c r="AU33" s="180">
        <f>SUMIFS(Planilha1!$K:$K,Planilha1!$B:$B,Eventograma_e_Quantitativos!AU$16,Planilha1!$C:$C,Eventograma_e_Quantitativos!$E33)</f>
        <v>0</v>
      </c>
      <c r="AV33" s="180">
        <f>SUMIFS(Planilha1!$K:$K,Planilha1!$B:$B,Eventograma_e_Quantitativos!AV$16,Planilha1!$C:$C,Eventograma_e_Quantitativos!$E33)</f>
        <v>0</v>
      </c>
      <c r="AW33" s="180">
        <f>SUMIFS(Planilha1!$K:$K,Planilha1!$B:$B,Eventograma_e_Quantitativos!AW$16,Planilha1!$C:$C,Eventograma_e_Quantitativos!$E33)</f>
        <v>0</v>
      </c>
      <c r="AX33" s="180">
        <f>SUMIFS(Planilha1!$K:$K,Planilha1!$B:$B,Eventograma_e_Quantitativos!AX$16,Planilha1!$C:$C,Eventograma_e_Quantitativos!$E33)</f>
        <v>0</v>
      </c>
      <c r="AY33" s="180">
        <f>SUMIFS(Planilha1!$K:$K,Planilha1!$B:$B,Eventograma_e_Quantitativos!AY$16,Planilha1!$C:$C,Eventograma_e_Quantitativos!$E33)</f>
        <v>0</v>
      </c>
      <c r="AZ33" s="180">
        <f>SUMIFS(Planilha1!$K:$K,Planilha1!$B:$B,Eventograma_e_Quantitativos!AZ$16,Planilha1!$C:$C,Eventograma_e_Quantitativos!$E33)</f>
        <v>0</v>
      </c>
      <c r="BA33" s="180">
        <f>SUMIFS(Planilha1!$K:$K,Planilha1!$B:$B,Eventograma_e_Quantitativos!BA$16,Planilha1!$C:$C,Eventograma_e_Quantitativos!$E33)</f>
        <v>0</v>
      </c>
      <c r="BB33" s="180">
        <f>SUMIFS(Planilha1!$K:$K,Planilha1!$B:$B,Eventograma_e_Quantitativos!BB$16,Planilha1!$C:$C,Eventograma_e_Quantitativos!$E33)</f>
        <v>0</v>
      </c>
      <c r="BC33" s="180">
        <f>SUMIFS(Planilha1!$K:$K,Planilha1!$B:$B,Eventograma_e_Quantitativos!BC$16,Planilha1!$C:$C,Eventograma_e_Quantitativos!$E33)</f>
        <v>0</v>
      </c>
      <c r="BD33" s="180">
        <f>SUMIFS(Planilha1!$K:$K,Planilha1!$B:$B,Eventograma_e_Quantitativos!BD$16,Planilha1!$C:$C,Eventograma_e_Quantitativos!$E33)</f>
        <v>0</v>
      </c>
      <c r="BE33" s="180">
        <f>SUMIFS(Planilha1!$K:$K,Planilha1!$B:$B,Eventograma_e_Quantitativos!BE$16,Planilha1!$C:$C,Eventograma_e_Quantitativos!$E33)</f>
        <v>0</v>
      </c>
      <c r="BF33" s="180">
        <f>SUMIFS(Planilha1!$K:$K,Planilha1!$B:$B,Eventograma_e_Quantitativos!BF$16,Planilha1!$C:$C,Eventograma_e_Quantitativos!$E33)</f>
        <v>0</v>
      </c>
      <c r="BG33" s="180">
        <f>SUMIFS(Planilha1!$K:$K,Planilha1!$B:$B,Eventograma_e_Quantitativos!BG$16,Planilha1!$C:$C,Eventograma_e_Quantitativos!$E33)</f>
        <v>0</v>
      </c>
      <c r="BH33" s="180">
        <f>SUMIFS(Planilha1!$K:$K,Planilha1!$B:$B,Eventograma_e_Quantitativos!BH$16,Planilha1!$C:$C,Eventograma_e_Quantitativos!$E33)</f>
        <v>0</v>
      </c>
      <c r="BI33" s="180">
        <f>SUMIFS(Planilha1!$K:$K,Planilha1!$B:$B,Eventograma_e_Quantitativos!BI$16,Planilha1!$C:$C,Eventograma_e_Quantitativos!$E33)</f>
        <v>0</v>
      </c>
      <c r="BJ33" s="180">
        <f>SUMIFS(Planilha1!$K:$K,Planilha1!$B:$B,Eventograma_e_Quantitativos!BJ$16,Planilha1!$C:$C,Eventograma_e_Quantitativos!$E33)</f>
        <v>0</v>
      </c>
      <c r="BK33" s="180">
        <f>SUMIFS(Planilha1!$K:$K,Planilha1!$B:$B,Eventograma_e_Quantitativos!BK$16,Planilha1!$C:$C,Eventograma_e_Quantitativos!$E33)</f>
        <v>0</v>
      </c>
      <c r="BM33" s="121" t="e">
        <f t="shared" si="7"/>
        <v>#REF!</v>
      </c>
      <c r="BN33" s="121" t="e">
        <f t="shared" si="8"/>
        <v>#REF!</v>
      </c>
      <c r="BO33" s="121" t="e">
        <f t="shared" si="9"/>
        <v>#REF!</v>
      </c>
      <c r="BP33" s="121" t="e">
        <f t="shared" si="10"/>
        <v>#REF!</v>
      </c>
      <c r="BQ33" s="121">
        <f t="shared" si="11"/>
        <v>0</v>
      </c>
      <c r="BR33" s="121">
        <f t="shared" si="12"/>
        <v>0</v>
      </c>
      <c r="BS33" s="121">
        <f t="shared" si="13"/>
        <v>0</v>
      </c>
      <c r="BT33" s="121">
        <f t="shared" si="14"/>
        <v>0</v>
      </c>
      <c r="BU33" s="121">
        <f t="shared" si="15"/>
        <v>0</v>
      </c>
      <c r="BV33" s="121">
        <f t="shared" si="16"/>
        <v>0</v>
      </c>
      <c r="BW33" s="121">
        <f t="shared" si="17"/>
        <v>0</v>
      </c>
      <c r="BX33" s="121">
        <f t="shared" si="18"/>
        <v>0</v>
      </c>
      <c r="BY33" s="121">
        <f t="shared" si="19"/>
        <v>0</v>
      </c>
      <c r="BZ33" s="121">
        <f t="shared" si="20"/>
        <v>0</v>
      </c>
      <c r="CA33" s="121">
        <f t="shared" si="21"/>
        <v>0</v>
      </c>
      <c r="CB33" s="121">
        <f t="shared" si="22"/>
        <v>0</v>
      </c>
      <c r="CC33" s="121">
        <f t="shared" si="23"/>
        <v>0</v>
      </c>
      <c r="CD33" s="121">
        <f t="shared" si="24"/>
        <v>0</v>
      </c>
      <c r="CE33" s="121">
        <f t="shared" si="25"/>
        <v>0</v>
      </c>
      <c r="CF33" s="121">
        <f t="shared" si="26"/>
        <v>0</v>
      </c>
      <c r="CG33" s="121">
        <f t="shared" si="27"/>
        <v>0</v>
      </c>
      <c r="CH33" s="121">
        <f t="shared" si="28"/>
        <v>0</v>
      </c>
      <c r="CI33" s="121">
        <f t="shared" si="29"/>
        <v>0</v>
      </c>
      <c r="CJ33" s="121">
        <f t="shared" si="30"/>
        <v>0</v>
      </c>
      <c r="CK33" s="121">
        <f t="shared" si="31"/>
        <v>0</v>
      </c>
      <c r="CL33" s="121">
        <f t="shared" si="32"/>
        <v>0</v>
      </c>
      <c r="CM33" s="121">
        <f t="shared" si="33"/>
        <v>0</v>
      </c>
      <c r="CN33" s="121">
        <f t="shared" si="34"/>
        <v>0</v>
      </c>
      <c r="CO33" s="121">
        <f t="shared" si="35"/>
        <v>0</v>
      </c>
      <c r="CP33" s="121">
        <f t="shared" si="36"/>
        <v>0</v>
      </c>
      <c r="CQ33" s="121">
        <f t="shared" si="37"/>
        <v>0</v>
      </c>
      <c r="CR33" s="121">
        <f t="shared" si="38"/>
        <v>0</v>
      </c>
      <c r="CS33" s="121">
        <f t="shared" si="39"/>
        <v>0</v>
      </c>
      <c r="CT33" s="121">
        <f t="shared" si="40"/>
        <v>0</v>
      </c>
      <c r="CU33" s="121">
        <f t="shared" si="41"/>
        <v>0</v>
      </c>
      <c r="CV33" s="121">
        <f t="shared" si="42"/>
        <v>0</v>
      </c>
      <c r="CW33" s="121">
        <f t="shared" si="43"/>
        <v>0</v>
      </c>
      <c r="CX33" s="121">
        <f t="shared" si="44"/>
        <v>0</v>
      </c>
      <c r="CY33" s="121">
        <f t="shared" si="45"/>
        <v>0</v>
      </c>
      <c r="CZ33" s="121">
        <f t="shared" si="46"/>
        <v>0</v>
      </c>
      <c r="DA33" s="121">
        <f t="shared" si="47"/>
        <v>0</v>
      </c>
      <c r="DB33" s="121">
        <f t="shared" si="48"/>
        <v>0</v>
      </c>
      <c r="DC33" s="121">
        <f t="shared" si="49"/>
        <v>0</v>
      </c>
      <c r="DD33" s="121">
        <f t="shared" si="50"/>
        <v>0</v>
      </c>
      <c r="DE33" s="121">
        <f t="shared" si="51"/>
        <v>0</v>
      </c>
      <c r="DF33" s="121">
        <f t="shared" si="52"/>
        <v>0</v>
      </c>
      <c r="DG33" s="121">
        <f t="shared" si="53"/>
        <v>0</v>
      </c>
      <c r="DH33" s="121">
        <f t="shared" si="54"/>
        <v>0</v>
      </c>
      <c r="DI33" s="121">
        <f t="shared" si="55"/>
        <v>0</v>
      </c>
      <c r="DJ33" s="121">
        <f t="shared" si="56"/>
        <v>0</v>
      </c>
      <c r="DK33" s="128" t="e">
        <f t="shared" si="57"/>
        <v>#N/A</v>
      </c>
      <c r="DL33" s="128">
        <f t="shared" ca="1" si="58"/>
        <v>0</v>
      </c>
      <c r="DM33" s="121">
        <f ca="1">IF($K33&lt;&gt;1,IF(ISNUMBER(INDEX(Import.PLE,$K33,DM$16)),IF(INDEX(Import.PLE,$K33,DM$16)&lt;=mediçao,BM33,0),0),PLE!$AA$28*BM33)</f>
        <v>0</v>
      </c>
      <c r="DN33" s="121">
        <f ca="1">IF($K33&lt;&gt;1,IF(ISNUMBER(INDEX(Import.PLE,$K33,DN$16)),IF(INDEX(Import.PLE,$K33,DN$16)&lt;=mediçao,BN33,0),0),PLE!$AA$28*BN33)</f>
        <v>0</v>
      </c>
      <c r="DO33" s="121">
        <f ca="1">IF($K33&lt;&gt;1,IF(ISNUMBER(INDEX(Import.PLE,$K33,DO$16)),IF(INDEX(Import.PLE,$K33,DO$16)&lt;=mediçao,BO33,0),0),PLE!$AA$28*BO33)</f>
        <v>0</v>
      </c>
      <c r="DP33" s="121">
        <f ca="1">IF($K33&lt;&gt;1,IF(ISNUMBER(INDEX(Import.PLE,$K33,DP$16)),IF(INDEX(Import.PLE,$K33,DP$16)&lt;=mediçao,BP33,0),0),PLE!$AA$28*BP33)</f>
        <v>0</v>
      </c>
      <c r="DQ33" s="121">
        <f ca="1">IF($K33&lt;&gt;1,IF(ISNUMBER(INDEX(Import.PLE,$K33,DQ$16)),IF(INDEX(Import.PLE,$K33,DQ$16)&lt;=mediçao,BQ33,0),0),PLE!$AA$28*BQ33)</f>
        <v>0</v>
      </c>
      <c r="DR33" s="121">
        <f ca="1">IF($K33&lt;&gt;1,IF(ISNUMBER(INDEX(Import.PLE,$K33,DR$16)),IF(INDEX(Import.PLE,$K33,DR$16)&lt;=mediçao,BR33,0),0),PLE!$AA$28*BR33)</f>
        <v>0</v>
      </c>
      <c r="DS33" s="121">
        <f ca="1">IF($K33&lt;&gt;1,IF(ISNUMBER(INDEX(Import.PLE,$K33,DS$16)),IF(INDEX(Import.PLE,$K33,DS$16)&lt;=mediçao,BS33,0),0),PLE!$AA$28*BS33)</f>
        <v>0</v>
      </c>
      <c r="DT33" s="121">
        <f ca="1">IF($K33&lt;&gt;1,IF(ISNUMBER(INDEX(Import.PLE,$K33,DT$16)),IF(INDEX(Import.PLE,$K33,DT$16)&lt;=mediçao,BT33,0),0),PLE!$AA$28*BT33)</f>
        <v>0</v>
      </c>
      <c r="DU33" s="121">
        <f ca="1">IF($K33&lt;&gt;1,IF(ISNUMBER(INDEX(Import.PLE,$K33,DU$16)),IF(INDEX(Import.PLE,$K33,DU$16)&lt;=mediçao,BU33,0),0),PLE!$AA$28*BU33)</f>
        <v>0</v>
      </c>
      <c r="DV33" s="121">
        <f ca="1">IF($K33&lt;&gt;1,IF(ISNUMBER(INDEX(Import.PLE,$K33,DV$16)),IF(INDEX(Import.PLE,$K33,DV$16)&lt;=mediçao,BV33,0),0),PLE!$AA$28*BV33)</f>
        <v>0</v>
      </c>
      <c r="DW33" s="121">
        <f ca="1">IF($K33&lt;&gt;1,IF(ISNUMBER(INDEX(Import.PLE,$K33,DW$16)),IF(INDEX(Import.PLE,$K33,DW$16)&lt;=mediçao,BW33,0),0),PLE!$AA$28*BW33)</f>
        <v>0</v>
      </c>
      <c r="DX33" s="121">
        <f ca="1">IF($K33&lt;&gt;1,IF(ISNUMBER(INDEX(Import.PLE,$K33,DX$16)),IF(INDEX(Import.PLE,$K33,DX$16)&lt;=mediçao,BX33,0),0),PLE!$AA$28*BX33)</f>
        <v>0</v>
      </c>
      <c r="DY33" s="121">
        <f ca="1">IF($K33&lt;&gt;1,IF(ISNUMBER(INDEX(Import.PLE,$K33,DY$16)),IF(INDEX(Import.PLE,$K33,DY$16)&lt;=mediçao,BY33,0),0),PLE!$AA$28*BY33)</f>
        <v>0</v>
      </c>
      <c r="DZ33" s="121">
        <f ca="1">IF($K33&lt;&gt;1,IF(ISNUMBER(INDEX(Import.PLE,$K33,DZ$16)),IF(INDEX(Import.PLE,$K33,DZ$16)&lt;=mediçao,BZ33,0),0),PLE!$AA$28*BZ33)</f>
        <v>0</v>
      </c>
      <c r="EA33" s="121">
        <f ca="1">IF($K33&lt;&gt;1,IF(ISNUMBER(INDEX(Import.PLE,$K33,EA$16)),IF(INDEX(Import.PLE,$K33,EA$16)&lt;=mediçao,CA33,0),0),PLE!$AA$28*CA33)</f>
        <v>0</v>
      </c>
      <c r="EB33" s="121">
        <f ca="1">IF($K33&lt;&gt;1,IF(ISNUMBER(INDEX(Import.PLE,$K33,EB$16)),IF(INDEX(Import.PLE,$K33,EB$16)&lt;=mediçao,CB33,0),0),PLE!$AA$28*CB33)</f>
        <v>0</v>
      </c>
      <c r="EC33" s="121">
        <f ca="1">IF($K33&lt;&gt;1,IF(ISNUMBER(INDEX(Import.PLE,$K33,EC$16)),IF(INDEX(Import.PLE,$K33,EC$16)&lt;=mediçao,CC33,0),0),PLE!$AA$28*CC33)</f>
        <v>0</v>
      </c>
      <c r="ED33" s="121">
        <f ca="1">IF($K33&lt;&gt;1,IF(ISNUMBER(INDEX(Import.PLE,$K33,ED$16)),IF(INDEX(Import.PLE,$K33,ED$16)&lt;=mediçao,CD33,0),0),PLE!$AA$28*CD33)</f>
        <v>0</v>
      </c>
      <c r="EE33" s="121">
        <f ca="1">IF($K33&lt;&gt;1,IF(ISNUMBER(INDEX(Import.PLE,$K33,EE$16)),IF(INDEX(Import.PLE,$K33,EE$16)&lt;=mediçao,CE33,0),0),PLE!$AA$28*CE33)</f>
        <v>0</v>
      </c>
      <c r="EF33" s="121">
        <f ca="1">IF($K33&lt;&gt;1,IF(ISNUMBER(INDEX(Import.PLE,$K33,EF$16)),IF(INDEX(Import.PLE,$K33,EF$16)&lt;=mediçao,CF33,0),0),PLE!$AA$28*CF33)</f>
        <v>0</v>
      </c>
      <c r="EG33" s="121">
        <f ca="1">IF($K33&lt;&gt;1,IF(ISNUMBER(INDEX(Import.PLE,$K33,EG$16)),IF(INDEX(Import.PLE,$K33,EG$16)&lt;=mediçao,CG33,0),0),PLE!$AA$28*CG33)</f>
        <v>0</v>
      </c>
      <c r="EH33" s="121">
        <f ca="1">IF($K33&lt;&gt;1,IF(ISNUMBER(INDEX(Import.PLE,$K33,EH$16)),IF(INDEX(Import.PLE,$K33,EH$16)&lt;=mediçao,CH33,0),0),PLE!$AA$28*CH33)</f>
        <v>0</v>
      </c>
      <c r="EI33" s="121">
        <f ca="1">IF($K33&lt;&gt;1,IF(ISNUMBER(INDEX(Import.PLE,$K33,EI$16)),IF(INDEX(Import.PLE,$K33,EI$16)&lt;=mediçao,CI33,0),0),PLE!$AA$28*CI33)</f>
        <v>0</v>
      </c>
      <c r="EJ33" s="121">
        <f ca="1">IF($K33&lt;&gt;1,IF(ISNUMBER(INDEX(Import.PLE,$K33,EJ$16)),IF(INDEX(Import.PLE,$K33,EJ$16)&lt;=mediçao,CJ33,0),0),PLE!$AA$28*CJ33)</f>
        <v>0</v>
      </c>
      <c r="EK33" s="121">
        <f ca="1">IF($K33&lt;&gt;1,IF(ISNUMBER(INDEX(Import.PLE,$K33,EK$16)),IF(INDEX(Import.PLE,$K33,EK$16)&lt;=mediçao,CK33,0),0),PLE!$AA$28*CK33)</f>
        <v>0</v>
      </c>
      <c r="EL33" s="121">
        <f ca="1">IF($K33&lt;&gt;1,IF(ISNUMBER(INDEX(Import.PLE,$K33,EL$16)),IF(INDEX(Import.PLE,$K33,EL$16)&lt;=mediçao,CL33,0),0),PLE!$AA$28*CL33)</f>
        <v>0</v>
      </c>
      <c r="EM33" s="121">
        <f ca="1">IF($K33&lt;&gt;1,IF(ISNUMBER(INDEX(Import.PLE,$K33,EM$16)),IF(INDEX(Import.PLE,$K33,EM$16)&lt;=mediçao,CM33,0),0),PLE!$AA$28*CM33)</f>
        <v>0</v>
      </c>
      <c r="EN33" s="121">
        <f ca="1">IF($K33&lt;&gt;1,IF(ISNUMBER(INDEX(Import.PLE,$K33,EN$16)),IF(INDEX(Import.PLE,$K33,EN$16)&lt;=mediçao,CN33,0),0),PLE!$AA$28*CN33)</f>
        <v>0</v>
      </c>
      <c r="EO33" s="121">
        <f ca="1">IF($K33&lt;&gt;1,IF(ISNUMBER(INDEX(Import.PLE,$K33,EO$16)),IF(INDEX(Import.PLE,$K33,EO$16)&lt;=mediçao,CO33,0),0),PLE!$AA$28*CO33)</f>
        <v>0</v>
      </c>
      <c r="EP33" s="121">
        <f ca="1">IF($K33&lt;&gt;1,IF(ISNUMBER(INDEX(Import.PLE,$K33,EP$16)),IF(INDEX(Import.PLE,$K33,EP$16)&lt;=mediçao,CP33,0),0),PLE!$AA$28*CP33)</f>
        <v>0</v>
      </c>
      <c r="EQ33" s="121">
        <f ca="1">IF($K33&lt;&gt;1,IF(ISNUMBER(INDEX(Import.PLE,$K33,EQ$16)),IF(INDEX(Import.PLE,$K33,EQ$16)&lt;=mediçao,CQ33,0),0),PLE!$AA$28*CQ33)</f>
        <v>0</v>
      </c>
      <c r="ER33" s="121">
        <f ca="1">IF($K33&lt;&gt;1,IF(ISNUMBER(INDEX(Import.PLE,$K33,ER$16)),IF(INDEX(Import.PLE,$K33,ER$16)&lt;=mediçao,CR33,0),0),PLE!$AA$28*CR33)</f>
        <v>0</v>
      </c>
      <c r="ES33" s="121">
        <f ca="1">IF($K33&lt;&gt;1,IF(ISNUMBER(INDEX(Import.PLE,$K33,ES$16)),IF(INDEX(Import.PLE,$K33,ES$16)&lt;=mediçao,CS33,0),0),PLE!$AA$28*CS33)</f>
        <v>0</v>
      </c>
      <c r="ET33" s="121">
        <f ca="1">IF($K33&lt;&gt;1,IF(ISNUMBER(INDEX(Import.PLE,$K33,ET$16)),IF(INDEX(Import.PLE,$K33,ET$16)&lt;=mediçao,CT33,0),0),PLE!$AA$28*CT33)</f>
        <v>0</v>
      </c>
      <c r="EU33" s="121">
        <f ca="1">IF($K33&lt;&gt;1,IF(ISNUMBER(INDEX(Import.PLE,$K33,EU$16)),IF(INDEX(Import.PLE,$K33,EU$16)&lt;=mediçao,CU33,0),0),PLE!$AA$28*CU33)</f>
        <v>0</v>
      </c>
      <c r="EV33" s="121">
        <f ca="1">IF($K33&lt;&gt;1,IF(ISNUMBER(INDEX(Import.PLE,$K33,EV$16)),IF(INDEX(Import.PLE,$K33,EV$16)&lt;=mediçao,CV33,0),0),PLE!$AA$28*CV33)</f>
        <v>0</v>
      </c>
      <c r="EW33" s="121">
        <f ca="1">IF($K33&lt;&gt;1,IF(ISNUMBER(INDEX(Import.PLE,$K33,EW$16)),IF(INDEX(Import.PLE,$K33,EW$16)&lt;=mediçao,CW33,0),0),PLE!$AA$28*CW33)</f>
        <v>0</v>
      </c>
      <c r="EX33" s="121">
        <f ca="1">IF($K33&lt;&gt;1,IF(ISNUMBER(INDEX(Import.PLE,$K33,EX$16)),IF(INDEX(Import.PLE,$K33,EX$16)&lt;=mediçao,CX33,0),0),PLE!$AA$28*CX33)</f>
        <v>0</v>
      </c>
      <c r="EY33" s="121">
        <f ca="1">IF($K33&lt;&gt;1,IF(ISNUMBER(INDEX(Import.PLE,$K33,EY$16)),IF(INDEX(Import.PLE,$K33,EY$16)&lt;=mediçao,CY33,0),0),PLE!$AA$28*CY33)</f>
        <v>0</v>
      </c>
      <c r="EZ33" s="121">
        <f ca="1">IF($K33&lt;&gt;1,IF(ISNUMBER(INDEX(Import.PLE,$K33,EZ$16)),IF(INDEX(Import.PLE,$K33,EZ$16)&lt;=mediçao,CZ33,0),0),PLE!$AA$28*CZ33)</f>
        <v>0</v>
      </c>
      <c r="FA33" s="121">
        <f ca="1">IF($K33&lt;&gt;1,IF(ISNUMBER(INDEX(Import.PLE,$K33,FA$16)),IF(INDEX(Import.PLE,$K33,FA$16)&lt;=mediçao,DA33,0),0),PLE!$AA$28*DA33)</f>
        <v>0</v>
      </c>
      <c r="FB33" s="121">
        <f ca="1">IF($K33&lt;&gt;1,IF(ISNUMBER(INDEX(Import.PLE,$K33,FB$16)),IF(INDEX(Import.PLE,$K33,FB$16)&lt;=mediçao,DB33,0),0),PLE!$AA$28*DB33)</f>
        <v>0</v>
      </c>
      <c r="FC33" s="121">
        <f ca="1">IF($K33&lt;&gt;1,IF(ISNUMBER(INDEX(Import.PLE,$K33,FC$16)),IF(INDEX(Import.PLE,$K33,FC$16)&lt;=mediçao,DC33,0),0),PLE!$AA$28*DC33)</f>
        <v>0</v>
      </c>
      <c r="FD33" s="121">
        <f ca="1">IF($K33&lt;&gt;1,IF(ISNUMBER(INDEX(Import.PLE,$K33,FD$16)),IF(INDEX(Import.PLE,$K33,FD$16)&lt;=mediçao,DD33,0),0),PLE!$AA$28*DD33)</f>
        <v>0</v>
      </c>
      <c r="FE33" s="121">
        <f ca="1">IF($K33&lt;&gt;1,IF(ISNUMBER(INDEX(Import.PLE,$K33,FE$16)),IF(INDEX(Import.PLE,$K33,FE$16)&lt;=mediçao,DE33,0),0),PLE!$AA$28*DE33)</f>
        <v>0</v>
      </c>
      <c r="FF33" s="121">
        <f ca="1">IF($K33&lt;&gt;1,IF(ISNUMBER(INDEX(Import.PLE,$K33,FF$16)),IF(INDEX(Import.PLE,$K33,FF$16)&lt;=mediçao,DF33,0),0),PLE!$AA$28*DF33)</f>
        <v>0</v>
      </c>
      <c r="FG33" s="121">
        <f ca="1">IF($K33&lt;&gt;1,IF(ISNUMBER(INDEX(Import.PLE,$K33,FG$16)),IF(INDEX(Import.PLE,$K33,FG$16)&lt;=mediçao,DG33,0),0),PLE!$AA$28*DG33)</f>
        <v>0</v>
      </c>
      <c r="FH33" s="121">
        <f ca="1">IF($K33&lt;&gt;1,IF(ISNUMBER(INDEX(Import.PLE,$K33,FH$16)),IF(INDEX(Import.PLE,$K33,FH$16)&lt;=mediçao,DH33,0),0),PLE!$AA$28*DH33)</f>
        <v>0</v>
      </c>
      <c r="FI33" s="121">
        <f ca="1">IF($K33&lt;&gt;1,IF(ISNUMBER(INDEX(Import.PLE,$K33,FI$16)),IF(INDEX(Import.PLE,$K33,FI$16)&lt;=mediçao,DI33,0),0),PLE!$AA$28*DI33)</f>
        <v>0</v>
      </c>
      <c r="FJ33" s="121">
        <f ca="1">IF($K33&lt;&gt;1,IF(ISNUMBER(INDEX(Import.PLE,$K33,FJ$16)),IF(INDEX(Import.PLE,$K33,FJ$16)&lt;=mediçao,DJ33,0),0),PLE!$AA$28*DJ33)</f>
        <v>0</v>
      </c>
    </row>
    <row r="34" spans="2:166" s="88" customFormat="1">
      <c r="B34" s="120">
        <f t="shared" ca="1" si="3"/>
        <v>16</v>
      </c>
      <c r="C34" s="83" t="e">
        <f t="shared" si="4"/>
        <v>#N/A</v>
      </c>
      <c r="D34" s="140" t="e">
        <f>VLOOKUP(E34,Planilha1!C:D,2,FALSE)</f>
        <v>#N/A</v>
      </c>
      <c r="E34" s="141" t="str">
        <f>IFERROR(INDEX(Planilha1!#REF!,MATCH(0,INDEX(COUNTIF($E$17:E33,Planilha1!#REF!),),)),"")</f>
        <v/>
      </c>
      <c r="F34" s="139" t="e">
        <f>IF(VLOOKUP(E34,Planilha1!C:J,8,FALSE)=0,"",VLOOKUP(E34,Planilha1!C:J,8,FALSE))</f>
        <v>#N/A</v>
      </c>
      <c r="G34" s="173" t="e">
        <f t="shared" si="5"/>
        <v>#N/A</v>
      </c>
      <c r="H34" s="174" t="e">
        <f t="shared" si="6"/>
        <v>#N/A</v>
      </c>
      <c r="I34" s="175">
        <f>SUMIF(Planilha1!C:C,Eventograma_e_Quantitativos!E34,Planilha1!M:M)</f>
        <v>5114866.238400002</v>
      </c>
      <c r="J34" s="86"/>
      <c r="K34" s="170">
        <f>deactivatedados.form1</f>
        <v>3</v>
      </c>
      <c r="L34" s="169" t="s">
        <v>252</v>
      </c>
      <c r="M34" s="87"/>
      <c r="N34" s="180">
        <f>SUMIFS(Planilha1!$K:$K,Planilha1!$B:$B,Eventograma_e_Quantitativos!N$16,Planilha1!$C:$C,Eventograma_e_Quantitativos!$E34)</f>
        <v>0</v>
      </c>
      <c r="O34" s="180">
        <f>SUMIFS(Planilha1!$K:$K,Planilha1!$B:$B,Eventograma_e_Quantitativos!O$16,Planilha1!$C:$C,Eventograma_e_Quantitativos!$E34)</f>
        <v>0</v>
      </c>
      <c r="P34" s="180">
        <f>SUMIFS(Planilha1!$K:$K,Planilha1!$B:$B,Eventograma_e_Quantitativos!P$16,Planilha1!$C:$C,Eventograma_e_Quantitativos!$E34)</f>
        <v>0</v>
      </c>
      <c r="Q34" s="180">
        <f>SUMIFS(Planilha1!$K:$K,Planilha1!$B:$B,Eventograma_e_Quantitativos!Q$16,Planilha1!$C:$C,Eventograma_e_Quantitativos!$E34)</f>
        <v>0</v>
      </c>
      <c r="R34" s="180">
        <f>SUMIFS(Planilha1!$K:$K,Planilha1!$B:$B,Eventograma_e_Quantitativos!R$16,Planilha1!$C:$C,Eventograma_e_Quantitativos!$E34)</f>
        <v>0</v>
      </c>
      <c r="S34" s="180">
        <f>SUMIFS(Planilha1!$K:$K,Planilha1!$B:$B,Eventograma_e_Quantitativos!S$16,Planilha1!$C:$C,Eventograma_e_Quantitativos!$E34)</f>
        <v>0</v>
      </c>
      <c r="T34" s="180">
        <f>SUMIFS(Planilha1!$K:$K,Planilha1!$B:$B,Eventograma_e_Quantitativos!T$16,Planilha1!$C:$C,Eventograma_e_Quantitativos!$E34)</f>
        <v>0</v>
      </c>
      <c r="U34" s="180">
        <f>SUMIFS(Planilha1!$K:$K,Planilha1!$B:$B,Eventograma_e_Quantitativos!U$16,Planilha1!$C:$C,Eventograma_e_Quantitativos!$E34)</f>
        <v>0</v>
      </c>
      <c r="V34" s="180">
        <f>SUMIFS(Planilha1!$K:$K,Planilha1!$B:$B,Eventograma_e_Quantitativos!V$16,Planilha1!$C:$C,Eventograma_e_Quantitativos!$E34)</f>
        <v>0</v>
      </c>
      <c r="W34" s="180">
        <f>SUMIFS(Planilha1!$K:$K,Planilha1!$B:$B,Eventograma_e_Quantitativos!W$16,Planilha1!$C:$C,Eventograma_e_Quantitativos!$E34)</f>
        <v>0</v>
      </c>
      <c r="X34" s="180">
        <f>SUMIFS(Planilha1!$K:$K,Planilha1!$B:$B,Eventograma_e_Quantitativos!X$16,Planilha1!$C:$C,Eventograma_e_Quantitativos!$E34)</f>
        <v>0</v>
      </c>
      <c r="Y34" s="180">
        <f>SUMIFS(Planilha1!$K:$K,Planilha1!$B:$B,Eventograma_e_Quantitativos!Y$16,Planilha1!$C:$C,Eventograma_e_Quantitativos!$E34)</f>
        <v>0</v>
      </c>
      <c r="Z34" s="180">
        <f>SUMIFS(Planilha1!$K:$K,Planilha1!$B:$B,Eventograma_e_Quantitativos!Z$16,Planilha1!$C:$C,Eventograma_e_Quantitativos!$E34)</f>
        <v>0</v>
      </c>
      <c r="AA34" s="180">
        <f>SUMIFS(Planilha1!$K:$K,Planilha1!$B:$B,Eventograma_e_Quantitativos!AA$16,Planilha1!$C:$C,Eventograma_e_Quantitativos!$E34)</f>
        <v>0</v>
      </c>
      <c r="AB34" s="180">
        <f>SUMIFS(Planilha1!$K:$K,Planilha1!$B:$B,Eventograma_e_Quantitativos!AB$16,Planilha1!$C:$C,Eventograma_e_Quantitativos!$E34)</f>
        <v>0</v>
      </c>
      <c r="AC34" s="180">
        <f>SUMIFS(Planilha1!$K:$K,Planilha1!$B:$B,Eventograma_e_Quantitativos!AC$16,Planilha1!$C:$C,Eventograma_e_Quantitativos!$E34)</f>
        <v>0</v>
      </c>
      <c r="AD34" s="180">
        <f>SUMIFS(Planilha1!$K:$K,Planilha1!$B:$B,Eventograma_e_Quantitativos!AD$16,Planilha1!$C:$C,Eventograma_e_Quantitativos!$E34)</f>
        <v>0</v>
      </c>
      <c r="AE34" s="180">
        <f>SUMIFS(Planilha1!$K:$K,Planilha1!$B:$B,Eventograma_e_Quantitativos!AE$16,Planilha1!$C:$C,Eventograma_e_Quantitativos!$E34)</f>
        <v>0</v>
      </c>
      <c r="AF34" s="180">
        <f>SUMIFS(Planilha1!$K:$K,Planilha1!$B:$B,Eventograma_e_Quantitativos!AF$16,Planilha1!$C:$C,Eventograma_e_Quantitativos!$E34)</f>
        <v>0</v>
      </c>
      <c r="AG34" s="180">
        <f>SUMIFS(Planilha1!$K:$K,Planilha1!$B:$B,Eventograma_e_Quantitativos!AG$16,Planilha1!$C:$C,Eventograma_e_Quantitativos!$E34)</f>
        <v>0</v>
      </c>
      <c r="AH34" s="180">
        <f>SUMIFS(Planilha1!$K:$K,Planilha1!$B:$B,Eventograma_e_Quantitativos!AH$16,Planilha1!$C:$C,Eventograma_e_Quantitativos!$E34)</f>
        <v>0</v>
      </c>
      <c r="AI34" s="180">
        <f>SUMIFS(Planilha1!$K:$K,Planilha1!$B:$B,Eventograma_e_Quantitativos!AI$16,Planilha1!$C:$C,Eventograma_e_Quantitativos!$E34)</f>
        <v>0</v>
      </c>
      <c r="AJ34" s="180">
        <f>SUMIFS(Planilha1!$K:$K,Planilha1!$B:$B,Eventograma_e_Quantitativos!AJ$16,Planilha1!$C:$C,Eventograma_e_Quantitativos!$E34)</f>
        <v>0</v>
      </c>
      <c r="AK34" s="180">
        <f>SUMIFS(Planilha1!$K:$K,Planilha1!$B:$B,Eventograma_e_Quantitativos!AK$16,Planilha1!$C:$C,Eventograma_e_Quantitativos!$E34)</f>
        <v>0</v>
      </c>
      <c r="AL34" s="180">
        <f>SUMIFS(Planilha1!$K:$K,Planilha1!$B:$B,Eventograma_e_Quantitativos!AL$16,Planilha1!$C:$C,Eventograma_e_Quantitativos!$E34)</f>
        <v>0</v>
      </c>
      <c r="AM34" s="180">
        <f>SUMIFS(Planilha1!$K:$K,Planilha1!$B:$B,Eventograma_e_Quantitativos!AM$16,Planilha1!$C:$C,Eventograma_e_Quantitativos!$E34)</f>
        <v>0</v>
      </c>
      <c r="AN34" s="180">
        <f>SUMIFS(Planilha1!$K:$K,Planilha1!$B:$B,Eventograma_e_Quantitativos!AN$16,Planilha1!$C:$C,Eventograma_e_Quantitativos!$E34)</f>
        <v>0</v>
      </c>
      <c r="AO34" s="180">
        <f>SUMIFS(Planilha1!$K:$K,Planilha1!$B:$B,Eventograma_e_Quantitativos!AO$16,Planilha1!$C:$C,Eventograma_e_Quantitativos!$E34)</f>
        <v>0</v>
      </c>
      <c r="AP34" s="180">
        <f>SUMIFS(Planilha1!$K:$K,Planilha1!$B:$B,Eventograma_e_Quantitativos!AP$16,Planilha1!$C:$C,Eventograma_e_Quantitativos!$E34)</f>
        <v>0</v>
      </c>
      <c r="AQ34" s="180">
        <f>SUMIFS(Planilha1!$K:$K,Planilha1!$B:$B,Eventograma_e_Quantitativos!AQ$16,Planilha1!$C:$C,Eventograma_e_Quantitativos!$E34)</f>
        <v>0</v>
      </c>
      <c r="AR34" s="180">
        <f>SUMIFS(Planilha1!$K:$K,Planilha1!$B:$B,Eventograma_e_Quantitativos!AR$16,Planilha1!$C:$C,Eventograma_e_Quantitativos!$E34)</f>
        <v>0</v>
      </c>
      <c r="AS34" s="180">
        <f>SUMIFS(Planilha1!$K:$K,Planilha1!$B:$B,Eventograma_e_Quantitativos!AS$16,Planilha1!$C:$C,Eventograma_e_Quantitativos!$E34)</f>
        <v>0</v>
      </c>
      <c r="AT34" s="180">
        <f>SUMIFS(Planilha1!$K:$K,Planilha1!$B:$B,Eventograma_e_Quantitativos!AT$16,Planilha1!$C:$C,Eventograma_e_Quantitativos!$E34)</f>
        <v>0</v>
      </c>
      <c r="AU34" s="180">
        <f>SUMIFS(Planilha1!$K:$K,Planilha1!$B:$B,Eventograma_e_Quantitativos!AU$16,Planilha1!$C:$C,Eventograma_e_Quantitativos!$E34)</f>
        <v>0</v>
      </c>
      <c r="AV34" s="180">
        <f>SUMIFS(Planilha1!$K:$K,Planilha1!$B:$B,Eventograma_e_Quantitativos!AV$16,Planilha1!$C:$C,Eventograma_e_Quantitativos!$E34)</f>
        <v>0</v>
      </c>
      <c r="AW34" s="180">
        <f>SUMIFS(Planilha1!$K:$K,Planilha1!$B:$B,Eventograma_e_Quantitativos!AW$16,Planilha1!$C:$C,Eventograma_e_Quantitativos!$E34)</f>
        <v>0</v>
      </c>
      <c r="AX34" s="180">
        <f>SUMIFS(Planilha1!$K:$K,Planilha1!$B:$B,Eventograma_e_Quantitativos!AX$16,Planilha1!$C:$C,Eventograma_e_Quantitativos!$E34)</f>
        <v>0</v>
      </c>
      <c r="AY34" s="180">
        <f>SUMIFS(Planilha1!$K:$K,Planilha1!$B:$B,Eventograma_e_Quantitativos!AY$16,Planilha1!$C:$C,Eventograma_e_Quantitativos!$E34)</f>
        <v>0</v>
      </c>
      <c r="AZ34" s="180">
        <f>SUMIFS(Planilha1!$K:$K,Planilha1!$B:$B,Eventograma_e_Quantitativos!AZ$16,Planilha1!$C:$C,Eventograma_e_Quantitativos!$E34)</f>
        <v>0</v>
      </c>
      <c r="BA34" s="180">
        <f>SUMIFS(Planilha1!$K:$K,Planilha1!$B:$B,Eventograma_e_Quantitativos!BA$16,Planilha1!$C:$C,Eventograma_e_Quantitativos!$E34)</f>
        <v>0</v>
      </c>
      <c r="BB34" s="180">
        <f>SUMIFS(Planilha1!$K:$K,Planilha1!$B:$B,Eventograma_e_Quantitativos!BB$16,Planilha1!$C:$C,Eventograma_e_Quantitativos!$E34)</f>
        <v>0</v>
      </c>
      <c r="BC34" s="180">
        <f>SUMIFS(Planilha1!$K:$K,Planilha1!$B:$B,Eventograma_e_Quantitativos!BC$16,Planilha1!$C:$C,Eventograma_e_Quantitativos!$E34)</f>
        <v>0</v>
      </c>
      <c r="BD34" s="180">
        <f>SUMIFS(Planilha1!$K:$K,Planilha1!$B:$B,Eventograma_e_Quantitativos!BD$16,Planilha1!$C:$C,Eventograma_e_Quantitativos!$E34)</f>
        <v>0</v>
      </c>
      <c r="BE34" s="180">
        <f>SUMIFS(Planilha1!$K:$K,Planilha1!$B:$B,Eventograma_e_Quantitativos!BE$16,Planilha1!$C:$C,Eventograma_e_Quantitativos!$E34)</f>
        <v>0</v>
      </c>
      <c r="BF34" s="180">
        <f>SUMIFS(Planilha1!$K:$K,Planilha1!$B:$B,Eventograma_e_Quantitativos!BF$16,Planilha1!$C:$C,Eventograma_e_Quantitativos!$E34)</f>
        <v>0</v>
      </c>
      <c r="BG34" s="180">
        <f>SUMIFS(Planilha1!$K:$K,Planilha1!$B:$B,Eventograma_e_Quantitativos!BG$16,Planilha1!$C:$C,Eventograma_e_Quantitativos!$E34)</f>
        <v>0</v>
      </c>
      <c r="BH34" s="180">
        <f>SUMIFS(Planilha1!$K:$K,Planilha1!$B:$B,Eventograma_e_Quantitativos!BH$16,Planilha1!$C:$C,Eventograma_e_Quantitativos!$E34)</f>
        <v>0</v>
      </c>
      <c r="BI34" s="180">
        <f>SUMIFS(Planilha1!$K:$K,Planilha1!$B:$B,Eventograma_e_Quantitativos!BI$16,Planilha1!$C:$C,Eventograma_e_Quantitativos!$E34)</f>
        <v>0</v>
      </c>
      <c r="BJ34" s="180">
        <f>SUMIFS(Planilha1!$K:$K,Planilha1!$B:$B,Eventograma_e_Quantitativos!BJ$16,Planilha1!$C:$C,Eventograma_e_Quantitativos!$E34)</f>
        <v>0</v>
      </c>
      <c r="BK34" s="180">
        <f>SUMIFS(Planilha1!$K:$K,Planilha1!$B:$B,Eventograma_e_Quantitativos!BK$16,Planilha1!$C:$C,Eventograma_e_Quantitativos!$E34)</f>
        <v>0</v>
      </c>
      <c r="BM34" s="121" t="e">
        <f t="shared" si="7"/>
        <v>#REF!</v>
      </c>
      <c r="BN34" s="121" t="e">
        <f t="shared" si="8"/>
        <v>#REF!</v>
      </c>
      <c r="BO34" s="121" t="e">
        <f t="shared" si="9"/>
        <v>#REF!</v>
      </c>
      <c r="BP34" s="121" t="e">
        <f t="shared" si="10"/>
        <v>#REF!</v>
      </c>
      <c r="BQ34" s="121">
        <f t="shared" si="11"/>
        <v>0</v>
      </c>
      <c r="BR34" s="121">
        <f t="shared" si="12"/>
        <v>0</v>
      </c>
      <c r="BS34" s="121">
        <f t="shared" si="13"/>
        <v>0</v>
      </c>
      <c r="BT34" s="121">
        <f t="shared" si="14"/>
        <v>0</v>
      </c>
      <c r="BU34" s="121">
        <f t="shared" si="15"/>
        <v>0</v>
      </c>
      <c r="BV34" s="121">
        <f t="shared" si="16"/>
        <v>0</v>
      </c>
      <c r="BW34" s="121">
        <f t="shared" si="17"/>
        <v>0</v>
      </c>
      <c r="BX34" s="121">
        <f t="shared" si="18"/>
        <v>0</v>
      </c>
      <c r="BY34" s="121">
        <f t="shared" si="19"/>
        <v>0</v>
      </c>
      <c r="BZ34" s="121">
        <f t="shared" si="20"/>
        <v>0</v>
      </c>
      <c r="CA34" s="121">
        <f t="shared" si="21"/>
        <v>0</v>
      </c>
      <c r="CB34" s="121">
        <f t="shared" si="22"/>
        <v>0</v>
      </c>
      <c r="CC34" s="121">
        <f t="shared" si="23"/>
        <v>0</v>
      </c>
      <c r="CD34" s="121">
        <f t="shared" si="24"/>
        <v>0</v>
      </c>
      <c r="CE34" s="121">
        <f t="shared" si="25"/>
        <v>0</v>
      </c>
      <c r="CF34" s="121">
        <f t="shared" si="26"/>
        <v>0</v>
      </c>
      <c r="CG34" s="121">
        <f t="shared" si="27"/>
        <v>0</v>
      </c>
      <c r="CH34" s="121">
        <f t="shared" si="28"/>
        <v>0</v>
      </c>
      <c r="CI34" s="121">
        <f t="shared" si="29"/>
        <v>0</v>
      </c>
      <c r="CJ34" s="121">
        <f t="shared" si="30"/>
        <v>0</v>
      </c>
      <c r="CK34" s="121">
        <f t="shared" si="31"/>
        <v>0</v>
      </c>
      <c r="CL34" s="121">
        <f t="shared" si="32"/>
        <v>0</v>
      </c>
      <c r="CM34" s="121">
        <f t="shared" si="33"/>
        <v>0</v>
      </c>
      <c r="CN34" s="121">
        <f t="shared" si="34"/>
        <v>0</v>
      </c>
      <c r="CO34" s="121">
        <f t="shared" si="35"/>
        <v>0</v>
      </c>
      <c r="CP34" s="121">
        <f t="shared" si="36"/>
        <v>0</v>
      </c>
      <c r="CQ34" s="121">
        <f t="shared" si="37"/>
        <v>0</v>
      </c>
      <c r="CR34" s="121">
        <f t="shared" si="38"/>
        <v>0</v>
      </c>
      <c r="CS34" s="121">
        <f t="shared" si="39"/>
        <v>0</v>
      </c>
      <c r="CT34" s="121">
        <f t="shared" si="40"/>
        <v>0</v>
      </c>
      <c r="CU34" s="121">
        <f t="shared" si="41"/>
        <v>0</v>
      </c>
      <c r="CV34" s="121">
        <f t="shared" si="42"/>
        <v>0</v>
      </c>
      <c r="CW34" s="121">
        <f t="shared" si="43"/>
        <v>0</v>
      </c>
      <c r="CX34" s="121">
        <f t="shared" si="44"/>
        <v>0</v>
      </c>
      <c r="CY34" s="121">
        <f t="shared" si="45"/>
        <v>0</v>
      </c>
      <c r="CZ34" s="121">
        <f t="shared" si="46"/>
        <v>0</v>
      </c>
      <c r="DA34" s="121">
        <f t="shared" si="47"/>
        <v>0</v>
      </c>
      <c r="DB34" s="121">
        <f t="shared" si="48"/>
        <v>0</v>
      </c>
      <c r="DC34" s="121">
        <f t="shared" si="49"/>
        <v>0</v>
      </c>
      <c r="DD34" s="121">
        <f t="shared" si="50"/>
        <v>0</v>
      </c>
      <c r="DE34" s="121">
        <f t="shared" si="51"/>
        <v>0</v>
      </c>
      <c r="DF34" s="121">
        <f t="shared" si="52"/>
        <v>0</v>
      </c>
      <c r="DG34" s="121">
        <f t="shared" si="53"/>
        <v>0</v>
      </c>
      <c r="DH34" s="121">
        <f t="shared" si="54"/>
        <v>0</v>
      </c>
      <c r="DI34" s="121">
        <f t="shared" si="55"/>
        <v>0</v>
      </c>
      <c r="DJ34" s="121">
        <f t="shared" si="56"/>
        <v>0</v>
      </c>
      <c r="DK34" s="128" t="e">
        <f t="shared" si="57"/>
        <v>#N/A</v>
      </c>
      <c r="DL34" s="128">
        <f t="shared" ca="1" si="58"/>
        <v>0</v>
      </c>
      <c r="DM34" s="121">
        <f ca="1">IF($K34&lt;&gt;1,IF(ISNUMBER(INDEX(Import.PLE,$K34,DM$16)),IF(INDEX(Import.PLE,$K34,DM$16)&lt;=mediçao,BM34,0),0),PLE!$AA$28*BM34)</f>
        <v>0</v>
      </c>
      <c r="DN34" s="121">
        <f ca="1">IF($K34&lt;&gt;1,IF(ISNUMBER(INDEX(Import.PLE,$K34,DN$16)),IF(INDEX(Import.PLE,$K34,DN$16)&lt;=mediçao,BN34,0),0),PLE!$AA$28*BN34)</f>
        <v>0</v>
      </c>
      <c r="DO34" s="121">
        <f ca="1">IF($K34&lt;&gt;1,IF(ISNUMBER(INDEX(Import.PLE,$K34,DO$16)),IF(INDEX(Import.PLE,$K34,DO$16)&lt;=mediçao,BO34,0),0),PLE!$AA$28*BO34)</f>
        <v>0</v>
      </c>
      <c r="DP34" s="121">
        <f ca="1">IF($K34&lt;&gt;1,IF(ISNUMBER(INDEX(Import.PLE,$K34,DP$16)),IF(INDEX(Import.PLE,$K34,DP$16)&lt;=mediçao,BP34,0),0),PLE!$AA$28*BP34)</f>
        <v>0</v>
      </c>
      <c r="DQ34" s="121">
        <f ca="1">IF($K34&lt;&gt;1,IF(ISNUMBER(INDEX(Import.PLE,$K34,DQ$16)),IF(INDEX(Import.PLE,$K34,DQ$16)&lt;=mediçao,BQ34,0),0),PLE!$AA$28*BQ34)</f>
        <v>0</v>
      </c>
      <c r="DR34" s="121">
        <f ca="1">IF($K34&lt;&gt;1,IF(ISNUMBER(INDEX(Import.PLE,$K34,DR$16)),IF(INDEX(Import.PLE,$K34,DR$16)&lt;=mediçao,BR34,0),0),PLE!$AA$28*BR34)</f>
        <v>0</v>
      </c>
      <c r="DS34" s="121">
        <f ca="1">IF($K34&lt;&gt;1,IF(ISNUMBER(INDEX(Import.PLE,$K34,DS$16)),IF(INDEX(Import.PLE,$K34,DS$16)&lt;=mediçao,BS34,0),0),PLE!$AA$28*BS34)</f>
        <v>0</v>
      </c>
      <c r="DT34" s="121">
        <f ca="1">IF($K34&lt;&gt;1,IF(ISNUMBER(INDEX(Import.PLE,$K34,DT$16)),IF(INDEX(Import.PLE,$K34,DT$16)&lt;=mediçao,BT34,0),0),PLE!$AA$28*BT34)</f>
        <v>0</v>
      </c>
      <c r="DU34" s="121">
        <f ca="1">IF($K34&lt;&gt;1,IF(ISNUMBER(INDEX(Import.PLE,$K34,DU$16)),IF(INDEX(Import.PLE,$K34,DU$16)&lt;=mediçao,BU34,0),0),PLE!$AA$28*BU34)</f>
        <v>0</v>
      </c>
      <c r="DV34" s="121">
        <f ca="1">IF($K34&lt;&gt;1,IF(ISNUMBER(INDEX(Import.PLE,$K34,DV$16)),IF(INDEX(Import.PLE,$K34,DV$16)&lt;=mediçao,BV34,0),0),PLE!$AA$28*BV34)</f>
        <v>0</v>
      </c>
      <c r="DW34" s="121">
        <f ca="1">IF($K34&lt;&gt;1,IF(ISNUMBER(INDEX(Import.PLE,$K34,DW$16)),IF(INDEX(Import.PLE,$K34,DW$16)&lt;=mediçao,BW34,0),0),PLE!$AA$28*BW34)</f>
        <v>0</v>
      </c>
      <c r="DX34" s="121">
        <f ca="1">IF($K34&lt;&gt;1,IF(ISNUMBER(INDEX(Import.PLE,$K34,DX$16)),IF(INDEX(Import.PLE,$K34,DX$16)&lt;=mediçao,BX34,0),0),PLE!$AA$28*BX34)</f>
        <v>0</v>
      </c>
      <c r="DY34" s="121">
        <f ca="1">IF($K34&lt;&gt;1,IF(ISNUMBER(INDEX(Import.PLE,$K34,DY$16)),IF(INDEX(Import.PLE,$K34,DY$16)&lt;=mediçao,BY34,0),0),PLE!$AA$28*BY34)</f>
        <v>0</v>
      </c>
      <c r="DZ34" s="121">
        <f ca="1">IF($K34&lt;&gt;1,IF(ISNUMBER(INDEX(Import.PLE,$K34,DZ$16)),IF(INDEX(Import.PLE,$K34,DZ$16)&lt;=mediçao,BZ34,0),0),PLE!$AA$28*BZ34)</f>
        <v>0</v>
      </c>
      <c r="EA34" s="121">
        <f ca="1">IF($K34&lt;&gt;1,IF(ISNUMBER(INDEX(Import.PLE,$K34,EA$16)),IF(INDEX(Import.PLE,$K34,EA$16)&lt;=mediçao,CA34,0),0),PLE!$AA$28*CA34)</f>
        <v>0</v>
      </c>
      <c r="EB34" s="121">
        <f ca="1">IF($K34&lt;&gt;1,IF(ISNUMBER(INDEX(Import.PLE,$K34,EB$16)),IF(INDEX(Import.PLE,$K34,EB$16)&lt;=mediçao,CB34,0),0),PLE!$AA$28*CB34)</f>
        <v>0</v>
      </c>
      <c r="EC34" s="121">
        <f ca="1">IF($K34&lt;&gt;1,IF(ISNUMBER(INDEX(Import.PLE,$K34,EC$16)),IF(INDEX(Import.PLE,$K34,EC$16)&lt;=mediçao,CC34,0),0),PLE!$AA$28*CC34)</f>
        <v>0</v>
      </c>
      <c r="ED34" s="121">
        <f ca="1">IF($K34&lt;&gt;1,IF(ISNUMBER(INDEX(Import.PLE,$K34,ED$16)),IF(INDEX(Import.PLE,$K34,ED$16)&lt;=mediçao,CD34,0),0),PLE!$AA$28*CD34)</f>
        <v>0</v>
      </c>
      <c r="EE34" s="121">
        <f ca="1">IF($K34&lt;&gt;1,IF(ISNUMBER(INDEX(Import.PLE,$K34,EE$16)),IF(INDEX(Import.PLE,$K34,EE$16)&lt;=mediçao,CE34,0),0),PLE!$AA$28*CE34)</f>
        <v>0</v>
      </c>
      <c r="EF34" s="121">
        <f ca="1">IF($K34&lt;&gt;1,IF(ISNUMBER(INDEX(Import.PLE,$K34,EF$16)),IF(INDEX(Import.PLE,$K34,EF$16)&lt;=mediçao,CF34,0),0),PLE!$AA$28*CF34)</f>
        <v>0</v>
      </c>
      <c r="EG34" s="121">
        <f ca="1">IF($K34&lt;&gt;1,IF(ISNUMBER(INDEX(Import.PLE,$K34,EG$16)),IF(INDEX(Import.PLE,$K34,EG$16)&lt;=mediçao,CG34,0),0),PLE!$AA$28*CG34)</f>
        <v>0</v>
      </c>
      <c r="EH34" s="121">
        <f ca="1">IF($K34&lt;&gt;1,IF(ISNUMBER(INDEX(Import.PLE,$K34,EH$16)),IF(INDEX(Import.PLE,$K34,EH$16)&lt;=mediçao,CH34,0),0),PLE!$AA$28*CH34)</f>
        <v>0</v>
      </c>
      <c r="EI34" s="121">
        <f ca="1">IF($K34&lt;&gt;1,IF(ISNUMBER(INDEX(Import.PLE,$K34,EI$16)),IF(INDEX(Import.PLE,$K34,EI$16)&lt;=mediçao,CI34,0),0),PLE!$AA$28*CI34)</f>
        <v>0</v>
      </c>
      <c r="EJ34" s="121">
        <f ca="1">IF($K34&lt;&gt;1,IF(ISNUMBER(INDEX(Import.PLE,$K34,EJ$16)),IF(INDEX(Import.PLE,$K34,EJ$16)&lt;=mediçao,CJ34,0),0),PLE!$AA$28*CJ34)</f>
        <v>0</v>
      </c>
      <c r="EK34" s="121">
        <f ca="1">IF($K34&lt;&gt;1,IF(ISNUMBER(INDEX(Import.PLE,$K34,EK$16)),IF(INDEX(Import.PLE,$K34,EK$16)&lt;=mediçao,CK34,0),0),PLE!$AA$28*CK34)</f>
        <v>0</v>
      </c>
      <c r="EL34" s="121">
        <f ca="1">IF($K34&lt;&gt;1,IF(ISNUMBER(INDEX(Import.PLE,$K34,EL$16)),IF(INDEX(Import.PLE,$K34,EL$16)&lt;=mediçao,CL34,0),0),PLE!$AA$28*CL34)</f>
        <v>0</v>
      </c>
      <c r="EM34" s="121">
        <f ca="1">IF($K34&lt;&gt;1,IF(ISNUMBER(INDEX(Import.PLE,$K34,EM$16)),IF(INDEX(Import.PLE,$K34,EM$16)&lt;=mediçao,CM34,0),0),PLE!$AA$28*CM34)</f>
        <v>0</v>
      </c>
      <c r="EN34" s="121">
        <f ca="1">IF($K34&lt;&gt;1,IF(ISNUMBER(INDEX(Import.PLE,$K34,EN$16)),IF(INDEX(Import.PLE,$K34,EN$16)&lt;=mediçao,CN34,0),0),PLE!$AA$28*CN34)</f>
        <v>0</v>
      </c>
      <c r="EO34" s="121">
        <f ca="1">IF($K34&lt;&gt;1,IF(ISNUMBER(INDEX(Import.PLE,$K34,EO$16)),IF(INDEX(Import.PLE,$K34,EO$16)&lt;=mediçao,CO34,0),0),PLE!$AA$28*CO34)</f>
        <v>0</v>
      </c>
      <c r="EP34" s="121">
        <f ca="1">IF($K34&lt;&gt;1,IF(ISNUMBER(INDEX(Import.PLE,$K34,EP$16)),IF(INDEX(Import.PLE,$K34,EP$16)&lt;=mediçao,CP34,0),0),PLE!$AA$28*CP34)</f>
        <v>0</v>
      </c>
      <c r="EQ34" s="121">
        <f ca="1">IF($K34&lt;&gt;1,IF(ISNUMBER(INDEX(Import.PLE,$K34,EQ$16)),IF(INDEX(Import.PLE,$K34,EQ$16)&lt;=mediçao,CQ34,0),0),PLE!$AA$28*CQ34)</f>
        <v>0</v>
      </c>
      <c r="ER34" s="121">
        <f ca="1">IF($K34&lt;&gt;1,IF(ISNUMBER(INDEX(Import.PLE,$K34,ER$16)),IF(INDEX(Import.PLE,$K34,ER$16)&lt;=mediçao,CR34,0),0),PLE!$AA$28*CR34)</f>
        <v>0</v>
      </c>
      <c r="ES34" s="121">
        <f ca="1">IF($K34&lt;&gt;1,IF(ISNUMBER(INDEX(Import.PLE,$K34,ES$16)),IF(INDEX(Import.PLE,$K34,ES$16)&lt;=mediçao,CS34,0),0),PLE!$AA$28*CS34)</f>
        <v>0</v>
      </c>
      <c r="ET34" s="121">
        <f ca="1">IF($K34&lt;&gt;1,IF(ISNUMBER(INDEX(Import.PLE,$K34,ET$16)),IF(INDEX(Import.PLE,$K34,ET$16)&lt;=mediçao,CT34,0),0),PLE!$AA$28*CT34)</f>
        <v>0</v>
      </c>
      <c r="EU34" s="121">
        <f ca="1">IF($K34&lt;&gt;1,IF(ISNUMBER(INDEX(Import.PLE,$K34,EU$16)),IF(INDEX(Import.PLE,$K34,EU$16)&lt;=mediçao,CU34,0),0),PLE!$AA$28*CU34)</f>
        <v>0</v>
      </c>
      <c r="EV34" s="121">
        <f ca="1">IF($K34&lt;&gt;1,IF(ISNUMBER(INDEX(Import.PLE,$K34,EV$16)),IF(INDEX(Import.PLE,$K34,EV$16)&lt;=mediçao,CV34,0),0),PLE!$AA$28*CV34)</f>
        <v>0</v>
      </c>
      <c r="EW34" s="121">
        <f ca="1">IF($K34&lt;&gt;1,IF(ISNUMBER(INDEX(Import.PLE,$K34,EW$16)),IF(INDEX(Import.PLE,$K34,EW$16)&lt;=mediçao,CW34,0),0),PLE!$AA$28*CW34)</f>
        <v>0</v>
      </c>
      <c r="EX34" s="121">
        <f ca="1">IF($K34&lt;&gt;1,IF(ISNUMBER(INDEX(Import.PLE,$K34,EX$16)),IF(INDEX(Import.PLE,$K34,EX$16)&lt;=mediçao,CX34,0),0),PLE!$AA$28*CX34)</f>
        <v>0</v>
      </c>
      <c r="EY34" s="121">
        <f ca="1">IF($K34&lt;&gt;1,IF(ISNUMBER(INDEX(Import.PLE,$K34,EY$16)),IF(INDEX(Import.PLE,$K34,EY$16)&lt;=mediçao,CY34,0),0),PLE!$AA$28*CY34)</f>
        <v>0</v>
      </c>
      <c r="EZ34" s="121">
        <f ca="1">IF($K34&lt;&gt;1,IF(ISNUMBER(INDEX(Import.PLE,$K34,EZ$16)),IF(INDEX(Import.PLE,$K34,EZ$16)&lt;=mediçao,CZ34,0),0),PLE!$AA$28*CZ34)</f>
        <v>0</v>
      </c>
      <c r="FA34" s="121">
        <f ca="1">IF($K34&lt;&gt;1,IF(ISNUMBER(INDEX(Import.PLE,$K34,FA$16)),IF(INDEX(Import.PLE,$K34,FA$16)&lt;=mediçao,DA34,0),0),PLE!$AA$28*DA34)</f>
        <v>0</v>
      </c>
      <c r="FB34" s="121">
        <f ca="1">IF($K34&lt;&gt;1,IF(ISNUMBER(INDEX(Import.PLE,$K34,FB$16)),IF(INDEX(Import.PLE,$K34,FB$16)&lt;=mediçao,DB34,0),0),PLE!$AA$28*DB34)</f>
        <v>0</v>
      </c>
      <c r="FC34" s="121">
        <f ca="1">IF($K34&lt;&gt;1,IF(ISNUMBER(INDEX(Import.PLE,$K34,FC$16)),IF(INDEX(Import.PLE,$K34,FC$16)&lt;=mediçao,DC34,0),0),PLE!$AA$28*DC34)</f>
        <v>0</v>
      </c>
      <c r="FD34" s="121">
        <f ca="1">IF($K34&lt;&gt;1,IF(ISNUMBER(INDEX(Import.PLE,$K34,FD$16)),IF(INDEX(Import.PLE,$K34,FD$16)&lt;=mediçao,DD34,0),0),PLE!$AA$28*DD34)</f>
        <v>0</v>
      </c>
      <c r="FE34" s="121">
        <f ca="1">IF($K34&lt;&gt;1,IF(ISNUMBER(INDEX(Import.PLE,$K34,FE$16)),IF(INDEX(Import.PLE,$K34,FE$16)&lt;=mediçao,DE34,0),0),PLE!$AA$28*DE34)</f>
        <v>0</v>
      </c>
      <c r="FF34" s="121">
        <f ca="1">IF($K34&lt;&gt;1,IF(ISNUMBER(INDEX(Import.PLE,$K34,FF$16)),IF(INDEX(Import.PLE,$K34,FF$16)&lt;=mediçao,DF34,0),0),PLE!$AA$28*DF34)</f>
        <v>0</v>
      </c>
      <c r="FG34" s="121">
        <f ca="1">IF($K34&lt;&gt;1,IF(ISNUMBER(INDEX(Import.PLE,$K34,FG$16)),IF(INDEX(Import.PLE,$K34,FG$16)&lt;=mediçao,DG34,0),0),PLE!$AA$28*DG34)</f>
        <v>0</v>
      </c>
      <c r="FH34" s="121">
        <f ca="1">IF($K34&lt;&gt;1,IF(ISNUMBER(INDEX(Import.PLE,$K34,FH$16)),IF(INDEX(Import.PLE,$K34,FH$16)&lt;=mediçao,DH34,0),0),PLE!$AA$28*DH34)</f>
        <v>0</v>
      </c>
      <c r="FI34" s="121">
        <f ca="1">IF($K34&lt;&gt;1,IF(ISNUMBER(INDEX(Import.PLE,$K34,FI$16)),IF(INDEX(Import.PLE,$K34,FI$16)&lt;=mediçao,DI34,0),0),PLE!$AA$28*DI34)</f>
        <v>0</v>
      </c>
      <c r="FJ34" s="121">
        <f ca="1">IF($K34&lt;&gt;1,IF(ISNUMBER(INDEX(Import.PLE,$K34,FJ$16)),IF(INDEX(Import.PLE,$K34,FJ$16)&lt;=mediçao,DJ34,0),0),PLE!$AA$28*DJ34)</f>
        <v>0</v>
      </c>
    </row>
    <row r="35" spans="2:166" s="88" customFormat="1">
      <c r="B35" s="120">
        <f t="shared" ca="1" si="3"/>
        <v>17</v>
      </c>
      <c r="C35" s="83" t="e">
        <f t="shared" si="4"/>
        <v>#N/A</v>
      </c>
      <c r="D35" s="140" t="e">
        <f>VLOOKUP(E35,Planilha1!C:D,2,FALSE)</f>
        <v>#N/A</v>
      </c>
      <c r="E35" s="141" t="str">
        <f>IFERROR(INDEX(Planilha1!#REF!,MATCH(0,INDEX(COUNTIF($E$17:E34,Planilha1!#REF!),),)),"")</f>
        <v/>
      </c>
      <c r="F35" s="139" t="e">
        <f>IF(VLOOKUP(E35,Planilha1!C:J,8,FALSE)=0,"",VLOOKUP(E35,Planilha1!C:J,8,FALSE))</f>
        <v>#N/A</v>
      </c>
      <c r="G35" s="173" t="e">
        <f t="shared" si="5"/>
        <v>#N/A</v>
      </c>
      <c r="H35" s="174" t="e">
        <f t="shared" si="6"/>
        <v>#N/A</v>
      </c>
      <c r="I35" s="175">
        <f>SUMIF(Planilha1!C:C,Eventograma_e_Quantitativos!E35,Planilha1!M:M)</f>
        <v>5114866.238400002</v>
      </c>
      <c r="J35" s="86"/>
      <c r="K35" s="170">
        <f>deactivatedados.form1</f>
        <v>3</v>
      </c>
      <c r="L35" s="169" t="s">
        <v>252</v>
      </c>
      <c r="M35" s="87"/>
      <c r="N35" s="180">
        <f>SUMIFS(Planilha1!$K:$K,Planilha1!$B:$B,Eventograma_e_Quantitativos!N$16,Planilha1!$C:$C,Eventograma_e_Quantitativos!$E35)</f>
        <v>0</v>
      </c>
      <c r="O35" s="180">
        <f>SUMIFS(Planilha1!$K:$K,Planilha1!$B:$B,Eventograma_e_Quantitativos!O$16,Planilha1!$C:$C,Eventograma_e_Quantitativos!$E35)</f>
        <v>0</v>
      </c>
      <c r="P35" s="180">
        <f>SUMIFS(Planilha1!$K:$K,Planilha1!$B:$B,Eventograma_e_Quantitativos!P$16,Planilha1!$C:$C,Eventograma_e_Quantitativos!$E35)</f>
        <v>0</v>
      </c>
      <c r="Q35" s="180">
        <f>SUMIFS(Planilha1!$K:$K,Planilha1!$B:$B,Eventograma_e_Quantitativos!Q$16,Planilha1!$C:$C,Eventograma_e_Quantitativos!$E35)</f>
        <v>0</v>
      </c>
      <c r="R35" s="180">
        <f>SUMIFS(Planilha1!$K:$K,Planilha1!$B:$B,Eventograma_e_Quantitativos!R$16,Planilha1!$C:$C,Eventograma_e_Quantitativos!$E35)</f>
        <v>0</v>
      </c>
      <c r="S35" s="180">
        <f>SUMIFS(Planilha1!$K:$K,Planilha1!$B:$B,Eventograma_e_Quantitativos!S$16,Planilha1!$C:$C,Eventograma_e_Quantitativos!$E35)</f>
        <v>0</v>
      </c>
      <c r="T35" s="180">
        <f>SUMIFS(Planilha1!$K:$K,Planilha1!$B:$B,Eventograma_e_Quantitativos!T$16,Planilha1!$C:$C,Eventograma_e_Quantitativos!$E35)</f>
        <v>0</v>
      </c>
      <c r="U35" s="180">
        <f>SUMIFS(Planilha1!$K:$K,Planilha1!$B:$B,Eventograma_e_Quantitativos!U$16,Planilha1!$C:$C,Eventograma_e_Quantitativos!$E35)</f>
        <v>0</v>
      </c>
      <c r="V35" s="180">
        <f>SUMIFS(Planilha1!$K:$K,Planilha1!$B:$B,Eventograma_e_Quantitativos!V$16,Planilha1!$C:$C,Eventograma_e_Quantitativos!$E35)</f>
        <v>0</v>
      </c>
      <c r="W35" s="180">
        <f>SUMIFS(Planilha1!$K:$K,Planilha1!$B:$B,Eventograma_e_Quantitativos!W$16,Planilha1!$C:$C,Eventograma_e_Quantitativos!$E35)</f>
        <v>0</v>
      </c>
      <c r="X35" s="180">
        <f>SUMIFS(Planilha1!$K:$K,Planilha1!$B:$B,Eventograma_e_Quantitativos!X$16,Planilha1!$C:$C,Eventograma_e_Quantitativos!$E35)</f>
        <v>0</v>
      </c>
      <c r="Y35" s="180">
        <f>SUMIFS(Planilha1!$K:$K,Planilha1!$B:$B,Eventograma_e_Quantitativos!Y$16,Planilha1!$C:$C,Eventograma_e_Quantitativos!$E35)</f>
        <v>0</v>
      </c>
      <c r="Z35" s="180">
        <f>SUMIFS(Planilha1!$K:$K,Planilha1!$B:$B,Eventograma_e_Quantitativos!Z$16,Planilha1!$C:$C,Eventograma_e_Quantitativos!$E35)</f>
        <v>0</v>
      </c>
      <c r="AA35" s="180">
        <f>SUMIFS(Planilha1!$K:$K,Planilha1!$B:$B,Eventograma_e_Quantitativos!AA$16,Planilha1!$C:$C,Eventograma_e_Quantitativos!$E35)</f>
        <v>0</v>
      </c>
      <c r="AB35" s="180">
        <f>SUMIFS(Planilha1!$K:$K,Planilha1!$B:$B,Eventograma_e_Quantitativos!AB$16,Planilha1!$C:$C,Eventograma_e_Quantitativos!$E35)</f>
        <v>0</v>
      </c>
      <c r="AC35" s="180">
        <f>SUMIFS(Planilha1!$K:$K,Planilha1!$B:$B,Eventograma_e_Quantitativos!AC$16,Planilha1!$C:$C,Eventograma_e_Quantitativos!$E35)</f>
        <v>0</v>
      </c>
      <c r="AD35" s="180">
        <f>SUMIFS(Planilha1!$K:$K,Planilha1!$B:$B,Eventograma_e_Quantitativos!AD$16,Planilha1!$C:$C,Eventograma_e_Quantitativos!$E35)</f>
        <v>0</v>
      </c>
      <c r="AE35" s="180">
        <f>SUMIFS(Planilha1!$K:$K,Planilha1!$B:$B,Eventograma_e_Quantitativos!AE$16,Planilha1!$C:$C,Eventograma_e_Quantitativos!$E35)</f>
        <v>0</v>
      </c>
      <c r="AF35" s="180">
        <f>SUMIFS(Planilha1!$K:$K,Planilha1!$B:$B,Eventograma_e_Quantitativos!AF$16,Planilha1!$C:$C,Eventograma_e_Quantitativos!$E35)</f>
        <v>0</v>
      </c>
      <c r="AG35" s="180">
        <f>SUMIFS(Planilha1!$K:$K,Planilha1!$B:$B,Eventograma_e_Quantitativos!AG$16,Planilha1!$C:$C,Eventograma_e_Quantitativos!$E35)</f>
        <v>0</v>
      </c>
      <c r="AH35" s="180">
        <f>SUMIFS(Planilha1!$K:$K,Planilha1!$B:$B,Eventograma_e_Quantitativos!AH$16,Planilha1!$C:$C,Eventograma_e_Quantitativos!$E35)</f>
        <v>0</v>
      </c>
      <c r="AI35" s="180">
        <f>SUMIFS(Planilha1!$K:$K,Planilha1!$B:$B,Eventograma_e_Quantitativos!AI$16,Planilha1!$C:$C,Eventograma_e_Quantitativos!$E35)</f>
        <v>0</v>
      </c>
      <c r="AJ35" s="180">
        <f>SUMIFS(Planilha1!$K:$K,Planilha1!$B:$B,Eventograma_e_Quantitativos!AJ$16,Planilha1!$C:$C,Eventograma_e_Quantitativos!$E35)</f>
        <v>0</v>
      </c>
      <c r="AK35" s="180">
        <f>SUMIFS(Planilha1!$K:$K,Planilha1!$B:$B,Eventograma_e_Quantitativos!AK$16,Planilha1!$C:$C,Eventograma_e_Quantitativos!$E35)</f>
        <v>0</v>
      </c>
      <c r="AL35" s="180">
        <f>SUMIFS(Planilha1!$K:$K,Planilha1!$B:$B,Eventograma_e_Quantitativos!AL$16,Planilha1!$C:$C,Eventograma_e_Quantitativos!$E35)</f>
        <v>0</v>
      </c>
      <c r="AM35" s="180">
        <f>SUMIFS(Planilha1!$K:$K,Planilha1!$B:$B,Eventograma_e_Quantitativos!AM$16,Planilha1!$C:$C,Eventograma_e_Quantitativos!$E35)</f>
        <v>0</v>
      </c>
      <c r="AN35" s="180">
        <f>SUMIFS(Planilha1!$K:$K,Planilha1!$B:$B,Eventograma_e_Quantitativos!AN$16,Planilha1!$C:$C,Eventograma_e_Quantitativos!$E35)</f>
        <v>0</v>
      </c>
      <c r="AO35" s="180">
        <f>SUMIFS(Planilha1!$K:$K,Planilha1!$B:$B,Eventograma_e_Quantitativos!AO$16,Planilha1!$C:$C,Eventograma_e_Quantitativos!$E35)</f>
        <v>0</v>
      </c>
      <c r="AP35" s="180">
        <f>SUMIFS(Planilha1!$K:$K,Planilha1!$B:$B,Eventograma_e_Quantitativos!AP$16,Planilha1!$C:$C,Eventograma_e_Quantitativos!$E35)</f>
        <v>0</v>
      </c>
      <c r="AQ35" s="180">
        <f>SUMIFS(Planilha1!$K:$K,Planilha1!$B:$B,Eventograma_e_Quantitativos!AQ$16,Planilha1!$C:$C,Eventograma_e_Quantitativos!$E35)</f>
        <v>0</v>
      </c>
      <c r="AR35" s="180">
        <f>SUMIFS(Planilha1!$K:$K,Planilha1!$B:$B,Eventograma_e_Quantitativos!AR$16,Planilha1!$C:$C,Eventograma_e_Quantitativos!$E35)</f>
        <v>0</v>
      </c>
      <c r="AS35" s="180">
        <f>SUMIFS(Planilha1!$K:$K,Planilha1!$B:$B,Eventograma_e_Quantitativos!AS$16,Planilha1!$C:$C,Eventograma_e_Quantitativos!$E35)</f>
        <v>0</v>
      </c>
      <c r="AT35" s="180">
        <f>SUMIFS(Planilha1!$K:$K,Planilha1!$B:$B,Eventograma_e_Quantitativos!AT$16,Planilha1!$C:$C,Eventograma_e_Quantitativos!$E35)</f>
        <v>0</v>
      </c>
      <c r="AU35" s="180">
        <f>SUMIFS(Planilha1!$K:$K,Planilha1!$B:$B,Eventograma_e_Quantitativos!AU$16,Planilha1!$C:$C,Eventograma_e_Quantitativos!$E35)</f>
        <v>0</v>
      </c>
      <c r="AV35" s="180">
        <f>SUMIFS(Planilha1!$K:$K,Planilha1!$B:$B,Eventograma_e_Quantitativos!AV$16,Planilha1!$C:$C,Eventograma_e_Quantitativos!$E35)</f>
        <v>0</v>
      </c>
      <c r="AW35" s="180">
        <f>SUMIFS(Planilha1!$K:$K,Planilha1!$B:$B,Eventograma_e_Quantitativos!AW$16,Planilha1!$C:$C,Eventograma_e_Quantitativos!$E35)</f>
        <v>0</v>
      </c>
      <c r="AX35" s="180">
        <f>SUMIFS(Planilha1!$K:$K,Planilha1!$B:$B,Eventograma_e_Quantitativos!AX$16,Planilha1!$C:$C,Eventograma_e_Quantitativos!$E35)</f>
        <v>0</v>
      </c>
      <c r="AY35" s="180">
        <f>SUMIFS(Planilha1!$K:$K,Planilha1!$B:$B,Eventograma_e_Quantitativos!AY$16,Planilha1!$C:$C,Eventograma_e_Quantitativos!$E35)</f>
        <v>0</v>
      </c>
      <c r="AZ35" s="180">
        <f>SUMIFS(Planilha1!$K:$K,Planilha1!$B:$B,Eventograma_e_Quantitativos!AZ$16,Planilha1!$C:$C,Eventograma_e_Quantitativos!$E35)</f>
        <v>0</v>
      </c>
      <c r="BA35" s="180">
        <f>SUMIFS(Planilha1!$K:$K,Planilha1!$B:$B,Eventograma_e_Quantitativos!BA$16,Planilha1!$C:$C,Eventograma_e_Quantitativos!$E35)</f>
        <v>0</v>
      </c>
      <c r="BB35" s="180">
        <f>SUMIFS(Planilha1!$K:$K,Planilha1!$B:$B,Eventograma_e_Quantitativos!BB$16,Planilha1!$C:$C,Eventograma_e_Quantitativos!$E35)</f>
        <v>0</v>
      </c>
      <c r="BC35" s="180">
        <f>SUMIFS(Planilha1!$K:$K,Planilha1!$B:$B,Eventograma_e_Quantitativos!BC$16,Planilha1!$C:$C,Eventograma_e_Quantitativos!$E35)</f>
        <v>0</v>
      </c>
      <c r="BD35" s="180">
        <f>SUMIFS(Planilha1!$K:$K,Planilha1!$B:$B,Eventograma_e_Quantitativos!BD$16,Planilha1!$C:$C,Eventograma_e_Quantitativos!$E35)</f>
        <v>0</v>
      </c>
      <c r="BE35" s="180">
        <f>SUMIFS(Planilha1!$K:$K,Planilha1!$B:$B,Eventograma_e_Quantitativos!BE$16,Planilha1!$C:$C,Eventograma_e_Quantitativos!$E35)</f>
        <v>0</v>
      </c>
      <c r="BF35" s="180">
        <f>SUMIFS(Planilha1!$K:$K,Planilha1!$B:$B,Eventograma_e_Quantitativos!BF$16,Planilha1!$C:$C,Eventograma_e_Quantitativos!$E35)</f>
        <v>0</v>
      </c>
      <c r="BG35" s="180">
        <f>SUMIFS(Planilha1!$K:$K,Planilha1!$B:$B,Eventograma_e_Quantitativos!BG$16,Planilha1!$C:$C,Eventograma_e_Quantitativos!$E35)</f>
        <v>0</v>
      </c>
      <c r="BH35" s="180">
        <f>SUMIFS(Planilha1!$K:$K,Planilha1!$B:$B,Eventograma_e_Quantitativos!BH$16,Planilha1!$C:$C,Eventograma_e_Quantitativos!$E35)</f>
        <v>0</v>
      </c>
      <c r="BI35" s="180">
        <f>SUMIFS(Planilha1!$K:$K,Planilha1!$B:$B,Eventograma_e_Quantitativos!BI$16,Planilha1!$C:$C,Eventograma_e_Quantitativos!$E35)</f>
        <v>0</v>
      </c>
      <c r="BJ35" s="180">
        <f>SUMIFS(Planilha1!$K:$K,Planilha1!$B:$B,Eventograma_e_Quantitativos!BJ$16,Planilha1!$C:$C,Eventograma_e_Quantitativos!$E35)</f>
        <v>0</v>
      </c>
      <c r="BK35" s="180">
        <f>SUMIFS(Planilha1!$K:$K,Planilha1!$B:$B,Eventograma_e_Quantitativos!BK$16,Planilha1!$C:$C,Eventograma_e_Quantitativos!$E35)</f>
        <v>0</v>
      </c>
      <c r="BM35" s="121" t="e">
        <f t="shared" si="7"/>
        <v>#REF!</v>
      </c>
      <c r="BN35" s="121" t="e">
        <f t="shared" si="8"/>
        <v>#REF!</v>
      </c>
      <c r="BO35" s="121" t="e">
        <f t="shared" si="9"/>
        <v>#REF!</v>
      </c>
      <c r="BP35" s="121" t="e">
        <f t="shared" si="10"/>
        <v>#REF!</v>
      </c>
      <c r="BQ35" s="121">
        <f t="shared" si="11"/>
        <v>0</v>
      </c>
      <c r="BR35" s="121">
        <f t="shared" si="12"/>
        <v>0</v>
      </c>
      <c r="BS35" s="121">
        <f t="shared" si="13"/>
        <v>0</v>
      </c>
      <c r="BT35" s="121">
        <f t="shared" si="14"/>
        <v>0</v>
      </c>
      <c r="BU35" s="121">
        <f t="shared" si="15"/>
        <v>0</v>
      </c>
      <c r="BV35" s="121">
        <f t="shared" si="16"/>
        <v>0</v>
      </c>
      <c r="BW35" s="121">
        <f t="shared" si="17"/>
        <v>0</v>
      </c>
      <c r="BX35" s="121">
        <f t="shared" si="18"/>
        <v>0</v>
      </c>
      <c r="BY35" s="121">
        <f t="shared" si="19"/>
        <v>0</v>
      </c>
      <c r="BZ35" s="121">
        <f t="shared" si="20"/>
        <v>0</v>
      </c>
      <c r="CA35" s="121">
        <f t="shared" si="21"/>
        <v>0</v>
      </c>
      <c r="CB35" s="121">
        <f t="shared" si="22"/>
        <v>0</v>
      </c>
      <c r="CC35" s="121">
        <f t="shared" si="23"/>
        <v>0</v>
      </c>
      <c r="CD35" s="121">
        <f t="shared" si="24"/>
        <v>0</v>
      </c>
      <c r="CE35" s="121">
        <f t="shared" si="25"/>
        <v>0</v>
      </c>
      <c r="CF35" s="121">
        <f t="shared" si="26"/>
        <v>0</v>
      </c>
      <c r="CG35" s="121">
        <f t="shared" si="27"/>
        <v>0</v>
      </c>
      <c r="CH35" s="121">
        <f t="shared" si="28"/>
        <v>0</v>
      </c>
      <c r="CI35" s="121">
        <f t="shared" si="29"/>
        <v>0</v>
      </c>
      <c r="CJ35" s="121">
        <f t="shared" si="30"/>
        <v>0</v>
      </c>
      <c r="CK35" s="121">
        <f t="shared" si="31"/>
        <v>0</v>
      </c>
      <c r="CL35" s="121">
        <f t="shared" si="32"/>
        <v>0</v>
      </c>
      <c r="CM35" s="121">
        <f t="shared" si="33"/>
        <v>0</v>
      </c>
      <c r="CN35" s="121">
        <f t="shared" si="34"/>
        <v>0</v>
      </c>
      <c r="CO35" s="121">
        <f t="shared" si="35"/>
        <v>0</v>
      </c>
      <c r="CP35" s="121">
        <f t="shared" si="36"/>
        <v>0</v>
      </c>
      <c r="CQ35" s="121">
        <f t="shared" si="37"/>
        <v>0</v>
      </c>
      <c r="CR35" s="121">
        <f t="shared" si="38"/>
        <v>0</v>
      </c>
      <c r="CS35" s="121">
        <f t="shared" si="39"/>
        <v>0</v>
      </c>
      <c r="CT35" s="121">
        <f t="shared" si="40"/>
        <v>0</v>
      </c>
      <c r="CU35" s="121">
        <f t="shared" si="41"/>
        <v>0</v>
      </c>
      <c r="CV35" s="121">
        <f t="shared" si="42"/>
        <v>0</v>
      </c>
      <c r="CW35" s="121">
        <f t="shared" si="43"/>
        <v>0</v>
      </c>
      <c r="CX35" s="121">
        <f t="shared" si="44"/>
        <v>0</v>
      </c>
      <c r="CY35" s="121">
        <f t="shared" si="45"/>
        <v>0</v>
      </c>
      <c r="CZ35" s="121">
        <f t="shared" si="46"/>
        <v>0</v>
      </c>
      <c r="DA35" s="121">
        <f t="shared" si="47"/>
        <v>0</v>
      </c>
      <c r="DB35" s="121">
        <f t="shared" si="48"/>
        <v>0</v>
      </c>
      <c r="DC35" s="121">
        <f t="shared" si="49"/>
        <v>0</v>
      </c>
      <c r="DD35" s="121">
        <f t="shared" si="50"/>
        <v>0</v>
      </c>
      <c r="DE35" s="121">
        <f t="shared" si="51"/>
        <v>0</v>
      </c>
      <c r="DF35" s="121">
        <f t="shared" si="52"/>
        <v>0</v>
      </c>
      <c r="DG35" s="121">
        <f t="shared" si="53"/>
        <v>0</v>
      </c>
      <c r="DH35" s="121">
        <f t="shared" si="54"/>
        <v>0</v>
      </c>
      <c r="DI35" s="121">
        <f t="shared" si="55"/>
        <v>0</v>
      </c>
      <c r="DJ35" s="121">
        <f t="shared" si="56"/>
        <v>0</v>
      </c>
      <c r="DK35" s="128" t="e">
        <f t="shared" si="57"/>
        <v>#N/A</v>
      </c>
      <c r="DL35" s="128">
        <f t="shared" ca="1" si="58"/>
        <v>0</v>
      </c>
      <c r="DM35" s="121">
        <f ca="1">IF($K35&lt;&gt;1,IF(ISNUMBER(INDEX(Import.PLE,$K35,DM$16)),IF(INDEX(Import.PLE,$K35,DM$16)&lt;=mediçao,BM35,0),0),PLE!$AA$28*BM35)</f>
        <v>0</v>
      </c>
      <c r="DN35" s="121">
        <f ca="1">IF($K35&lt;&gt;1,IF(ISNUMBER(INDEX(Import.PLE,$K35,DN$16)),IF(INDEX(Import.PLE,$K35,DN$16)&lt;=mediçao,BN35,0),0),PLE!$AA$28*BN35)</f>
        <v>0</v>
      </c>
      <c r="DO35" s="121">
        <f ca="1">IF($K35&lt;&gt;1,IF(ISNUMBER(INDEX(Import.PLE,$K35,DO$16)),IF(INDEX(Import.PLE,$K35,DO$16)&lt;=mediçao,BO35,0),0),PLE!$AA$28*BO35)</f>
        <v>0</v>
      </c>
      <c r="DP35" s="121">
        <f ca="1">IF($K35&lt;&gt;1,IF(ISNUMBER(INDEX(Import.PLE,$K35,DP$16)),IF(INDEX(Import.PLE,$K35,DP$16)&lt;=mediçao,BP35,0),0),PLE!$AA$28*BP35)</f>
        <v>0</v>
      </c>
      <c r="DQ35" s="121">
        <f ca="1">IF($K35&lt;&gt;1,IF(ISNUMBER(INDEX(Import.PLE,$K35,DQ$16)),IF(INDEX(Import.PLE,$K35,DQ$16)&lt;=mediçao,BQ35,0),0),PLE!$AA$28*BQ35)</f>
        <v>0</v>
      </c>
      <c r="DR35" s="121">
        <f ca="1">IF($K35&lt;&gt;1,IF(ISNUMBER(INDEX(Import.PLE,$K35,DR$16)),IF(INDEX(Import.PLE,$K35,DR$16)&lt;=mediçao,BR35,0),0),PLE!$AA$28*BR35)</f>
        <v>0</v>
      </c>
      <c r="DS35" s="121">
        <f ca="1">IF($K35&lt;&gt;1,IF(ISNUMBER(INDEX(Import.PLE,$K35,DS$16)),IF(INDEX(Import.PLE,$K35,DS$16)&lt;=mediçao,BS35,0),0),PLE!$AA$28*BS35)</f>
        <v>0</v>
      </c>
      <c r="DT35" s="121">
        <f ca="1">IF($K35&lt;&gt;1,IF(ISNUMBER(INDEX(Import.PLE,$K35,DT$16)),IF(INDEX(Import.PLE,$K35,DT$16)&lt;=mediçao,BT35,0),0),PLE!$AA$28*BT35)</f>
        <v>0</v>
      </c>
      <c r="DU35" s="121">
        <f ca="1">IF($K35&lt;&gt;1,IF(ISNUMBER(INDEX(Import.PLE,$K35,DU$16)),IF(INDEX(Import.PLE,$K35,DU$16)&lt;=mediçao,BU35,0),0),PLE!$AA$28*BU35)</f>
        <v>0</v>
      </c>
      <c r="DV35" s="121">
        <f ca="1">IF($K35&lt;&gt;1,IF(ISNUMBER(INDEX(Import.PLE,$K35,DV$16)),IF(INDEX(Import.PLE,$K35,DV$16)&lt;=mediçao,BV35,0),0),PLE!$AA$28*BV35)</f>
        <v>0</v>
      </c>
      <c r="DW35" s="121">
        <f ca="1">IF($K35&lt;&gt;1,IF(ISNUMBER(INDEX(Import.PLE,$K35,DW$16)),IF(INDEX(Import.PLE,$K35,DW$16)&lt;=mediçao,BW35,0),0),PLE!$AA$28*BW35)</f>
        <v>0</v>
      </c>
      <c r="DX35" s="121">
        <f ca="1">IF($K35&lt;&gt;1,IF(ISNUMBER(INDEX(Import.PLE,$K35,DX$16)),IF(INDEX(Import.PLE,$K35,DX$16)&lt;=mediçao,BX35,0),0),PLE!$AA$28*BX35)</f>
        <v>0</v>
      </c>
      <c r="DY35" s="121">
        <f ca="1">IF($K35&lt;&gt;1,IF(ISNUMBER(INDEX(Import.PLE,$K35,DY$16)),IF(INDEX(Import.PLE,$K35,DY$16)&lt;=mediçao,BY35,0),0),PLE!$AA$28*BY35)</f>
        <v>0</v>
      </c>
      <c r="DZ35" s="121">
        <f ca="1">IF($K35&lt;&gt;1,IF(ISNUMBER(INDEX(Import.PLE,$K35,DZ$16)),IF(INDEX(Import.PLE,$K35,DZ$16)&lt;=mediçao,BZ35,0),0),PLE!$AA$28*BZ35)</f>
        <v>0</v>
      </c>
      <c r="EA35" s="121">
        <f ca="1">IF($K35&lt;&gt;1,IF(ISNUMBER(INDEX(Import.PLE,$K35,EA$16)),IF(INDEX(Import.PLE,$K35,EA$16)&lt;=mediçao,CA35,0),0),PLE!$AA$28*CA35)</f>
        <v>0</v>
      </c>
      <c r="EB35" s="121">
        <f ca="1">IF($K35&lt;&gt;1,IF(ISNUMBER(INDEX(Import.PLE,$K35,EB$16)),IF(INDEX(Import.PLE,$K35,EB$16)&lt;=mediçao,CB35,0),0),PLE!$AA$28*CB35)</f>
        <v>0</v>
      </c>
      <c r="EC35" s="121">
        <f ca="1">IF($K35&lt;&gt;1,IF(ISNUMBER(INDEX(Import.PLE,$K35,EC$16)),IF(INDEX(Import.PLE,$K35,EC$16)&lt;=mediçao,CC35,0),0),PLE!$AA$28*CC35)</f>
        <v>0</v>
      </c>
      <c r="ED35" s="121">
        <f ca="1">IF($K35&lt;&gt;1,IF(ISNUMBER(INDEX(Import.PLE,$K35,ED$16)),IF(INDEX(Import.PLE,$K35,ED$16)&lt;=mediçao,CD35,0),0),PLE!$AA$28*CD35)</f>
        <v>0</v>
      </c>
      <c r="EE35" s="121">
        <f ca="1">IF($K35&lt;&gt;1,IF(ISNUMBER(INDEX(Import.PLE,$K35,EE$16)),IF(INDEX(Import.PLE,$K35,EE$16)&lt;=mediçao,CE35,0),0),PLE!$AA$28*CE35)</f>
        <v>0</v>
      </c>
      <c r="EF35" s="121">
        <f ca="1">IF($K35&lt;&gt;1,IF(ISNUMBER(INDEX(Import.PLE,$K35,EF$16)),IF(INDEX(Import.PLE,$K35,EF$16)&lt;=mediçao,CF35,0),0),PLE!$AA$28*CF35)</f>
        <v>0</v>
      </c>
      <c r="EG35" s="121">
        <f ca="1">IF($K35&lt;&gt;1,IF(ISNUMBER(INDEX(Import.PLE,$K35,EG$16)),IF(INDEX(Import.PLE,$K35,EG$16)&lt;=mediçao,CG35,0),0),PLE!$AA$28*CG35)</f>
        <v>0</v>
      </c>
      <c r="EH35" s="121">
        <f ca="1">IF($K35&lt;&gt;1,IF(ISNUMBER(INDEX(Import.PLE,$K35,EH$16)),IF(INDEX(Import.PLE,$K35,EH$16)&lt;=mediçao,CH35,0),0),PLE!$AA$28*CH35)</f>
        <v>0</v>
      </c>
      <c r="EI35" s="121">
        <f ca="1">IF($K35&lt;&gt;1,IF(ISNUMBER(INDEX(Import.PLE,$K35,EI$16)),IF(INDEX(Import.PLE,$K35,EI$16)&lt;=mediçao,CI35,0),0),PLE!$AA$28*CI35)</f>
        <v>0</v>
      </c>
      <c r="EJ35" s="121">
        <f ca="1">IF($K35&lt;&gt;1,IF(ISNUMBER(INDEX(Import.PLE,$K35,EJ$16)),IF(INDEX(Import.PLE,$K35,EJ$16)&lt;=mediçao,CJ35,0),0),PLE!$AA$28*CJ35)</f>
        <v>0</v>
      </c>
      <c r="EK35" s="121">
        <f ca="1">IF($K35&lt;&gt;1,IF(ISNUMBER(INDEX(Import.PLE,$K35,EK$16)),IF(INDEX(Import.PLE,$K35,EK$16)&lt;=mediçao,CK35,0),0),PLE!$AA$28*CK35)</f>
        <v>0</v>
      </c>
      <c r="EL35" s="121">
        <f ca="1">IF($K35&lt;&gt;1,IF(ISNUMBER(INDEX(Import.PLE,$K35,EL$16)),IF(INDEX(Import.PLE,$K35,EL$16)&lt;=mediçao,CL35,0),0),PLE!$AA$28*CL35)</f>
        <v>0</v>
      </c>
      <c r="EM35" s="121">
        <f ca="1">IF($K35&lt;&gt;1,IF(ISNUMBER(INDEX(Import.PLE,$K35,EM$16)),IF(INDEX(Import.PLE,$K35,EM$16)&lt;=mediçao,CM35,0),0),PLE!$AA$28*CM35)</f>
        <v>0</v>
      </c>
      <c r="EN35" s="121">
        <f ca="1">IF($K35&lt;&gt;1,IF(ISNUMBER(INDEX(Import.PLE,$K35,EN$16)),IF(INDEX(Import.PLE,$K35,EN$16)&lt;=mediçao,CN35,0),0),PLE!$AA$28*CN35)</f>
        <v>0</v>
      </c>
      <c r="EO35" s="121">
        <f ca="1">IF($K35&lt;&gt;1,IF(ISNUMBER(INDEX(Import.PLE,$K35,EO$16)),IF(INDEX(Import.PLE,$K35,EO$16)&lt;=mediçao,CO35,0),0),PLE!$AA$28*CO35)</f>
        <v>0</v>
      </c>
      <c r="EP35" s="121">
        <f ca="1">IF($K35&lt;&gt;1,IF(ISNUMBER(INDEX(Import.PLE,$K35,EP$16)),IF(INDEX(Import.PLE,$K35,EP$16)&lt;=mediçao,CP35,0),0),PLE!$AA$28*CP35)</f>
        <v>0</v>
      </c>
      <c r="EQ35" s="121">
        <f ca="1">IF($K35&lt;&gt;1,IF(ISNUMBER(INDEX(Import.PLE,$K35,EQ$16)),IF(INDEX(Import.PLE,$K35,EQ$16)&lt;=mediçao,CQ35,0),0),PLE!$AA$28*CQ35)</f>
        <v>0</v>
      </c>
      <c r="ER35" s="121">
        <f ca="1">IF($K35&lt;&gt;1,IF(ISNUMBER(INDEX(Import.PLE,$K35,ER$16)),IF(INDEX(Import.PLE,$K35,ER$16)&lt;=mediçao,CR35,0),0),PLE!$AA$28*CR35)</f>
        <v>0</v>
      </c>
      <c r="ES35" s="121">
        <f ca="1">IF($K35&lt;&gt;1,IF(ISNUMBER(INDEX(Import.PLE,$K35,ES$16)),IF(INDEX(Import.PLE,$K35,ES$16)&lt;=mediçao,CS35,0),0),PLE!$AA$28*CS35)</f>
        <v>0</v>
      </c>
      <c r="ET35" s="121">
        <f ca="1">IF($K35&lt;&gt;1,IF(ISNUMBER(INDEX(Import.PLE,$K35,ET$16)),IF(INDEX(Import.PLE,$K35,ET$16)&lt;=mediçao,CT35,0),0),PLE!$AA$28*CT35)</f>
        <v>0</v>
      </c>
      <c r="EU35" s="121">
        <f ca="1">IF($K35&lt;&gt;1,IF(ISNUMBER(INDEX(Import.PLE,$K35,EU$16)),IF(INDEX(Import.PLE,$K35,EU$16)&lt;=mediçao,CU35,0),0),PLE!$AA$28*CU35)</f>
        <v>0</v>
      </c>
      <c r="EV35" s="121">
        <f ca="1">IF($K35&lt;&gt;1,IF(ISNUMBER(INDEX(Import.PLE,$K35,EV$16)),IF(INDEX(Import.PLE,$K35,EV$16)&lt;=mediçao,CV35,0),0),PLE!$AA$28*CV35)</f>
        <v>0</v>
      </c>
      <c r="EW35" s="121">
        <f ca="1">IF($K35&lt;&gt;1,IF(ISNUMBER(INDEX(Import.PLE,$K35,EW$16)),IF(INDEX(Import.PLE,$K35,EW$16)&lt;=mediçao,CW35,0),0),PLE!$AA$28*CW35)</f>
        <v>0</v>
      </c>
      <c r="EX35" s="121">
        <f ca="1">IF($K35&lt;&gt;1,IF(ISNUMBER(INDEX(Import.PLE,$K35,EX$16)),IF(INDEX(Import.PLE,$K35,EX$16)&lt;=mediçao,CX35,0),0),PLE!$AA$28*CX35)</f>
        <v>0</v>
      </c>
      <c r="EY35" s="121">
        <f ca="1">IF($K35&lt;&gt;1,IF(ISNUMBER(INDEX(Import.PLE,$K35,EY$16)),IF(INDEX(Import.PLE,$K35,EY$16)&lt;=mediçao,CY35,0),0),PLE!$AA$28*CY35)</f>
        <v>0</v>
      </c>
      <c r="EZ35" s="121">
        <f ca="1">IF($K35&lt;&gt;1,IF(ISNUMBER(INDEX(Import.PLE,$K35,EZ$16)),IF(INDEX(Import.PLE,$K35,EZ$16)&lt;=mediçao,CZ35,0),0),PLE!$AA$28*CZ35)</f>
        <v>0</v>
      </c>
      <c r="FA35" s="121">
        <f ca="1">IF($K35&lt;&gt;1,IF(ISNUMBER(INDEX(Import.PLE,$K35,FA$16)),IF(INDEX(Import.PLE,$K35,FA$16)&lt;=mediçao,DA35,0),0),PLE!$AA$28*DA35)</f>
        <v>0</v>
      </c>
      <c r="FB35" s="121">
        <f ca="1">IF($K35&lt;&gt;1,IF(ISNUMBER(INDEX(Import.PLE,$K35,FB$16)),IF(INDEX(Import.PLE,$K35,FB$16)&lt;=mediçao,DB35,0),0),PLE!$AA$28*DB35)</f>
        <v>0</v>
      </c>
      <c r="FC35" s="121">
        <f ca="1">IF($K35&lt;&gt;1,IF(ISNUMBER(INDEX(Import.PLE,$K35,FC$16)),IF(INDEX(Import.PLE,$K35,FC$16)&lt;=mediçao,DC35,0),0),PLE!$AA$28*DC35)</f>
        <v>0</v>
      </c>
      <c r="FD35" s="121">
        <f ca="1">IF($K35&lt;&gt;1,IF(ISNUMBER(INDEX(Import.PLE,$K35,FD$16)),IF(INDEX(Import.PLE,$K35,FD$16)&lt;=mediçao,DD35,0),0),PLE!$AA$28*DD35)</f>
        <v>0</v>
      </c>
      <c r="FE35" s="121">
        <f ca="1">IF($K35&lt;&gt;1,IF(ISNUMBER(INDEX(Import.PLE,$K35,FE$16)),IF(INDEX(Import.PLE,$K35,FE$16)&lt;=mediçao,DE35,0),0),PLE!$AA$28*DE35)</f>
        <v>0</v>
      </c>
      <c r="FF35" s="121">
        <f ca="1">IF($K35&lt;&gt;1,IF(ISNUMBER(INDEX(Import.PLE,$K35,FF$16)),IF(INDEX(Import.PLE,$K35,FF$16)&lt;=mediçao,DF35,0),0),PLE!$AA$28*DF35)</f>
        <v>0</v>
      </c>
      <c r="FG35" s="121">
        <f ca="1">IF($K35&lt;&gt;1,IF(ISNUMBER(INDEX(Import.PLE,$K35,FG$16)),IF(INDEX(Import.PLE,$K35,FG$16)&lt;=mediçao,DG35,0),0),PLE!$AA$28*DG35)</f>
        <v>0</v>
      </c>
      <c r="FH35" s="121">
        <f ca="1">IF($K35&lt;&gt;1,IF(ISNUMBER(INDEX(Import.PLE,$K35,FH$16)),IF(INDEX(Import.PLE,$K35,FH$16)&lt;=mediçao,DH35,0),0),PLE!$AA$28*DH35)</f>
        <v>0</v>
      </c>
      <c r="FI35" s="121">
        <f ca="1">IF($K35&lt;&gt;1,IF(ISNUMBER(INDEX(Import.PLE,$K35,FI$16)),IF(INDEX(Import.PLE,$K35,FI$16)&lt;=mediçao,DI35,0),0),PLE!$AA$28*DI35)</f>
        <v>0</v>
      </c>
      <c r="FJ35" s="121">
        <f ca="1">IF($K35&lt;&gt;1,IF(ISNUMBER(INDEX(Import.PLE,$K35,FJ$16)),IF(INDEX(Import.PLE,$K35,FJ$16)&lt;=mediçao,DJ35,0),0),PLE!$AA$28*DJ35)</f>
        <v>0</v>
      </c>
    </row>
    <row r="36" spans="2:166" s="88" customFormat="1" ht="14.5" hidden="1">
      <c r="B36" s="120">
        <f t="shared" ca="1" si="3"/>
        <v>18</v>
      </c>
      <c r="C36" s="83" t="s">
        <v>2</v>
      </c>
      <c r="D36" s="140" t="e">
        <f>VLOOKUP(E36,Planilha1!C:D,2,FALSE)</f>
        <v>#N/A</v>
      </c>
      <c r="E36" s="141" t="str">
        <f>IFERROR(INDEX(Planilha1!#REF!,MATCH(0,INDEX(COUNTIF($E$17:E35,Planilha1!#REF!),),)),"")</f>
        <v/>
      </c>
      <c r="F36" s="139" t="e">
        <f>IF(VLOOKUP(E36,Planilha1!C:J,8,FALSE)=0,"",VLOOKUP(E36,Planilha1!C:J,8,FALSE))</f>
        <v>#N/A</v>
      </c>
      <c r="G36" s="84" t="str">
        <f t="shared" si="5"/>
        <v/>
      </c>
      <c r="H36" s="85" t="str">
        <f>IF(AND(ISNUMBER(G36),G36&lt;&gt;0),I36/G36,IF(G36=0,0,""))</f>
        <v/>
      </c>
      <c r="I36" s="85" t="e">
        <f ca="1">SUM(N36:BK36)</f>
        <v>#REF!</v>
      </c>
      <c r="J36" s="86"/>
      <c r="K36" s="170">
        <f ca="1">INDEX(Eventos,ROW(Nível)-ROW(LForçamento),1)</f>
        <v>1</v>
      </c>
      <c r="L36" s="119" t="str">
        <f ca="1">IF(AND(NumEvento&lt;&gt;"",Nível="Serviço"),INDEX(Eventos,NumEvento,2),"")</f>
        <v/>
      </c>
      <c r="M36" s="87"/>
      <c r="N36" s="121" t="e">
        <f t="shared" ref="N36:W38" ca="1" si="59">IF(N$15="",0,SUMIF(Import.numEventos,$K36,OFFSET(PreçoServiçoPorFrente,0,N$16-1,,1)))</f>
        <v>#REF!</v>
      </c>
      <c r="O36" s="121" t="e">
        <f t="shared" ca="1" si="59"/>
        <v>#REF!</v>
      </c>
      <c r="P36" s="121" t="e">
        <f t="shared" ca="1" si="59"/>
        <v>#REF!</v>
      </c>
      <c r="Q36" s="121" t="e">
        <f t="shared" ca="1" si="59"/>
        <v>#REF!</v>
      </c>
      <c r="R36" s="121">
        <f t="shared" ca="1" si="59"/>
        <v>0</v>
      </c>
      <c r="S36" s="121">
        <f t="shared" ca="1" si="59"/>
        <v>0</v>
      </c>
      <c r="T36" s="121">
        <f t="shared" ca="1" si="59"/>
        <v>0</v>
      </c>
      <c r="U36" s="121">
        <f t="shared" ca="1" si="59"/>
        <v>0</v>
      </c>
      <c r="V36" s="121">
        <f t="shared" ca="1" si="59"/>
        <v>0</v>
      </c>
      <c r="W36" s="121">
        <f t="shared" ca="1" si="59"/>
        <v>0</v>
      </c>
      <c r="X36" s="121">
        <f t="shared" ref="X36:AG38" ca="1" si="60">IF(X$15="",0,SUMIF(Import.numEventos,$K36,OFFSET(PreçoServiçoPorFrente,0,X$16-1,,1)))</f>
        <v>0</v>
      </c>
      <c r="Y36" s="121">
        <f t="shared" ca="1" si="60"/>
        <v>0</v>
      </c>
      <c r="Z36" s="121">
        <f t="shared" ca="1" si="60"/>
        <v>0</v>
      </c>
      <c r="AA36" s="121">
        <f t="shared" ca="1" si="60"/>
        <v>0</v>
      </c>
      <c r="AB36" s="121">
        <f t="shared" ca="1" si="60"/>
        <v>0</v>
      </c>
      <c r="AC36" s="121">
        <f t="shared" ca="1" si="60"/>
        <v>0</v>
      </c>
      <c r="AD36" s="121">
        <f t="shared" ca="1" si="60"/>
        <v>0</v>
      </c>
      <c r="AE36" s="121">
        <f t="shared" ca="1" si="60"/>
        <v>0</v>
      </c>
      <c r="AF36" s="121">
        <f t="shared" ca="1" si="60"/>
        <v>0</v>
      </c>
      <c r="AG36" s="121">
        <f t="shared" ca="1" si="60"/>
        <v>0</v>
      </c>
      <c r="AH36" s="121">
        <f t="shared" ref="AH36:AQ38" ca="1" si="61">IF(AH$15="",0,SUMIF(Import.numEventos,$K36,OFFSET(PreçoServiçoPorFrente,0,AH$16-1,,1)))</f>
        <v>0</v>
      </c>
      <c r="AI36" s="121">
        <f t="shared" ca="1" si="61"/>
        <v>0</v>
      </c>
      <c r="AJ36" s="121">
        <f t="shared" ca="1" si="61"/>
        <v>0</v>
      </c>
      <c r="AK36" s="121">
        <f t="shared" ca="1" si="61"/>
        <v>0</v>
      </c>
      <c r="AL36" s="121">
        <f t="shared" ca="1" si="61"/>
        <v>0</v>
      </c>
      <c r="AM36" s="121">
        <f t="shared" ca="1" si="61"/>
        <v>0</v>
      </c>
      <c r="AN36" s="121">
        <f t="shared" ca="1" si="61"/>
        <v>0</v>
      </c>
      <c r="AO36" s="121">
        <f t="shared" ca="1" si="61"/>
        <v>0</v>
      </c>
      <c r="AP36" s="121">
        <f t="shared" ca="1" si="61"/>
        <v>0</v>
      </c>
      <c r="AQ36" s="121">
        <f t="shared" ca="1" si="61"/>
        <v>0</v>
      </c>
      <c r="AR36" s="121">
        <f t="shared" ref="AR36:BA38" ca="1" si="62">IF(AR$15="",0,SUMIF(Import.numEventos,$K36,OFFSET(PreçoServiçoPorFrente,0,AR$16-1,,1)))</f>
        <v>0</v>
      </c>
      <c r="AS36" s="121">
        <f t="shared" ca="1" si="62"/>
        <v>0</v>
      </c>
      <c r="AT36" s="121">
        <f t="shared" ca="1" si="62"/>
        <v>0</v>
      </c>
      <c r="AU36" s="121">
        <f t="shared" ca="1" si="62"/>
        <v>0</v>
      </c>
      <c r="AV36" s="121">
        <f t="shared" ca="1" si="62"/>
        <v>0</v>
      </c>
      <c r="AW36" s="121">
        <f t="shared" ca="1" si="62"/>
        <v>0</v>
      </c>
      <c r="AX36" s="121">
        <f t="shared" ca="1" si="62"/>
        <v>0</v>
      </c>
      <c r="AY36" s="121">
        <f t="shared" ca="1" si="62"/>
        <v>0</v>
      </c>
      <c r="AZ36" s="121">
        <f t="shared" ca="1" si="62"/>
        <v>0</v>
      </c>
      <c r="BA36" s="121">
        <f t="shared" ca="1" si="62"/>
        <v>0</v>
      </c>
      <c r="BB36" s="121">
        <f t="shared" ref="BB36:BK38" ca="1" si="63">IF(BB$15="",0,SUMIF(Import.numEventos,$K36,OFFSET(PreçoServiçoPorFrente,0,BB$16-1,,1)))</f>
        <v>0</v>
      </c>
      <c r="BC36" s="121">
        <f t="shared" ca="1" si="63"/>
        <v>0</v>
      </c>
      <c r="BD36" s="121">
        <f t="shared" ca="1" si="63"/>
        <v>0</v>
      </c>
      <c r="BE36" s="121">
        <f t="shared" ca="1" si="63"/>
        <v>0</v>
      </c>
      <c r="BF36" s="121">
        <f t="shared" ca="1" si="63"/>
        <v>0</v>
      </c>
      <c r="BG36" s="121">
        <f t="shared" ca="1" si="63"/>
        <v>0</v>
      </c>
      <c r="BH36" s="121">
        <f t="shared" ca="1" si="63"/>
        <v>0</v>
      </c>
      <c r="BI36" s="121">
        <f t="shared" ca="1" si="63"/>
        <v>0</v>
      </c>
      <c r="BJ36" s="121">
        <f t="shared" ca="1" si="63"/>
        <v>0</v>
      </c>
      <c r="BK36" s="121">
        <f t="shared" ca="1" si="63"/>
        <v>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</row>
    <row r="37" spans="2:166" s="88" customFormat="1" ht="14.5" hidden="1">
      <c r="B37" s="120">
        <f t="shared" ca="1" si="3"/>
        <v>19</v>
      </c>
      <c r="C37" s="83" t="s">
        <v>2</v>
      </c>
      <c r="D37" s="140" t="e">
        <f>VLOOKUP(E37,Planilha1!C:D,2,FALSE)</f>
        <v>#N/A</v>
      </c>
      <c r="E37" s="141" t="str">
        <f>IFERROR(INDEX(Planilha1!#REF!,MATCH(0,INDEX(COUNTIF($E$17:E36,Planilha1!#REF!),),)),"")</f>
        <v/>
      </c>
      <c r="F37" s="139" t="e">
        <f>IF(VLOOKUP(E37,Planilha1!C:J,8,FALSE)=0,"",VLOOKUP(E37,Planilha1!C:J,8,FALSE))</f>
        <v>#N/A</v>
      </c>
      <c r="G37" s="84" t="str">
        <f t="shared" si="5"/>
        <v/>
      </c>
      <c r="H37" s="85" t="str">
        <f>IF(AND(ISNUMBER(G37),G37&lt;&gt;0),I37/G37,IF(G37=0,0,""))</f>
        <v/>
      </c>
      <c r="I37" s="85" t="e">
        <f ca="1">SUM(N37:BK37)</f>
        <v>#REF!</v>
      </c>
      <c r="J37" s="86"/>
      <c r="K37" s="170">
        <f ca="1">INDEX(Eventos,ROW(Nível)-ROW(LForçamento),1)</f>
        <v>2</v>
      </c>
      <c r="L37" s="119" t="str">
        <f ca="1">IF(AND(NumEvento&lt;&gt;"",Nível="Serviço"),INDEX(Eventos,NumEvento,2),"")</f>
        <v/>
      </c>
      <c r="M37" s="87"/>
      <c r="N37" s="121" t="e">
        <f t="shared" ca="1" si="59"/>
        <v>#REF!</v>
      </c>
      <c r="O37" s="121" t="e">
        <f t="shared" ca="1" si="59"/>
        <v>#REF!</v>
      </c>
      <c r="P37" s="121" t="e">
        <f t="shared" ca="1" si="59"/>
        <v>#REF!</v>
      </c>
      <c r="Q37" s="121" t="e">
        <f t="shared" ca="1" si="59"/>
        <v>#REF!</v>
      </c>
      <c r="R37" s="121">
        <f t="shared" ca="1" si="59"/>
        <v>0</v>
      </c>
      <c r="S37" s="121">
        <f t="shared" ca="1" si="59"/>
        <v>0</v>
      </c>
      <c r="T37" s="121">
        <f t="shared" ca="1" si="59"/>
        <v>0</v>
      </c>
      <c r="U37" s="121">
        <f t="shared" ca="1" si="59"/>
        <v>0</v>
      </c>
      <c r="V37" s="121">
        <f t="shared" ca="1" si="59"/>
        <v>0</v>
      </c>
      <c r="W37" s="121">
        <f t="shared" ca="1" si="59"/>
        <v>0</v>
      </c>
      <c r="X37" s="121">
        <f t="shared" ca="1" si="60"/>
        <v>0</v>
      </c>
      <c r="Y37" s="121">
        <f t="shared" ca="1" si="60"/>
        <v>0</v>
      </c>
      <c r="Z37" s="121">
        <f t="shared" ca="1" si="60"/>
        <v>0</v>
      </c>
      <c r="AA37" s="121">
        <f t="shared" ca="1" si="60"/>
        <v>0</v>
      </c>
      <c r="AB37" s="121">
        <f t="shared" ca="1" si="60"/>
        <v>0</v>
      </c>
      <c r="AC37" s="121">
        <f t="shared" ca="1" si="60"/>
        <v>0</v>
      </c>
      <c r="AD37" s="121">
        <f t="shared" ca="1" si="60"/>
        <v>0</v>
      </c>
      <c r="AE37" s="121">
        <f t="shared" ca="1" si="60"/>
        <v>0</v>
      </c>
      <c r="AF37" s="121">
        <f t="shared" ca="1" si="60"/>
        <v>0</v>
      </c>
      <c r="AG37" s="121">
        <f t="shared" ca="1" si="60"/>
        <v>0</v>
      </c>
      <c r="AH37" s="121">
        <f t="shared" ca="1" si="61"/>
        <v>0</v>
      </c>
      <c r="AI37" s="121">
        <f t="shared" ca="1" si="61"/>
        <v>0</v>
      </c>
      <c r="AJ37" s="121">
        <f t="shared" ca="1" si="61"/>
        <v>0</v>
      </c>
      <c r="AK37" s="121">
        <f t="shared" ca="1" si="61"/>
        <v>0</v>
      </c>
      <c r="AL37" s="121">
        <f t="shared" ca="1" si="61"/>
        <v>0</v>
      </c>
      <c r="AM37" s="121">
        <f t="shared" ca="1" si="61"/>
        <v>0</v>
      </c>
      <c r="AN37" s="121">
        <f t="shared" ca="1" si="61"/>
        <v>0</v>
      </c>
      <c r="AO37" s="121">
        <f t="shared" ca="1" si="61"/>
        <v>0</v>
      </c>
      <c r="AP37" s="121">
        <f t="shared" ca="1" si="61"/>
        <v>0</v>
      </c>
      <c r="AQ37" s="121">
        <f t="shared" ca="1" si="61"/>
        <v>0</v>
      </c>
      <c r="AR37" s="121">
        <f t="shared" ca="1" si="62"/>
        <v>0</v>
      </c>
      <c r="AS37" s="121">
        <f t="shared" ca="1" si="62"/>
        <v>0</v>
      </c>
      <c r="AT37" s="121">
        <f t="shared" ca="1" si="62"/>
        <v>0</v>
      </c>
      <c r="AU37" s="121">
        <f t="shared" ca="1" si="62"/>
        <v>0</v>
      </c>
      <c r="AV37" s="121">
        <f t="shared" ca="1" si="62"/>
        <v>0</v>
      </c>
      <c r="AW37" s="121">
        <f t="shared" ca="1" si="62"/>
        <v>0</v>
      </c>
      <c r="AX37" s="121">
        <f t="shared" ca="1" si="62"/>
        <v>0</v>
      </c>
      <c r="AY37" s="121">
        <f t="shared" ca="1" si="62"/>
        <v>0</v>
      </c>
      <c r="AZ37" s="121">
        <f t="shared" ca="1" si="62"/>
        <v>0</v>
      </c>
      <c r="BA37" s="121">
        <f t="shared" ca="1" si="62"/>
        <v>0</v>
      </c>
      <c r="BB37" s="121">
        <f t="shared" ca="1" si="63"/>
        <v>0</v>
      </c>
      <c r="BC37" s="121">
        <f t="shared" ca="1" si="63"/>
        <v>0</v>
      </c>
      <c r="BD37" s="121">
        <f t="shared" ca="1" si="63"/>
        <v>0</v>
      </c>
      <c r="BE37" s="121">
        <f t="shared" ca="1" si="63"/>
        <v>0</v>
      </c>
      <c r="BF37" s="121">
        <f t="shared" ca="1" si="63"/>
        <v>0</v>
      </c>
      <c r="BG37" s="121">
        <f t="shared" ca="1" si="63"/>
        <v>0</v>
      </c>
      <c r="BH37" s="121">
        <f t="shared" ca="1" si="63"/>
        <v>0</v>
      </c>
      <c r="BI37" s="121">
        <f t="shared" ca="1" si="63"/>
        <v>0</v>
      </c>
      <c r="BJ37" s="121">
        <f t="shared" ca="1" si="63"/>
        <v>0</v>
      </c>
      <c r="BK37" s="121">
        <f t="shared" ca="1" si="63"/>
        <v>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 spans="2:166" s="88" customFormat="1" ht="14.5" hidden="1">
      <c r="B38" s="120">
        <f t="shared" ca="1" si="3"/>
        <v>20</v>
      </c>
      <c r="C38" s="83" t="s">
        <v>2</v>
      </c>
      <c r="D38" s="140" t="e">
        <f>VLOOKUP(E38,Planilha1!C:D,2,FALSE)</f>
        <v>#N/A</v>
      </c>
      <c r="E38" s="141" t="str">
        <f>IFERROR(INDEX(Planilha1!#REF!,MATCH(0,INDEX(COUNTIF($E$17:E37,Planilha1!#REF!),),)),"")</f>
        <v/>
      </c>
      <c r="F38" s="139" t="e">
        <f>IF(VLOOKUP(E38,Planilha1!C:J,8,FALSE)=0,"",VLOOKUP(E38,Planilha1!C:J,8,FALSE))</f>
        <v>#N/A</v>
      </c>
      <c r="G38" s="84" t="str">
        <f t="shared" si="5"/>
        <v/>
      </c>
      <c r="H38" s="85" t="str">
        <f>IF(AND(ISNUMBER(G38),G38&lt;&gt;0),I38/G38,IF(G38=0,0,""))</f>
        <v/>
      </c>
      <c r="I38" s="85" t="e">
        <f ca="1">SUM(N38:BK38)</f>
        <v>#REF!</v>
      </c>
      <c r="J38" s="86"/>
      <c r="K38" s="170">
        <f ca="1">INDEX(Eventos,ROW(Nível)-ROW(LForçamento),1)</f>
        <v>3</v>
      </c>
      <c r="L38" s="119" t="str">
        <f ca="1">IF(AND(NumEvento&lt;&gt;"",Nível="Serviço"),INDEX(Eventos,NumEvento,2),"")</f>
        <v/>
      </c>
      <c r="M38" s="87"/>
      <c r="N38" s="121" t="e">
        <f t="shared" ca="1" si="59"/>
        <v>#REF!</v>
      </c>
      <c r="O38" s="121" t="e">
        <f t="shared" ca="1" si="59"/>
        <v>#REF!</v>
      </c>
      <c r="P38" s="121" t="e">
        <f t="shared" ca="1" si="59"/>
        <v>#REF!</v>
      </c>
      <c r="Q38" s="121" t="e">
        <f t="shared" ca="1" si="59"/>
        <v>#REF!</v>
      </c>
      <c r="R38" s="121">
        <f t="shared" ca="1" si="59"/>
        <v>0</v>
      </c>
      <c r="S38" s="121">
        <f t="shared" ca="1" si="59"/>
        <v>0</v>
      </c>
      <c r="T38" s="121">
        <f t="shared" ca="1" si="59"/>
        <v>0</v>
      </c>
      <c r="U38" s="121">
        <f t="shared" ca="1" si="59"/>
        <v>0</v>
      </c>
      <c r="V38" s="121">
        <f t="shared" ca="1" si="59"/>
        <v>0</v>
      </c>
      <c r="W38" s="121">
        <f t="shared" ca="1" si="59"/>
        <v>0</v>
      </c>
      <c r="X38" s="121">
        <f t="shared" ca="1" si="60"/>
        <v>0</v>
      </c>
      <c r="Y38" s="121">
        <f t="shared" ca="1" si="60"/>
        <v>0</v>
      </c>
      <c r="Z38" s="121">
        <f t="shared" ca="1" si="60"/>
        <v>0</v>
      </c>
      <c r="AA38" s="121">
        <f t="shared" ca="1" si="60"/>
        <v>0</v>
      </c>
      <c r="AB38" s="121">
        <f t="shared" ca="1" si="60"/>
        <v>0</v>
      </c>
      <c r="AC38" s="121">
        <f t="shared" ca="1" si="60"/>
        <v>0</v>
      </c>
      <c r="AD38" s="121">
        <f t="shared" ca="1" si="60"/>
        <v>0</v>
      </c>
      <c r="AE38" s="121">
        <f t="shared" ca="1" si="60"/>
        <v>0</v>
      </c>
      <c r="AF38" s="121">
        <f t="shared" ca="1" si="60"/>
        <v>0</v>
      </c>
      <c r="AG38" s="121">
        <f t="shared" ca="1" si="60"/>
        <v>0</v>
      </c>
      <c r="AH38" s="121">
        <f t="shared" ca="1" si="61"/>
        <v>0</v>
      </c>
      <c r="AI38" s="121">
        <f t="shared" ca="1" si="61"/>
        <v>0</v>
      </c>
      <c r="AJ38" s="121">
        <f t="shared" ca="1" si="61"/>
        <v>0</v>
      </c>
      <c r="AK38" s="121">
        <f t="shared" ca="1" si="61"/>
        <v>0</v>
      </c>
      <c r="AL38" s="121">
        <f t="shared" ca="1" si="61"/>
        <v>0</v>
      </c>
      <c r="AM38" s="121">
        <f t="shared" ca="1" si="61"/>
        <v>0</v>
      </c>
      <c r="AN38" s="121">
        <f t="shared" ca="1" si="61"/>
        <v>0</v>
      </c>
      <c r="AO38" s="121">
        <f t="shared" ca="1" si="61"/>
        <v>0</v>
      </c>
      <c r="AP38" s="121">
        <f t="shared" ca="1" si="61"/>
        <v>0</v>
      </c>
      <c r="AQ38" s="121">
        <f t="shared" ca="1" si="61"/>
        <v>0</v>
      </c>
      <c r="AR38" s="121">
        <f t="shared" ca="1" si="62"/>
        <v>0</v>
      </c>
      <c r="AS38" s="121">
        <f t="shared" ca="1" si="62"/>
        <v>0</v>
      </c>
      <c r="AT38" s="121">
        <f t="shared" ca="1" si="62"/>
        <v>0</v>
      </c>
      <c r="AU38" s="121">
        <f t="shared" ca="1" si="62"/>
        <v>0</v>
      </c>
      <c r="AV38" s="121">
        <f t="shared" ca="1" si="62"/>
        <v>0</v>
      </c>
      <c r="AW38" s="121">
        <f t="shared" ca="1" si="62"/>
        <v>0</v>
      </c>
      <c r="AX38" s="121">
        <f t="shared" ca="1" si="62"/>
        <v>0</v>
      </c>
      <c r="AY38" s="121">
        <f t="shared" ca="1" si="62"/>
        <v>0</v>
      </c>
      <c r="AZ38" s="121">
        <f t="shared" ca="1" si="62"/>
        <v>0</v>
      </c>
      <c r="BA38" s="121">
        <f t="shared" ca="1" si="62"/>
        <v>0</v>
      </c>
      <c r="BB38" s="121">
        <f t="shared" ca="1" si="63"/>
        <v>0</v>
      </c>
      <c r="BC38" s="121">
        <f t="shared" ca="1" si="63"/>
        <v>0</v>
      </c>
      <c r="BD38" s="121">
        <f t="shared" ca="1" si="63"/>
        <v>0</v>
      </c>
      <c r="BE38" s="121">
        <f t="shared" ca="1" si="63"/>
        <v>0</v>
      </c>
      <c r="BF38" s="121">
        <f t="shared" ca="1" si="63"/>
        <v>0</v>
      </c>
      <c r="BG38" s="121">
        <f t="shared" ca="1" si="63"/>
        <v>0</v>
      </c>
      <c r="BH38" s="121">
        <f t="shared" ca="1" si="63"/>
        <v>0</v>
      </c>
      <c r="BI38" s="121">
        <f t="shared" ca="1" si="63"/>
        <v>0</v>
      </c>
      <c r="BJ38" s="121">
        <f t="shared" ca="1" si="63"/>
        <v>0</v>
      </c>
      <c r="BK38" s="121">
        <f t="shared" ca="1" si="63"/>
        <v>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</row>
    <row r="39" spans="2:166" ht="33" customHeight="1"/>
    <row r="40" spans="2:166" ht="11.5">
      <c r="C40" s="635" t="e">
        <f ca="1">Import.Município&amp;", "&amp;TEXT(hoje,"dd")&amp;" de "&amp;TEXT(hoje,"mmmm")&amp;" de "&amp;TEXT(hoje,"aaaa")</f>
        <v>#REF!</v>
      </c>
      <c r="D40" s="635"/>
      <c r="E40" s="635"/>
      <c r="F40" s="89"/>
      <c r="M40" s="57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</row>
    <row r="41" spans="2:166">
      <c r="C41" s="633" t="s">
        <v>43</v>
      </c>
      <c r="D41" s="633"/>
      <c r="E41" s="633"/>
      <c r="O41" s="90" t="s">
        <v>41</v>
      </c>
      <c r="P41" s="633" t="e">
        <f>respPLE</f>
        <v>#REF!</v>
      </c>
      <c r="Q41" s="633"/>
      <c r="R41" s="633"/>
      <c r="S41" s="633"/>
      <c r="U41" s="90" t="s">
        <v>41</v>
      </c>
      <c r="V41" s="633" t="e">
        <f>respPLE</f>
        <v>#REF!</v>
      </c>
      <c r="W41" s="633"/>
      <c r="X41" s="633"/>
      <c r="Y41" s="633"/>
      <c r="AA41" s="90" t="s">
        <v>41</v>
      </c>
      <c r="AB41" s="633" t="e">
        <f>respPLE</f>
        <v>#REF!</v>
      </c>
      <c r="AC41" s="633"/>
      <c r="AD41" s="633"/>
      <c r="AE41" s="633"/>
      <c r="AG41" s="90" t="s">
        <v>41</v>
      </c>
      <c r="AH41" s="633" t="e">
        <f>respPLE</f>
        <v>#REF!</v>
      </c>
      <c r="AI41" s="633"/>
      <c r="AJ41" s="633"/>
      <c r="AK41" s="633"/>
      <c r="AM41" s="90" t="s">
        <v>41</v>
      </c>
      <c r="AN41" s="633" t="e">
        <f>respPLE</f>
        <v>#REF!</v>
      </c>
      <c r="AO41" s="633"/>
      <c r="AP41" s="633"/>
      <c r="AQ41" s="633"/>
      <c r="AS41" s="90" t="s">
        <v>41</v>
      </c>
      <c r="AT41" s="633" t="e">
        <f>respPLE</f>
        <v>#REF!</v>
      </c>
      <c r="AU41" s="633"/>
      <c r="AV41" s="633"/>
      <c r="AW41" s="633"/>
      <c r="AY41" s="90" t="s">
        <v>41</v>
      </c>
      <c r="AZ41" s="633" t="e">
        <f>respPLE</f>
        <v>#REF!</v>
      </c>
      <c r="BA41" s="633"/>
      <c r="BB41" s="633"/>
      <c r="BC41" s="633"/>
      <c r="BE41" s="90" t="s">
        <v>41</v>
      </c>
      <c r="BF41" s="633" t="e">
        <f>respPLE</f>
        <v>#REF!</v>
      </c>
      <c r="BG41" s="633"/>
      <c r="BH41" s="633"/>
      <c r="BI41" s="633"/>
    </row>
    <row r="42" spans="2:166">
      <c r="O42" s="59" t="s">
        <v>42</v>
      </c>
      <c r="P42" s="634" t="e">
        <f>creaPLE</f>
        <v>#REF!</v>
      </c>
      <c r="Q42" s="634"/>
      <c r="R42" s="634"/>
      <c r="S42" s="634"/>
      <c r="U42" s="59" t="s">
        <v>42</v>
      </c>
      <c r="V42" s="634" t="e">
        <f>creaPLE</f>
        <v>#REF!</v>
      </c>
      <c r="W42" s="634"/>
      <c r="X42" s="634"/>
      <c r="Y42" s="634"/>
      <c r="AA42" s="59" t="s">
        <v>42</v>
      </c>
      <c r="AB42" s="634" t="e">
        <f>creaPLE</f>
        <v>#REF!</v>
      </c>
      <c r="AC42" s="634"/>
      <c r="AD42" s="634"/>
      <c r="AE42" s="634"/>
      <c r="AG42" s="59" t="s">
        <v>42</v>
      </c>
      <c r="AH42" s="634" t="e">
        <f>creaPLE</f>
        <v>#REF!</v>
      </c>
      <c r="AI42" s="634"/>
      <c r="AJ42" s="634"/>
      <c r="AK42" s="634"/>
      <c r="AM42" s="59" t="s">
        <v>42</v>
      </c>
      <c r="AN42" s="634" t="e">
        <f>creaPLE</f>
        <v>#REF!</v>
      </c>
      <c r="AO42" s="634"/>
      <c r="AP42" s="634"/>
      <c r="AQ42" s="634"/>
      <c r="AS42" s="59" t="s">
        <v>42</v>
      </c>
      <c r="AT42" s="634" t="e">
        <f>creaPLE</f>
        <v>#REF!</v>
      </c>
      <c r="AU42" s="634"/>
      <c r="AV42" s="634"/>
      <c r="AW42" s="634"/>
      <c r="AY42" s="59" t="s">
        <v>42</v>
      </c>
      <c r="AZ42" s="634" t="e">
        <f>creaPLE</f>
        <v>#REF!</v>
      </c>
      <c r="BA42" s="634"/>
      <c r="BB42" s="634"/>
      <c r="BC42" s="634"/>
      <c r="BE42" s="59" t="s">
        <v>42</v>
      </c>
      <c r="BF42" s="634" t="e">
        <f>creaPLE</f>
        <v>#REF!</v>
      </c>
      <c r="BG42" s="634"/>
      <c r="BH42" s="634"/>
      <c r="BI42" s="634"/>
    </row>
    <row r="43" spans="2:166" ht="14.5">
      <c r="G43"/>
      <c r="H43"/>
      <c r="I43"/>
      <c r="J43"/>
      <c r="K43"/>
      <c r="L43"/>
    </row>
    <row r="44" spans="2:166" customFormat="1" ht="14.5"/>
    <row r="45" spans="2:166" customFormat="1" ht="14.5"/>
    <row r="46" spans="2:166" customFormat="1" ht="14.5"/>
    <row r="47" spans="2:166" customFormat="1" ht="14.5"/>
  </sheetData>
  <sheetProtection algorithmName="SHA-512" hashValue="96seTOXG5qznmy55wjFpdMn4G8bBQ+x5CLkT+w2c4ZcI8k/gf+IM2WBxqqWWcQTTqL3zgzchYhONFyJBjb0XDg==" saltValue="2WlpOLNXZaOxdRvTfYMXCA==" spinCount="100000" sheet="1" objects="1" scenarios="1"/>
  <mergeCells count="27">
    <mergeCell ref="AT41:AW41"/>
    <mergeCell ref="P41:S41"/>
    <mergeCell ref="BF41:BI41"/>
    <mergeCell ref="BF42:BI42"/>
    <mergeCell ref="AN42:AQ42"/>
    <mergeCell ref="AT42:AW42"/>
    <mergeCell ref="AZ42:BC42"/>
    <mergeCell ref="AZ41:BC41"/>
    <mergeCell ref="P42:S42"/>
    <mergeCell ref="V41:Y41"/>
    <mergeCell ref="BH4:BI4"/>
    <mergeCell ref="R4:S4"/>
    <mergeCell ref="X4:Y4"/>
    <mergeCell ref="AD4:AE4"/>
    <mergeCell ref="AJ4:AK4"/>
    <mergeCell ref="AV4:AW4"/>
    <mergeCell ref="BB4:BC4"/>
    <mergeCell ref="E4:L4"/>
    <mergeCell ref="AP4:AQ4"/>
    <mergeCell ref="AN41:AQ41"/>
    <mergeCell ref="V42:Y42"/>
    <mergeCell ref="AB42:AE42"/>
    <mergeCell ref="AH42:AK42"/>
    <mergeCell ref="AB41:AE41"/>
    <mergeCell ref="AH41:AK41"/>
    <mergeCell ref="C40:E40"/>
    <mergeCell ref="C41:E41"/>
  </mergeCells>
  <phoneticPr fontId="0" type="noConversion"/>
  <conditionalFormatting sqref="N1:BK1 N19:BK35">
    <cfRule type="expression" dxfId="44" priority="30" stopIfTrue="1">
      <formula>OR(Nível="Meta",N$15="",Nível="Nível")</formula>
    </cfRule>
  </conditionalFormatting>
  <conditionalFormatting sqref="N15:BK15">
    <cfRule type="expression" dxfId="43" priority="29" stopIfTrue="1">
      <formula>OR(M15&lt;&gt;"",N15&lt;&gt;"",COLUMN(N15)=14)</formula>
    </cfRule>
  </conditionalFormatting>
  <conditionalFormatting sqref="N40:S42">
    <cfRule type="expression" dxfId="42" priority="60" stopIfTrue="1">
      <formula>numFrentes&gt;6</formula>
    </cfRule>
  </conditionalFormatting>
  <conditionalFormatting sqref="T40:Y42">
    <cfRule type="expression" dxfId="41" priority="59" stopIfTrue="1">
      <formula>numFrentes&gt;12</formula>
    </cfRule>
  </conditionalFormatting>
  <conditionalFormatting sqref="Z40:AE42">
    <cfRule type="expression" dxfId="40" priority="58" stopIfTrue="1">
      <formula>numFrentes&gt;18</formula>
    </cfRule>
  </conditionalFormatting>
  <conditionalFormatting sqref="AF40:AK42">
    <cfRule type="expression" dxfId="39" priority="57" stopIfTrue="1">
      <formula>numFrentes&gt;24</formula>
    </cfRule>
  </conditionalFormatting>
  <conditionalFormatting sqref="AL40:AQ42">
    <cfRule type="expression" dxfId="38" priority="56" stopIfTrue="1">
      <formula>numFrentes&gt;30</formula>
    </cfRule>
  </conditionalFormatting>
  <conditionalFormatting sqref="AR40:AW42">
    <cfRule type="expression" dxfId="37" priority="55" stopIfTrue="1">
      <formula>numFrentes&gt;36</formula>
    </cfRule>
  </conditionalFormatting>
  <conditionalFormatting sqref="AX40:BC42">
    <cfRule type="expression" dxfId="36" priority="54" stopIfTrue="1">
      <formula>numFrentes&gt;42</formula>
    </cfRule>
  </conditionalFormatting>
  <conditionalFormatting sqref="C1:H1 C19:H19 C20:C25 G20:H25 D20:F38">
    <cfRule type="expression" dxfId="35" priority="32" stopIfTrue="1">
      <formula>OR(Nível="Meta",Nível="Nível")</formula>
    </cfRule>
  </conditionalFormatting>
  <conditionalFormatting sqref="I1 L20:L24 K1:L1 K19:L19 I19:I35 K20:K38">
    <cfRule type="expression" dxfId="34" priority="31" stopIfTrue="1">
      <formula>OR(Nível="Meta",Nível="Nível")</formula>
    </cfRule>
  </conditionalFormatting>
  <conditionalFormatting sqref="C26:C35 G26:H35">
    <cfRule type="expression" dxfId="33" priority="23" stopIfTrue="1">
      <formula>OR(Nível="Meta",Nível="Nível")</formula>
    </cfRule>
  </conditionalFormatting>
  <conditionalFormatting sqref="L31:L35">
    <cfRule type="expression" dxfId="32" priority="22" stopIfTrue="1">
      <formula>OR(Nível="Meta",Nível="Nível")</formula>
    </cfRule>
  </conditionalFormatting>
  <conditionalFormatting sqref="L25:L30">
    <cfRule type="expression" dxfId="31" priority="10" stopIfTrue="1">
      <formula>OR(Nível="Meta",Nível="Nível")</formula>
    </cfRule>
  </conditionalFormatting>
  <dataValidations count="2">
    <dataValidation allowBlank="1" prompt="% de incidência do Serviço da linha na Frente de Obra da coluna." sqref="DM1:FJ2 BM1:DJ2 N1:BK3 BM19:DJ35 DM19:FJ35 N19:BK38"/>
    <dataValidation type="list" allowBlank="1" showInputMessage="1" showErrorMessage="1" sqref="L1 L19:L35">
      <formula1>OFFSET(TituloEventos,0,0,,1)</formula1>
    </dataValidation>
  </dataValidations>
  <pageMargins left="0.78740157480314998" right="0.78740157480314998" top="0.78740157480314998" bottom="0.78740157480314998" header="0.59055118110236204" footer="0.59055118110236204"/>
  <pageSetup paperSize="9" scale="71" fitToWidth="0" fitToHeight="0" pageOrder="overThenDown" orientation="landscape" horizontalDpi="4294967294" verticalDpi="4294967294" r:id="rId1"/>
  <headerFooter alignWithMargins="0">
    <oddFooter>&amp;R&amp;P&amp;L27.477 v006   micro</oddFooter>
  </headerFooter>
  <rowBreaks count="1" manualBreakCount="1">
    <brk id="42" max="16383" man="1"/>
  </rowBreaks>
  <colBreaks count="8" manualBreakCount="8">
    <brk id="19" max="1048575" man="1"/>
    <brk id="25" max="1048575" man="1"/>
    <brk id="31" max="1048575" man="1"/>
    <brk id="37" max="1048575" man="1"/>
    <brk id="43" max="1048575" man="1"/>
    <brk id="49" max="1048575" man="1"/>
    <brk id="55" max="1048575" man="1"/>
    <brk id="61" max="1048575" man="1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0" filterMode="1"/>
  <dimension ref="A1:BJ40"/>
  <sheetViews>
    <sheetView showGridLines="0" topLeftCell="E1" zoomScaleNormal="100" zoomScaleSheetLayoutView="100" workbookViewId="0">
      <pane xSplit="6" ySplit="15" topLeftCell="K23" activePane="bottomRight" state="frozen"/>
      <selection activeCell="F33" sqref="F33"/>
      <selection pane="topRight" activeCell="F33" sqref="F33"/>
      <selection pane="bottomLeft" activeCell="F33" sqref="F33"/>
      <selection pane="bottomRight" activeCell="F33" sqref="F33"/>
    </sheetView>
  </sheetViews>
  <sheetFormatPr defaultColWidth="0" defaultRowHeight="10"/>
  <cols>
    <col min="1" max="1" width="9.1796875" style="21" hidden="1" customWidth="1"/>
    <col min="2" max="3" width="8" style="21" hidden="1" customWidth="1"/>
    <col min="4" max="4" width="3.26953125" style="21" hidden="1" customWidth="1"/>
    <col min="5" max="5" width="7.1796875" style="20" customWidth="1"/>
    <col min="6" max="6" width="9.1796875" style="19" hidden="1" customWidth="1"/>
    <col min="7" max="7" width="9.1796875" style="19" customWidth="1"/>
    <col min="8" max="8" width="48.81640625" style="20" customWidth="1"/>
    <col min="9" max="9" width="10.453125" style="19" customWidth="1"/>
    <col min="10" max="10" width="12.453125" style="21" customWidth="1"/>
    <col min="11" max="11" width="1.453125" style="21" customWidth="1"/>
    <col min="12" max="61" width="12.1796875" style="21" customWidth="1"/>
    <col min="62" max="62" width="3.54296875" style="21" customWidth="1"/>
    <col min="63" max="16384" width="11.54296875" style="21" hidden="1"/>
  </cols>
  <sheetData>
    <row r="1" spans="1:61" hidden="1">
      <c r="A1" s="157" t="e">
        <f ca="1">mais_um</f>
        <v>#REF!</v>
      </c>
      <c r="B1" s="21" t="e">
        <f ca="1">OFFSET(LIorçamento,$A1-1,B$16,1,1)</f>
        <v>#REF!</v>
      </c>
      <c r="E1" s="155" t="e">
        <f ca="1">OFFSET(LIorçamento,$A1-1,E$16,1,1)</f>
        <v>#REF!</v>
      </c>
      <c r="F1" s="156" t="e">
        <f ca="1">CHOOSE($B$8,IF(OR(Nível="Serviço",Nível="Evento"),E1*10^4+IF(Nível&lt;&gt;"Evento",A1,0),0),IF(Nível&lt;&gt;"Evento",A1,0))</f>
        <v>#REF!</v>
      </c>
      <c r="G1" s="156" t="e">
        <f ca="1">OFFSET(LIorçamento,$A1-1,G$16,1,1)</f>
        <v>#REF!</v>
      </c>
      <c r="H1" s="181" t="e">
        <f ca="1">OFFSET(LIorçamento,$A1-1,H$16,1,1)</f>
        <v>#REF!</v>
      </c>
      <c r="I1" s="37" t="e">
        <f ca="1">IF(OR(Nível="Serviço",Nível="evento"),OFFSET(LIorçamento,$A1-1,I$16,1,1),"")</f>
        <v>#REF!</v>
      </c>
      <c r="J1" s="146" t="e">
        <f ca="1">IF(OR(Nível="Serviço",Nível="evento"),SUM(L1:BI1),"")</f>
        <v>#REF!</v>
      </c>
      <c r="K1" s="144"/>
      <c r="L1" s="146" t="e">
        <f ca="1">IF(L$13="",0,CHOOSE(Detalhamento.OpçãoServiços,OFFSET(Import.PLQ,$A1-1,L$15-1,1,1),IF($E1&lt;&gt;1,IF(ISNUMBER(INDEX(Import.PLE,Detalhamento!$E1,Detalhamento!L$15)),IF(INDEX(Import.PLE,Detalhamento!$E1,Detalhamento!L$15)&lt;=mediçao,OFFSET(Import.PLQ,$A1-1,L$15-1,1,1),0),0),PLE!$AA$28*OFFSET(Import.PLQ,$A1-1,L$15-1,1,1)),IF($E1&lt;&gt;1,IF(ISNUMBER(INDEX(Import.PLE,Detalhamento!$E1,Detalhamento!L$15)),IF(INDEX(Import.PLE,Detalhamento!$E1,Detalhamento!L$15)&lt;=mediçao,0,OFFSET(Import.PLQ,$A1-1,L$15-1,1,1)),OFFSET(Import.PLQ,$A1-1,L$15-1,1,1)),(1-PLE!$AA$28)*OFFSET(Import.PLQ,$A1-1,L$15-1,1,1))))</f>
        <v>#REF!</v>
      </c>
      <c r="M1" s="146" t="e">
        <f ca="1">IF(M$13="",0,CHOOSE(Detalhamento.OpçãoServiços,OFFSET(Import.PLQ,$A1-1,M$15-1,1,1),IF($E1&lt;&gt;1,IF(ISNUMBER(INDEX(Import.PLE,Detalhamento!$E1,Detalhamento!M$15)),IF(INDEX(Import.PLE,Detalhamento!$E1,Detalhamento!M$15)&lt;=mediçao,OFFSET(Import.PLQ,$A1-1,M$15-1,1,1),0),0),PLE!$AA$28*OFFSET(Import.PLQ,$A1-1,M$15-1,1,1)),IF($E1&lt;&gt;1,IF(ISNUMBER(INDEX(Import.PLE,Detalhamento!$E1,Detalhamento!M$15)),IF(INDEX(Import.PLE,Detalhamento!$E1,Detalhamento!M$15)&lt;=mediçao,0,OFFSET(Import.PLQ,$A1-1,M$15-1,1,1)),OFFSET(Import.PLQ,$A1-1,M$15-1,1,1)),(1-PLE!$AA$28)*OFFSET(Import.PLQ,$A1-1,M$15-1,1,1))))</f>
        <v>#REF!</v>
      </c>
      <c r="N1" s="146" t="e">
        <f ca="1">IF(N$13="",0,CHOOSE(Detalhamento.OpçãoServiços,OFFSET(Import.PLQ,$A1-1,N$15-1,1,1),IF($E1&lt;&gt;1,IF(ISNUMBER(INDEX(Import.PLE,Detalhamento!$E1,Detalhamento!N$15)),IF(INDEX(Import.PLE,Detalhamento!$E1,Detalhamento!N$15)&lt;=mediçao,OFFSET(Import.PLQ,$A1-1,N$15-1,1,1),0),0),PLE!$AA$28*OFFSET(Import.PLQ,$A1-1,N$15-1,1,1)),IF($E1&lt;&gt;1,IF(ISNUMBER(INDEX(Import.PLE,Detalhamento!$E1,Detalhamento!N$15)),IF(INDEX(Import.PLE,Detalhamento!$E1,Detalhamento!N$15)&lt;=mediçao,0,OFFSET(Import.PLQ,$A1-1,N$15-1,1,1)),OFFSET(Import.PLQ,$A1-1,N$15-1,1,1)),(1-PLE!$AA$28)*OFFSET(Import.PLQ,$A1-1,N$15-1,1,1))))</f>
        <v>#REF!</v>
      </c>
      <c r="O1" s="146" t="e">
        <f ca="1">IF(O$13="",0,CHOOSE(Detalhamento.OpçãoServiços,OFFSET(Import.PLQ,$A1-1,O$15-1,1,1),IF($E1&lt;&gt;1,IF(ISNUMBER(INDEX(Import.PLE,Detalhamento!$E1,Detalhamento!O$15)),IF(INDEX(Import.PLE,Detalhamento!$E1,Detalhamento!O$15)&lt;=mediçao,OFFSET(Import.PLQ,$A1-1,O$15-1,1,1),0),0),PLE!$AA$28*OFFSET(Import.PLQ,$A1-1,O$15-1,1,1)),IF($E1&lt;&gt;1,IF(ISNUMBER(INDEX(Import.PLE,Detalhamento!$E1,Detalhamento!O$15)),IF(INDEX(Import.PLE,Detalhamento!$E1,Detalhamento!O$15)&lt;=mediçao,0,OFFSET(Import.PLQ,$A1-1,O$15-1,1,1)),OFFSET(Import.PLQ,$A1-1,O$15-1,1,1)),(1-PLE!$AA$28)*OFFSET(Import.PLQ,$A1-1,O$15-1,1,1))))</f>
        <v>#REF!</v>
      </c>
      <c r="P1" s="146">
        <f ca="1">IF(P$13="",0,CHOOSE(Detalhamento.OpçãoServiços,OFFSET(Import.PLQ,$A1-1,P$15-1,1,1),IF($E1&lt;&gt;1,IF(ISNUMBER(INDEX(Import.PLE,Detalhamento!$E1,Detalhamento!P$15)),IF(INDEX(Import.PLE,Detalhamento!$E1,Detalhamento!P$15)&lt;=mediçao,OFFSET(Import.PLQ,$A1-1,P$15-1,1,1),0),0),PLE!$AA$28*OFFSET(Import.PLQ,$A1-1,P$15-1,1,1)),IF($E1&lt;&gt;1,IF(ISNUMBER(INDEX(Import.PLE,Detalhamento!$E1,Detalhamento!P$15)),IF(INDEX(Import.PLE,Detalhamento!$E1,Detalhamento!P$15)&lt;=mediçao,0,OFFSET(Import.PLQ,$A1-1,P$15-1,1,1)),OFFSET(Import.PLQ,$A1-1,P$15-1,1,1)),(1-PLE!$AA$28)*OFFSET(Import.PLQ,$A1-1,P$15-1,1,1))))</f>
        <v>0</v>
      </c>
      <c r="Q1" s="146">
        <f ca="1">IF(Q$13="",0,CHOOSE(Detalhamento.OpçãoServiços,OFFSET(Import.PLQ,$A1-1,Q$15-1,1,1),IF($E1&lt;&gt;1,IF(ISNUMBER(INDEX(Import.PLE,Detalhamento!$E1,Detalhamento!Q$15)),IF(INDEX(Import.PLE,Detalhamento!$E1,Detalhamento!Q$15)&lt;=mediçao,OFFSET(Import.PLQ,$A1-1,Q$15-1,1,1),0),0),PLE!$AA$28*OFFSET(Import.PLQ,$A1-1,Q$15-1,1,1)),IF($E1&lt;&gt;1,IF(ISNUMBER(INDEX(Import.PLE,Detalhamento!$E1,Detalhamento!Q$15)),IF(INDEX(Import.PLE,Detalhamento!$E1,Detalhamento!Q$15)&lt;=mediçao,0,OFFSET(Import.PLQ,$A1-1,Q$15-1,1,1)),OFFSET(Import.PLQ,$A1-1,Q$15-1,1,1)),(1-PLE!$AA$28)*OFFSET(Import.PLQ,$A1-1,Q$15-1,1,1))))</f>
        <v>0</v>
      </c>
      <c r="R1" s="146">
        <f ca="1">IF(R$13="",0,CHOOSE(Detalhamento.OpçãoServiços,OFFSET(Import.PLQ,$A1-1,R$15-1,1,1),IF($E1&lt;&gt;1,IF(ISNUMBER(INDEX(Import.PLE,Detalhamento!$E1,Detalhamento!R$15)),IF(INDEX(Import.PLE,Detalhamento!$E1,Detalhamento!R$15)&lt;=mediçao,OFFSET(Import.PLQ,$A1-1,R$15-1,1,1),0),0),PLE!$AA$28*OFFSET(Import.PLQ,$A1-1,R$15-1,1,1)),IF($E1&lt;&gt;1,IF(ISNUMBER(INDEX(Import.PLE,Detalhamento!$E1,Detalhamento!R$15)),IF(INDEX(Import.PLE,Detalhamento!$E1,Detalhamento!R$15)&lt;=mediçao,0,OFFSET(Import.PLQ,$A1-1,R$15-1,1,1)),OFFSET(Import.PLQ,$A1-1,R$15-1,1,1)),(1-PLE!$AA$28)*OFFSET(Import.PLQ,$A1-1,R$15-1,1,1))))</f>
        <v>0</v>
      </c>
      <c r="S1" s="146">
        <f ca="1">IF(S$13="",0,CHOOSE(Detalhamento.OpçãoServiços,OFFSET(Import.PLQ,$A1-1,S$15-1,1,1),IF($E1&lt;&gt;1,IF(ISNUMBER(INDEX(Import.PLE,Detalhamento!$E1,Detalhamento!S$15)),IF(INDEX(Import.PLE,Detalhamento!$E1,Detalhamento!S$15)&lt;=mediçao,OFFSET(Import.PLQ,$A1-1,S$15-1,1,1),0),0),PLE!$AA$28*OFFSET(Import.PLQ,$A1-1,S$15-1,1,1)),IF($E1&lt;&gt;1,IF(ISNUMBER(INDEX(Import.PLE,Detalhamento!$E1,Detalhamento!S$15)),IF(INDEX(Import.PLE,Detalhamento!$E1,Detalhamento!S$15)&lt;=mediçao,0,OFFSET(Import.PLQ,$A1-1,S$15-1,1,1)),OFFSET(Import.PLQ,$A1-1,S$15-1,1,1)),(1-PLE!$AA$28)*OFFSET(Import.PLQ,$A1-1,S$15-1,1,1))))</f>
        <v>0</v>
      </c>
      <c r="T1" s="146">
        <f ca="1">IF(T$13="",0,CHOOSE(Detalhamento.OpçãoServiços,OFFSET(Import.PLQ,$A1-1,T$15-1,1,1),IF($E1&lt;&gt;1,IF(ISNUMBER(INDEX(Import.PLE,Detalhamento!$E1,Detalhamento!T$15)),IF(INDEX(Import.PLE,Detalhamento!$E1,Detalhamento!T$15)&lt;=mediçao,OFFSET(Import.PLQ,$A1-1,T$15-1,1,1),0),0),PLE!$AA$28*OFFSET(Import.PLQ,$A1-1,T$15-1,1,1)),IF($E1&lt;&gt;1,IF(ISNUMBER(INDEX(Import.PLE,Detalhamento!$E1,Detalhamento!T$15)),IF(INDEX(Import.PLE,Detalhamento!$E1,Detalhamento!T$15)&lt;=mediçao,0,OFFSET(Import.PLQ,$A1-1,T$15-1,1,1)),OFFSET(Import.PLQ,$A1-1,T$15-1,1,1)),(1-PLE!$AA$28)*OFFSET(Import.PLQ,$A1-1,T$15-1,1,1))))</f>
        <v>0</v>
      </c>
      <c r="U1" s="146">
        <f ca="1">IF(U$13="",0,CHOOSE(Detalhamento.OpçãoServiços,OFFSET(Import.PLQ,$A1-1,U$15-1,1,1),IF($E1&lt;&gt;1,IF(ISNUMBER(INDEX(Import.PLE,Detalhamento!$E1,Detalhamento!U$15)),IF(INDEX(Import.PLE,Detalhamento!$E1,Detalhamento!U$15)&lt;=mediçao,OFFSET(Import.PLQ,$A1-1,U$15-1,1,1),0),0),PLE!$AA$28*OFFSET(Import.PLQ,$A1-1,U$15-1,1,1)),IF($E1&lt;&gt;1,IF(ISNUMBER(INDEX(Import.PLE,Detalhamento!$E1,Detalhamento!U$15)),IF(INDEX(Import.PLE,Detalhamento!$E1,Detalhamento!U$15)&lt;=mediçao,0,OFFSET(Import.PLQ,$A1-1,U$15-1,1,1)),OFFSET(Import.PLQ,$A1-1,U$15-1,1,1)),(1-PLE!$AA$28)*OFFSET(Import.PLQ,$A1-1,U$15-1,1,1))))</f>
        <v>0</v>
      </c>
      <c r="V1" s="146">
        <f ca="1">IF(V$13="",0,CHOOSE(Detalhamento.OpçãoServiços,OFFSET(Import.PLQ,$A1-1,V$15-1,1,1),IF($E1&lt;&gt;1,IF(ISNUMBER(INDEX(Import.PLE,Detalhamento!$E1,Detalhamento!V$15)),IF(INDEX(Import.PLE,Detalhamento!$E1,Detalhamento!V$15)&lt;=mediçao,OFFSET(Import.PLQ,$A1-1,V$15-1,1,1),0),0),PLE!$AA$28*OFFSET(Import.PLQ,$A1-1,V$15-1,1,1)),IF($E1&lt;&gt;1,IF(ISNUMBER(INDEX(Import.PLE,Detalhamento!$E1,Detalhamento!V$15)),IF(INDEX(Import.PLE,Detalhamento!$E1,Detalhamento!V$15)&lt;=mediçao,0,OFFSET(Import.PLQ,$A1-1,V$15-1,1,1)),OFFSET(Import.PLQ,$A1-1,V$15-1,1,1)),(1-PLE!$AA$28)*OFFSET(Import.PLQ,$A1-1,V$15-1,1,1))))</f>
        <v>0</v>
      </c>
      <c r="W1" s="146">
        <f ca="1">IF(W$13="",0,CHOOSE(Detalhamento.OpçãoServiços,OFFSET(Import.PLQ,$A1-1,W$15-1,1,1),IF($E1&lt;&gt;1,IF(ISNUMBER(INDEX(Import.PLE,Detalhamento!$E1,Detalhamento!W$15)),IF(INDEX(Import.PLE,Detalhamento!$E1,Detalhamento!W$15)&lt;=mediçao,OFFSET(Import.PLQ,$A1-1,W$15-1,1,1),0),0),PLE!$AA$28*OFFSET(Import.PLQ,$A1-1,W$15-1,1,1)),IF($E1&lt;&gt;1,IF(ISNUMBER(INDEX(Import.PLE,Detalhamento!$E1,Detalhamento!W$15)),IF(INDEX(Import.PLE,Detalhamento!$E1,Detalhamento!W$15)&lt;=mediçao,0,OFFSET(Import.PLQ,$A1-1,W$15-1,1,1)),OFFSET(Import.PLQ,$A1-1,W$15-1,1,1)),(1-PLE!$AA$28)*OFFSET(Import.PLQ,$A1-1,W$15-1,1,1))))</f>
        <v>0</v>
      </c>
      <c r="X1" s="146">
        <f ca="1">IF(X$13="",0,CHOOSE(Detalhamento.OpçãoServiços,OFFSET(Import.PLQ,$A1-1,X$15-1,1,1),IF($E1&lt;&gt;1,IF(ISNUMBER(INDEX(Import.PLE,Detalhamento!$E1,Detalhamento!X$15)),IF(INDEX(Import.PLE,Detalhamento!$E1,Detalhamento!X$15)&lt;=mediçao,OFFSET(Import.PLQ,$A1-1,X$15-1,1,1),0),0),PLE!$AA$28*OFFSET(Import.PLQ,$A1-1,X$15-1,1,1)),IF($E1&lt;&gt;1,IF(ISNUMBER(INDEX(Import.PLE,Detalhamento!$E1,Detalhamento!X$15)),IF(INDEX(Import.PLE,Detalhamento!$E1,Detalhamento!X$15)&lt;=mediçao,0,OFFSET(Import.PLQ,$A1-1,X$15-1,1,1)),OFFSET(Import.PLQ,$A1-1,X$15-1,1,1)),(1-PLE!$AA$28)*OFFSET(Import.PLQ,$A1-1,X$15-1,1,1))))</f>
        <v>0</v>
      </c>
      <c r="Y1" s="146">
        <f ca="1">IF(Y$13="",0,CHOOSE(Detalhamento.OpçãoServiços,OFFSET(Import.PLQ,$A1-1,Y$15-1,1,1),IF($E1&lt;&gt;1,IF(ISNUMBER(INDEX(Import.PLE,Detalhamento!$E1,Detalhamento!Y$15)),IF(INDEX(Import.PLE,Detalhamento!$E1,Detalhamento!Y$15)&lt;=mediçao,OFFSET(Import.PLQ,$A1-1,Y$15-1,1,1),0),0),PLE!$AA$28*OFFSET(Import.PLQ,$A1-1,Y$15-1,1,1)),IF($E1&lt;&gt;1,IF(ISNUMBER(INDEX(Import.PLE,Detalhamento!$E1,Detalhamento!Y$15)),IF(INDEX(Import.PLE,Detalhamento!$E1,Detalhamento!Y$15)&lt;=mediçao,0,OFFSET(Import.PLQ,$A1-1,Y$15-1,1,1)),OFFSET(Import.PLQ,$A1-1,Y$15-1,1,1)),(1-PLE!$AA$28)*OFFSET(Import.PLQ,$A1-1,Y$15-1,1,1))))</f>
        <v>0</v>
      </c>
      <c r="Z1" s="146">
        <f ca="1">IF(Z$13="",0,CHOOSE(Detalhamento.OpçãoServiços,OFFSET(Import.PLQ,$A1-1,Z$15-1,1,1),IF($E1&lt;&gt;1,IF(ISNUMBER(INDEX(Import.PLE,Detalhamento!$E1,Detalhamento!Z$15)),IF(INDEX(Import.PLE,Detalhamento!$E1,Detalhamento!Z$15)&lt;=mediçao,OFFSET(Import.PLQ,$A1-1,Z$15-1,1,1),0),0),PLE!$AA$28*OFFSET(Import.PLQ,$A1-1,Z$15-1,1,1)),IF($E1&lt;&gt;1,IF(ISNUMBER(INDEX(Import.PLE,Detalhamento!$E1,Detalhamento!Z$15)),IF(INDEX(Import.PLE,Detalhamento!$E1,Detalhamento!Z$15)&lt;=mediçao,0,OFFSET(Import.PLQ,$A1-1,Z$15-1,1,1)),OFFSET(Import.PLQ,$A1-1,Z$15-1,1,1)),(1-PLE!$AA$28)*OFFSET(Import.PLQ,$A1-1,Z$15-1,1,1))))</f>
        <v>0</v>
      </c>
      <c r="AA1" s="146">
        <f ca="1">IF(AA$13="",0,CHOOSE(Detalhamento.OpçãoServiços,OFFSET(Import.PLQ,$A1-1,AA$15-1,1,1),IF($E1&lt;&gt;1,IF(ISNUMBER(INDEX(Import.PLE,Detalhamento!$E1,Detalhamento!AA$15)),IF(INDEX(Import.PLE,Detalhamento!$E1,Detalhamento!AA$15)&lt;=mediçao,OFFSET(Import.PLQ,$A1-1,AA$15-1,1,1),0),0),PLE!$AA$28*OFFSET(Import.PLQ,$A1-1,AA$15-1,1,1)),IF($E1&lt;&gt;1,IF(ISNUMBER(INDEX(Import.PLE,Detalhamento!$E1,Detalhamento!AA$15)),IF(INDEX(Import.PLE,Detalhamento!$E1,Detalhamento!AA$15)&lt;=mediçao,0,OFFSET(Import.PLQ,$A1-1,AA$15-1,1,1)),OFFSET(Import.PLQ,$A1-1,AA$15-1,1,1)),(1-PLE!$AA$28)*OFFSET(Import.PLQ,$A1-1,AA$15-1,1,1))))</f>
        <v>0</v>
      </c>
      <c r="AB1" s="146">
        <f ca="1">IF(AB$13="",0,CHOOSE(Detalhamento.OpçãoServiços,OFFSET(Import.PLQ,$A1-1,AB$15-1,1,1),IF($E1&lt;&gt;1,IF(ISNUMBER(INDEX(Import.PLE,Detalhamento!$E1,Detalhamento!AB$15)),IF(INDEX(Import.PLE,Detalhamento!$E1,Detalhamento!AB$15)&lt;=mediçao,OFFSET(Import.PLQ,$A1-1,AB$15-1,1,1),0),0),PLE!$AA$28*OFFSET(Import.PLQ,$A1-1,AB$15-1,1,1)),IF($E1&lt;&gt;1,IF(ISNUMBER(INDEX(Import.PLE,Detalhamento!$E1,Detalhamento!AB$15)),IF(INDEX(Import.PLE,Detalhamento!$E1,Detalhamento!AB$15)&lt;=mediçao,0,OFFSET(Import.PLQ,$A1-1,AB$15-1,1,1)),OFFSET(Import.PLQ,$A1-1,AB$15-1,1,1)),(1-PLE!$AA$28)*OFFSET(Import.PLQ,$A1-1,AB$15-1,1,1))))</f>
        <v>0</v>
      </c>
      <c r="AC1" s="146">
        <f ca="1">IF(AC$13="",0,CHOOSE(Detalhamento.OpçãoServiços,OFFSET(Import.PLQ,$A1-1,AC$15-1,1,1),IF($E1&lt;&gt;1,IF(ISNUMBER(INDEX(Import.PLE,Detalhamento!$E1,Detalhamento!AC$15)),IF(INDEX(Import.PLE,Detalhamento!$E1,Detalhamento!AC$15)&lt;=mediçao,OFFSET(Import.PLQ,$A1-1,AC$15-1,1,1),0),0),PLE!$AA$28*OFFSET(Import.PLQ,$A1-1,AC$15-1,1,1)),IF($E1&lt;&gt;1,IF(ISNUMBER(INDEX(Import.PLE,Detalhamento!$E1,Detalhamento!AC$15)),IF(INDEX(Import.PLE,Detalhamento!$E1,Detalhamento!AC$15)&lt;=mediçao,0,OFFSET(Import.PLQ,$A1-1,AC$15-1,1,1)),OFFSET(Import.PLQ,$A1-1,AC$15-1,1,1)),(1-PLE!$AA$28)*OFFSET(Import.PLQ,$A1-1,AC$15-1,1,1))))</f>
        <v>0</v>
      </c>
      <c r="AD1" s="146">
        <f ca="1">IF(AD$13="",0,CHOOSE(Detalhamento.OpçãoServiços,OFFSET(Import.PLQ,$A1-1,AD$15-1,1,1),IF($E1&lt;&gt;1,IF(ISNUMBER(INDEX(Import.PLE,Detalhamento!$E1,Detalhamento!AD$15)),IF(INDEX(Import.PLE,Detalhamento!$E1,Detalhamento!AD$15)&lt;=mediçao,OFFSET(Import.PLQ,$A1-1,AD$15-1,1,1),0),0),PLE!$AA$28*OFFSET(Import.PLQ,$A1-1,AD$15-1,1,1)),IF($E1&lt;&gt;1,IF(ISNUMBER(INDEX(Import.PLE,Detalhamento!$E1,Detalhamento!AD$15)),IF(INDEX(Import.PLE,Detalhamento!$E1,Detalhamento!AD$15)&lt;=mediçao,0,OFFSET(Import.PLQ,$A1-1,AD$15-1,1,1)),OFFSET(Import.PLQ,$A1-1,AD$15-1,1,1)),(1-PLE!$AA$28)*OFFSET(Import.PLQ,$A1-1,AD$15-1,1,1))))</f>
        <v>0</v>
      </c>
      <c r="AE1" s="146">
        <f ca="1">IF(AE$13="",0,CHOOSE(Detalhamento.OpçãoServiços,OFFSET(Import.PLQ,$A1-1,AE$15-1,1,1),IF($E1&lt;&gt;1,IF(ISNUMBER(INDEX(Import.PLE,Detalhamento!$E1,Detalhamento!AE$15)),IF(INDEX(Import.PLE,Detalhamento!$E1,Detalhamento!AE$15)&lt;=mediçao,OFFSET(Import.PLQ,$A1-1,AE$15-1,1,1),0),0),PLE!$AA$28*OFFSET(Import.PLQ,$A1-1,AE$15-1,1,1)),IF($E1&lt;&gt;1,IF(ISNUMBER(INDEX(Import.PLE,Detalhamento!$E1,Detalhamento!AE$15)),IF(INDEX(Import.PLE,Detalhamento!$E1,Detalhamento!AE$15)&lt;=mediçao,0,OFFSET(Import.PLQ,$A1-1,AE$15-1,1,1)),OFFSET(Import.PLQ,$A1-1,AE$15-1,1,1)),(1-PLE!$AA$28)*OFFSET(Import.PLQ,$A1-1,AE$15-1,1,1))))</f>
        <v>0</v>
      </c>
      <c r="AF1" s="146">
        <f ca="1">IF(AF$13="",0,CHOOSE(Detalhamento.OpçãoServiços,OFFSET(Import.PLQ,$A1-1,AF$15-1,1,1),IF($E1&lt;&gt;1,IF(ISNUMBER(INDEX(Import.PLE,Detalhamento!$E1,Detalhamento!AF$15)),IF(INDEX(Import.PLE,Detalhamento!$E1,Detalhamento!AF$15)&lt;=mediçao,OFFSET(Import.PLQ,$A1-1,AF$15-1,1,1),0),0),PLE!$AA$28*OFFSET(Import.PLQ,$A1-1,AF$15-1,1,1)),IF($E1&lt;&gt;1,IF(ISNUMBER(INDEX(Import.PLE,Detalhamento!$E1,Detalhamento!AF$15)),IF(INDEX(Import.PLE,Detalhamento!$E1,Detalhamento!AF$15)&lt;=mediçao,0,OFFSET(Import.PLQ,$A1-1,AF$15-1,1,1)),OFFSET(Import.PLQ,$A1-1,AF$15-1,1,1)),(1-PLE!$AA$28)*OFFSET(Import.PLQ,$A1-1,AF$15-1,1,1))))</f>
        <v>0</v>
      </c>
      <c r="AG1" s="146">
        <f ca="1">IF(AG$13="",0,CHOOSE(Detalhamento.OpçãoServiços,OFFSET(Import.PLQ,$A1-1,AG$15-1,1,1),IF($E1&lt;&gt;1,IF(ISNUMBER(INDEX(Import.PLE,Detalhamento!$E1,Detalhamento!AG$15)),IF(INDEX(Import.PLE,Detalhamento!$E1,Detalhamento!AG$15)&lt;=mediçao,OFFSET(Import.PLQ,$A1-1,AG$15-1,1,1),0),0),PLE!$AA$28*OFFSET(Import.PLQ,$A1-1,AG$15-1,1,1)),IF($E1&lt;&gt;1,IF(ISNUMBER(INDEX(Import.PLE,Detalhamento!$E1,Detalhamento!AG$15)),IF(INDEX(Import.PLE,Detalhamento!$E1,Detalhamento!AG$15)&lt;=mediçao,0,OFFSET(Import.PLQ,$A1-1,AG$15-1,1,1)),OFFSET(Import.PLQ,$A1-1,AG$15-1,1,1)),(1-PLE!$AA$28)*OFFSET(Import.PLQ,$A1-1,AG$15-1,1,1))))</f>
        <v>0</v>
      </c>
      <c r="AH1" s="146">
        <f ca="1">IF(AH$13="",0,CHOOSE(Detalhamento.OpçãoServiços,OFFSET(Import.PLQ,$A1-1,AH$15-1,1,1),IF($E1&lt;&gt;1,IF(ISNUMBER(INDEX(Import.PLE,Detalhamento!$E1,Detalhamento!AH$15)),IF(INDEX(Import.PLE,Detalhamento!$E1,Detalhamento!AH$15)&lt;=mediçao,OFFSET(Import.PLQ,$A1-1,AH$15-1,1,1),0),0),PLE!$AA$28*OFFSET(Import.PLQ,$A1-1,AH$15-1,1,1)),IF($E1&lt;&gt;1,IF(ISNUMBER(INDEX(Import.PLE,Detalhamento!$E1,Detalhamento!AH$15)),IF(INDEX(Import.PLE,Detalhamento!$E1,Detalhamento!AH$15)&lt;=mediçao,0,OFFSET(Import.PLQ,$A1-1,AH$15-1,1,1)),OFFSET(Import.PLQ,$A1-1,AH$15-1,1,1)),(1-PLE!$AA$28)*OFFSET(Import.PLQ,$A1-1,AH$15-1,1,1))))</f>
        <v>0</v>
      </c>
      <c r="AI1" s="146">
        <f ca="1">IF(AI$13="",0,CHOOSE(Detalhamento.OpçãoServiços,OFFSET(Import.PLQ,$A1-1,AI$15-1,1,1),IF($E1&lt;&gt;1,IF(ISNUMBER(INDEX(Import.PLE,Detalhamento!$E1,Detalhamento!AI$15)),IF(INDEX(Import.PLE,Detalhamento!$E1,Detalhamento!AI$15)&lt;=mediçao,OFFSET(Import.PLQ,$A1-1,AI$15-1,1,1),0),0),PLE!$AA$28*OFFSET(Import.PLQ,$A1-1,AI$15-1,1,1)),IF($E1&lt;&gt;1,IF(ISNUMBER(INDEX(Import.PLE,Detalhamento!$E1,Detalhamento!AI$15)),IF(INDEX(Import.PLE,Detalhamento!$E1,Detalhamento!AI$15)&lt;=mediçao,0,OFFSET(Import.PLQ,$A1-1,AI$15-1,1,1)),OFFSET(Import.PLQ,$A1-1,AI$15-1,1,1)),(1-PLE!$AA$28)*OFFSET(Import.PLQ,$A1-1,AI$15-1,1,1))))</f>
        <v>0</v>
      </c>
      <c r="AJ1" s="146">
        <f ca="1">IF(AJ$13="",0,CHOOSE(Detalhamento.OpçãoServiços,OFFSET(Import.PLQ,$A1-1,AJ$15-1,1,1),IF($E1&lt;&gt;1,IF(ISNUMBER(INDEX(Import.PLE,Detalhamento!$E1,Detalhamento!AJ$15)),IF(INDEX(Import.PLE,Detalhamento!$E1,Detalhamento!AJ$15)&lt;=mediçao,OFFSET(Import.PLQ,$A1-1,AJ$15-1,1,1),0),0),PLE!$AA$28*OFFSET(Import.PLQ,$A1-1,AJ$15-1,1,1)),IF($E1&lt;&gt;1,IF(ISNUMBER(INDEX(Import.PLE,Detalhamento!$E1,Detalhamento!AJ$15)),IF(INDEX(Import.PLE,Detalhamento!$E1,Detalhamento!AJ$15)&lt;=mediçao,0,OFFSET(Import.PLQ,$A1-1,AJ$15-1,1,1)),OFFSET(Import.PLQ,$A1-1,AJ$15-1,1,1)),(1-PLE!$AA$28)*OFFSET(Import.PLQ,$A1-1,AJ$15-1,1,1))))</f>
        <v>0</v>
      </c>
      <c r="AK1" s="146">
        <f ca="1">IF(AK$13="",0,CHOOSE(Detalhamento.OpçãoServiços,OFFSET(Import.PLQ,$A1-1,AK$15-1,1,1),IF($E1&lt;&gt;1,IF(ISNUMBER(INDEX(Import.PLE,Detalhamento!$E1,Detalhamento!AK$15)),IF(INDEX(Import.PLE,Detalhamento!$E1,Detalhamento!AK$15)&lt;=mediçao,OFFSET(Import.PLQ,$A1-1,AK$15-1,1,1),0),0),PLE!$AA$28*OFFSET(Import.PLQ,$A1-1,AK$15-1,1,1)),IF($E1&lt;&gt;1,IF(ISNUMBER(INDEX(Import.PLE,Detalhamento!$E1,Detalhamento!AK$15)),IF(INDEX(Import.PLE,Detalhamento!$E1,Detalhamento!AK$15)&lt;=mediçao,0,OFFSET(Import.PLQ,$A1-1,AK$15-1,1,1)),OFFSET(Import.PLQ,$A1-1,AK$15-1,1,1)),(1-PLE!$AA$28)*OFFSET(Import.PLQ,$A1-1,AK$15-1,1,1))))</f>
        <v>0</v>
      </c>
      <c r="AL1" s="146">
        <f ca="1">IF(AL$13="",0,CHOOSE(Detalhamento.OpçãoServiços,OFFSET(Import.PLQ,$A1-1,AL$15-1,1,1),IF($E1&lt;&gt;1,IF(ISNUMBER(INDEX(Import.PLE,Detalhamento!$E1,Detalhamento!AL$15)),IF(INDEX(Import.PLE,Detalhamento!$E1,Detalhamento!AL$15)&lt;=mediçao,OFFSET(Import.PLQ,$A1-1,AL$15-1,1,1),0),0),PLE!$AA$28*OFFSET(Import.PLQ,$A1-1,AL$15-1,1,1)),IF($E1&lt;&gt;1,IF(ISNUMBER(INDEX(Import.PLE,Detalhamento!$E1,Detalhamento!AL$15)),IF(INDEX(Import.PLE,Detalhamento!$E1,Detalhamento!AL$15)&lt;=mediçao,0,OFFSET(Import.PLQ,$A1-1,AL$15-1,1,1)),OFFSET(Import.PLQ,$A1-1,AL$15-1,1,1)),(1-PLE!$AA$28)*OFFSET(Import.PLQ,$A1-1,AL$15-1,1,1))))</f>
        <v>0</v>
      </c>
      <c r="AM1" s="146">
        <f ca="1">IF(AM$13="",0,CHOOSE(Detalhamento.OpçãoServiços,OFFSET(Import.PLQ,$A1-1,AM$15-1,1,1),IF($E1&lt;&gt;1,IF(ISNUMBER(INDEX(Import.PLE,Detalhamento!$E1,Detalhamento!AM$15)),IF(INDEX(Import.PLE,Detalhamento!$E1,Detalhamento!AM$15)&lt;=mediçao,OFFSET(Import.PLQ,$A1-1,AM$15-1,1,1),0),0),PLE!$AA$28*OFFSET(Import.PLQ,$A1-1,AM$15-1,1,1)),IF($E1&lt;&gt;1,IF(ISNUMBER(INDEX(Import.PLE,Detalhamento!$E1,Detalhamento!AM$15)),IF(INDEX(Import.PLE,Detalhamento!$E1,Detalhamento!AM$15)&lt;=mediçao,0,OFFSET(Import.PLQ,$A1-1,AM$15-1,1,1)),OFFSET(Import.PLQ,$A1-1,AM$15-1,1,1)),(1-PLE!$AA$28)*OFFSET(Import.PLQ,$A1-1,AM$15-1,1,1))))</f>
        <v>0</v>
      </c>
      <c r="AN1" s="146">
        <f ca="1">IF(AN$13="",0,CHOOSE(Detalhamento.OpçãoServiços,OFFSET(Import.PLQ,$A1-1,AN$15-1,1,1),IF($E1&lt;&gt;1,IF(ISNUMBER(INDEX(Import.PLE,Detalhamento!$E1,Detalhamento!AN$15)),IF(INDEX(Import.PLE,Detalhamento!$E1,Detalhamento!AN$15)&lt;=mediçao,OFFSET(Import.PLQ,$A1-1,AN$15-1,1,1),0),0),PLE!$AA$28*OFFSET(Import.PLQ,$A1-1,AN$15-1,1,1)),IF($E1&lt;&gt;1,IF(ISNUMBER(INDEX(Import.PLE,Detalhamento!$E1,Detalhamento!AN$15)),IF(INDEX(Import.PLE,Detalhamento!$E1,Detalhamento!AN$15)&lt;=mediçao,0,OFFSET(Import.PLQ,$A1-1,AN$15-1,1,1)),OFFSET(Import.PLQ,$A1-1,AN$15-1,1,1)),(1-PLE!$AA$28)*OFFSET(Import.PLQ,$A1-1,AN$15-1,1,1))))</f>
        <v>0</v>
      </c>
      <c r="AO1" s="146">
        <f ca="1">IF(AO$13="",0,CHOOSE(Detalhamento.OpçãoServiços,OFFSET(Import.PLQ,$A1-1,AO$15-1,1,1),IF($E1&lt;&gt;1,IF(ISNUMBER(INDEX(Import.PLE,Detalhamento!$E1,Detalhamento!AO$15)),IF(INDEX(Import.PLE,Detalhamento!$E1,Detalhamento!AO$15)&lt;=mediçao,OFFSET(Import.PLQ,$A1-1,AO$15-1,1,1),0),0),PLE!$AA$28*OFFSET(Import.PLQ,$A1-1,AO$15-1,1,1)),IF($E1&lt;&gt;1,IF(ISNUMBER(INDEX(Import.PLE,Detalhamento!$E1,Detalhamento!AO$15)),IF(INDEX(Import.PLE,Detalhamento!$E1,Detalhamento!AO$15)&lt;=mediçao,0,OFFSET(Import.PLQ,$A1-1,AO$15-1,1,1)),OFFSET(Import.PLQ,$A1-1,AO$15-1,1,1)),(1-PLE!$AA$28)*OFFSET(Import.PLQ,$A1-1,AO$15-1,1,1))))</f>
        <v>0</v>
      </c>
      <c r="AP1" s="146">
        <f ca="1">IF(AP$13="",0,CHOOSE(Detalhamento.OpçãoServiços,OFFSET(Import.PLQ,$A1-1,AP$15-1,1,1),IF($E1&lt;&gt;1,IF(ISNUMBER(INDEX(Import.PLE,Detalhamento!$E1,Detalhamento!AP$15)),IF(INDEX(Import.PLE,Detalhamento!$E1,Detalhamento!AP$15)&lt;=mediçao,OFFSET(Import.PLQ,$A1-1,AP$15-1,1,1),0),0),PLE!$AA$28*OFFSET(Import.PLQ,$A1-1,AP$15-1,1,1)),IF($E1&lt;&gt;1,IF(ISNUMBER(INDEX(Import.PLE,Detalhamento!$E1,Detalhamento!AP$15)),IF(INDEX(Import.PLE,Detalhamento!$E1,Detalhamento!AP$15)&lt;=mediçao,0,OFFSET(Import.PLQ,$A1-1,AP$15-1,1,1)),OFFSET(Import.PLQ,$A1-1,AP$15-1,1,1)),(1-PLE!$AA$28)*OFFSET(Import.PLQ,$A1-1,AP$15-1,1,1))))</f>
        <v>0</v>
      </c>
      <c r="AQ1" s="146">
        <f ca="1">IF(AQ$13="",0,CHOOSE(Detalhamento.OpçãoServiços,OFFSET(Import.PLQ,$A1-1,AQ$15-1,1,1),IF($E1&lt;&gt;1,IF(ISNUMBER(INDEX(Import.PLE,Detalhamento!$E1,Detalhamento!AQ$15)),IF(INDEX(Import.PLE,Detalhamento!$E1,Detalhamento!AQ$15)&lt;=mediçao,OFFSET(Import.PLQ,$A1-1,AQ$15-1,1,1),0),0),PLE!$AA$28*OFFSET(Import.PLQ,$A1-1,AQ$15-1,1,1)),IF($E1&lt;&gt;1,IF(ISNUMBER(INDEX(Import.PLE,Detalhamento!$E1,Detalhamento!AQ$15)),IF(INDEX(Import.PLE,Detalhamento!$E1,Detalhamento!AQ$15)&lt;=mediçao,0,OFFSET(Import.PLQ,$A1-1,AQ$15-1,1,1)),OFFSET(Import.PLQ,$A1-1,AQ$15-1,1,1)),(1-PLE!$AA$28)*OFFSET(Import.PLQ,$A1-1,AQ$15-1,1,1))))</f>
        <v>0</v>
      </c>
      <c r="AR1" s="146">
        <f ca="1">IF(AR$13="",0,CHOOSE(Detalhamento.OpçãoServiços,OFFSET(Import.PLQ,$A1-1,AR$15-1,1,1),IF($E1&lt;&gt;1,IF(ISNUMBER(INDEX(Import.PLE,Detalhamento!$E1,Detalhamento!AR$15)),IF(INDEX(Import.PLE,Detalhamento!$E1,Detalhamento!AR$15)&lt;=mediçao,OFFSET(Import.PLQ,$A1-1,AR$15-1,1,1),0),0),PLE!$AA$28*OFFSET(Import.PLQ,$A1-1,AR$15-1,1,1)),IF($E1&lt;&gt;1,IF(ISNUMBER(INDEX(Import.PLE,Detalhamento!$E1,Detalhamento!AR$15)),IF(INDEX(Import.PLE,Detalhamento!$E1,Detalhamento!AR$15)&lt;=mediçao,0,OFFSET(Import.PLQ,$A1-1,AR$15-1,1,1)),OFFSET(Import.PLQ,$A1-1,AR$15-1,1,1)),(1-PLE!$AA$28)*OFFSET(Import.PLQ,$A1-1,AR$15-1,1,1))))</f>
        <v>0</v>
      </c>
      <c r="AS1" s="146">
        <f ca="1">IF(AS$13="",0,CHOOSE(Detalhamento.OpçãoServiços,OFFSET(Import.PLQ,$A1-1,AS$15-1,1,1),IF($E1&lt;&gt;1,IF(ISNUMBER(INDEX(Import.PLE,Detalhamento!$E1,Detalhamento!AS$15)),IF(INDEX(Import.PLE,Detalhamento!$E1,Detalhamento!AS$15)&lt;=mediçao,OFFSET(Import.PLQ,$A1-1,AS$15-1,1,1),0),0),PLE!$AA$28*OFFSET(Import.PLQ,$A1-1,AS$15-1,1,1)),IF($E1&lt;&gt;1,IF(ISNUMBER(INDEX(Import.PLE,Detalhamento!$E1,Detalhamento!AS$15)),IF(INDEX(Import.PLE,Detalhamento!$E1,Detalhamento!AS$15)&lt;=mediçao,0,OFFSET(Import.PLQ,$A1-1,AS$15-1,1,1)),OFFSET(Import.PLQ,$A1-1,AS$15-1,1,1)),(1-PLE!$AA$28)*OFFSET(Import.PLQ,$A1-1,AS$15-1,1,1))))</f>
        <v>0</v>
      </c>
      <c r="AT1" s="146">
        <f ca="1">IF(AT$13="",0,CHOOSE(Detalhamento.OpçãoServiços,OFFSET(Import.PLQ,$A1-1,AT$15-1,1,1),IF($E1&lt;&gt;1,IF(ISNUMBER(INDEX(Import.PLE,Detalhamento!$E1,Detalhamento!AT$15)),IF(INDEX(Import.PLE,Detalhamento!$E1,Detalhamento!AT$15)&lt;=mediçao,OFFSET(Import.PLQ,$A1-1,AT$15-1,1,1),0),0),PLE!$AA$28*OFFSET(Import.PLQ,$A1-1,AT$15-1,1,1)),IF($E1&lt;&gt;1,IF(ISNUMBER(INDEX(Import.PLE,Detalhamento!$E1,Detalhamento!AT$15)),IF(INDEX(Import.PLE,Detalhamento!$E1,Detalhamento!AT$15)&lt;=mediçao,0,OFFSET(Import.PLQ,$A1-1,AT$15-1,1,1)),OFFSET(Import.PLQ,$A1-1,AT$15-1,1,1)),(1-PLE!$AA$28)*OFFSET(Import.PLQ,$A1-1,AT$15-1,1,1))))</f>
        <v>0</v>
      </c>
      <c r="AU1" s="146">
        <f ca="1">IF(AU$13="",0,CHOOSE(Detalhamento.OpçãoServiços,OFFSET(Import.PLQ,$A1-1,AU$15-1,1,1),IF($E1&lt;&gt;1,IF(ISNUMBER(INDEX(Import.PLE,Detalhamento!$E1,Detalhamento!AU$15)),IF(INDEX(Import.PLE,Detalhamento!$E1,Detalhamento!AU$15)&lt;=mediçao,OFFSET(Import.PLQ,$A1-1,AU$15-1,1,1),0),0),PLE!$AA$28*OFFSET(Import.PLQ,$A1-1,AU$15-1,1,1)),IF($E1&lt;&gt;1,IF(ISNUMBER(INDEX(Import.PLE,Detalhamento!$E1,Detalhamento!AU$15)),IF(INDEX(Import.PLE,Detalhamento!$E1,Detalhamento!AU$15)&lt;=mediçao,0,OFFSET(Import.PLQ,$A1-1,AU$15-1,1,1)),OFFSET(Import.PLQ,$A1-1,AU$15-1,1,1)),(1-PLE!$AA$28)*OFFSET(Import.PLQ,$A1-1,AU$15-1,1,1))))</f>
        <v>0</v>
      </c>
      <c r="AV1" s="146">
        <f ca="1">IF(AV$13="",0,CHOOSE(Detalhamento.OpçãoServiços,OFFSET(Import.PLQ,$A1-1,AV$15-1,1,1),IF($E1&lt;&gt;1,IF(ISNUMBER(INDEX(Import.PLE,Detalhamento!$E1,Detalhamento!AV$15)),IF(INDEX(Import.PLE,Detalhamento!$E1,Detalhamento!AV$15)&lt;=mediçao,OFFSET(Import.PLQ,$A1-1,AV$15-1,1,1),0),0),PLE!$AA$28*OFFSET(Import.PLQ,$A1-1,AV$15-1,1,1)),IF($E1&lt;&gt;1,IF(ISNUMBER(INDEX(Import.PLE,Detalhamento!$E1,Detalhamento!AV$15)),IF(INDEX(Import.PLE,Detalhamento!$E1,Detalhamento!AV$15)&lt;=mediçao,0,OFFSET(Import.PLQ,$A1-1,AV$15-1,1,1)),OFFSET(Import.PLQ,$A1-1,AV$15-1,1,1)),(1-PLE!$AA$28)*OFFSET(Import.PLQ,$A1-1,AV$15-1,1,1))))</f>
        <v>0</v>
      </c>
      <c r="AW1" s="146">
        <f ca="1">IF(AW$13="",0,CHOOSE(Detalhamento.OpçãoServiços,OFFSET(Import.PLQ,$A1-1,AW$15-1,1,1),IF($E1&lt;&gt;1,IF(ISNUMBER(INDEX(Import.PLE,Detalhamento!$E1,Detalhamento!AW$15)),IF(INDEX(Import.PLE,Detalhamento!$E1,Detalhamento!AW$15)&lt;=mediçao,OFFSET(Import.PLQ,$A1-1,AW$15-1,1,1),0),0),PLE!$AA$28*OFFSET(Import.PLQ,$A1-1,AW$15-1,1,1)),IF($E1&lt;&gt;1,IF(ISNUMBER(INDEX(Import.PLE,Detalhamento!$E1,Detalhamento!AW$15)),IF(INDEX(Import.PLE,Detalhamento!$E1,Detalhamento!AW$15)&lt;=mediçao,0,OFFSET(Import.PLQ,$A1-1,AW$15-1,1,1)),OFFSET(Import.PLQ,$A1-1,AW$15-1,1,1)),(1-PLE!$AA$28)*OFFSET(Import.PLQ,$A1-1,AW$15-1,1,1))))</f>
        <v>0</v>
      </c>
      <c r="AX1" s="146">
        <f ca="1">IF(AX$13="",0,CHOOSE(Detalhamento.OpçãoServiços,OFFSET(Import.PLQ,$A1-1,AX$15-1,1,1),IF($E1&lt;&gt;1,IF(ISNUMBER(INDEX(Import.PLE,Detalhamento!$E1,Detalhamento!AX$15)),IF(INDEX(Import.PLE,Detalhamento!$E1,Detalhamento!AX$15)&lt;=mediçao,OFFSET(Import.PLQ,$A1-1,AX$15-1,1,1),0),0),PLE!$AA$28*OFFSET(Import.PLQ,$A1-1,AX$15-1,1,1)),IF($E1&lt;&gt;1,IF(ISNUMBER(INDEX(Import.PLE,Detalhamento!$E1,Detalhamento!AX$15)),IF(INDEX(Import.PLE,Detalhamento!$E1,Detalhamento!AX$15)&lt;=mediçao,0,OFFSET(Import.PLQ,$A1-1,AX$15-1,1,1)),OFFSET(Import.PLQ,$A1-1,AX$15-1,1,1)),(1-PLE!$AA$28)*OFFSET(Import.PLQ,$A1-1,AX$15-1,1,1))))</f>
        <v>0</v>
      </c>
      <c r="AY1" s="146">
        <f ca="1">IF(AY$13="",0,CHOOSE(Detalhamento.OpçãoServiços,OFFSET(Import.PLQ,$A1-1,AY$15-1,1,1),IF($E1&lt;&gt;1,IF(ISNUMBER(INDEX(Import.PLE,Detalhamento!$E1,Detalhamento!AY$15)),IF(INDEX(Import.PLE,Detalhamento!$E1,Detalhamento!AY$15)&lt;=mediçao,OFFSET(Import.PLQ,$A1-1,AY$15-1,1,1),0),0),PLE!$AA$28*OFFSET(Import.PLQ,$A1-1,AY$15-1,1,1)),IF($E1&lt;&gt;1,IF(ISNUMBER(INDEX(Import.PLE,Detalhamento!$E1,Detalhamento!AY$15)),IF(INDEX(Import.PLE,Detalhamento!$E1,Detalhamento!AY$15)&lt;=mediçao,0,OFFSET(Import.PLQ,$A1-1,AY$15-1,1,1)),OFFSET(Import.PLQ,$A1-1,AY$15-1,1,1)),(1-PLE!$AA$28)*OFFSET(Import.PLQ,$A1-1,AY$15-1,1,1))))</f>
        <v>0</v>
      </c>
      <c r="AZ1" s="146">
        <f ca="1">IF(AZ$13="",0,CHOOSE(Detalhamento.OpçãoServiços,OFFSET(Import.PLQ,$A1-1,AZ$15-1,1,1),IF($E1&lt;&gt;1,IF(ISNUMBER(INDEX(Import.PLE,Detalhamento!$E1,Detalhamento!AZ$15)),IF(INDEX(Import.PLE,Detalhamento!$E1,Detalhamento!AZ$15)&lt;=mediçao,OFFSET(Import.PLQ,$A1-1,AZ$15-1,1,1),0),0),PLE!$AA$28*OFFSET(Import.PLQ,$A1-1,AZ$15-1,1,1)),IF($E1&lt;&gt;1,IF(ISNUMBER(INDEX(Import.PLE,Detalhamento!$E1,Detalhamento!AZ$15)),IF(INDEX(Import.PLE,Detalhamento!$E1,Detalhamento!AZ$15)&lt;=mediçao,0,OFFSET(Import.PLQ,$A1-1,AZ$15-1,1,1)),OFFSET(Import.PLQ,$A1-1,AZ$15-1,1,1)),(1-PLE!$AA$28)*OFFSET(Import.PLQ,$A1-1,AZ$15-1,1,1))))</f>
        <v>0</v>
      </c>
      <c r="BA1" s="146">
        <f ca="1">IF(BA$13="",0,CHOOSE(Detalhamento.OpçãoServiços,OFFSET(Import.PLQ,$A1-1,BA$15-1,1,1),IF($E1&lt;&gt;1,IF(ISNUMBER(INDEX(Import.PLE,Detalhamento!$E1,Detalhamento!BA$15)),IF(INDEX(Import.PLE,Detalhamento!$E1,Detalhamento!BA$15)&lt;=mediçao,OFFSET(Import.PLQ,$A1-1,BA$15-1,1,1),0),0),PLE!$AA$28*OFFSET(Import.PLQ,$A1-1,BA$15-1,1,1)),IF($E1&lt;&gt;1,IF(ISNUMBER(INDEX(Import.PLE,Detalhamento!$E1,Detalhamento!BA$15)),IF(INDEX(Import.PLE,Detalhamento!$E1,Detalhamento!BA$15)&lt;=mediçao,0,OFFSET(Import.PLQ,$A1-1,BA$15-1,1,1)),OFFSET(Import.PLQ,$A1-1,BA$15-1,1,1)),(1-PLE!$AA$28)*OFFSET(Import.PLQ,$A1-1,BA$15-1,1,1))))</f>
        <v>0</v>
      </c>
      <c r="BB1" s="146">
        <f ca="1">IF(BB$13="",0,CHOOSE(Detalhamento.OpçãoServiços,OFFSET(Import.PLQ,$A1-1,BB$15-1,1,1),IF($E1&lt;&gt;1,IF(ISNUMBER(INDEX(Import.PLE,Detalhamento!$E1,Detalhamento!BB$15)),IF(INDEX(Import.PLE,Detalhamento!$E1,Detalhamento!BB$15)&lt;=mediçao,OFFSET(Import.PLQ,$A1-1,BB$15-1,1,1),0),0),PLE!$AA$28*OFFSET(Import.PLQ,$A1-1,BB$15-1,1,1)),IF($E1&lt;&gt;1,IF(ISNUMBER(INDEX(Import.PLE,Detalhamento!$E1,Detalhamento!BB$15)),IF(INDEX(Import.PLE,Detalhamento!$E1,Detalhamento!BB$15)&lt;=mediçao,0,OFFSET(Import.PLQ,$A1-1,BB$15-1,1,1)),OFFSET(Import.PLQ,$A1-1,BB$15-1,1,1)),(1-PLE!$AA$28)*OFFSET(Import.PLQ,$A1-1,BB$15-1,1,1))))</f>
        <v>0</v>
      </c>
      <c r="BC1" s="146">
        <f ca="1">IF(BC$13="",0,CHOOSE(Detalhamento.OpçãoServiços,OFFSET(Import.PLQ,$A1-1,BC$15-1,1,1),IF($E1&lt;&gt;1,IF(ISNUMBER(INDEX(Import.PLE,Detalhamento!$E1,Detalhamento!BC$15)),IF(INDEX(Import.PLE,Detalhamento!$E1,Detalhamento!BC$15)&lt;=mediçao,OFFSET(Import.PLQ,$A1-1,BC$15-1,1,1),0),0),PLE!$AA$28*OFFSET(Import.PLQ,$A1-1,BC$15-1,1,1)),IF($E1&lt;&gt;1,IF(ISNUMBER(INDEX(Import.PLE,Detalhamento!$E1,Detalhamento!BC$15)),IF(INDEX(Import.PLE,Detalhamento!$E1,Detalhamento!BC$15)&lt;=mediçao,0,OFFSET(Import.PLQ,$A1-1,BC$15-1,1,1)),OFFSET(Import.PLQ,$A1-1,BC$15-1,1,1)),(1-PLE!$AA$28)*OFFSET(Import.PLQ,$A1-1,BC$15-1,1,1))))</f>
        <v>0</v>
      </c>
      <c r="BD1" s="146">
        <f ca="1">IF(BD$13="",0,CHOOSE(Detalhamento.OpçãoServiços,OFFSET(Import.PLQ,$A1-1,BD$15-1,1,1),IF($E1&lt;&gt;1,IF(ISNUMBER(INDEX(Import.PLE,Detalhamento!$E1,Detalhamento!BD$15)),IF(INDEX(Import.PLE,Detalhamento!$E1,Detalhamento!BD$15)&lt;=mediçao,OFFSET(Import.PLQ,$A1-1,BD$15-1,1,1),0),0),PLE!$AA$28*OFFSET(Import.PLQ,$A1-1,BD$15-1,1,1)),IF($E1&lt;&gt;1,IF(ISNUMBER(INDEX(Import.PLE,Detalhamento!$E1,Detalhamento!BD$15)),IF(INDEX(Import.PLE,Detalhamento!$E1,Detalhamento!BD$15)&lt;=mediçao,0,OFFSET(Import.PLQ,$A1-1,BD$15-1,1,1)),OFFSET(Import.PLQ,$A1-1,BD$15-1,1,1)),(1-PLE!$AA$28)*OFFSET(Import.PLQ,$A1-1,BD$15-1,1,1))))</f>
        <v>0</v>
      </c>
      <c r="BE1" s="146">
        <f ca="1">IF(BE$13="",0,CHOOSE(Detalhamento.OpçãoServiços,OFFSET(Import.PLQ,$A1-1,BE$15-1,1,1),IF($E1&lt;&gt;1,IF(ISNUMBER(INDEX(Import.PLE,Detalhamento!$E1,Detalhamento!BE$15)),IF(INDEX(Import.PLE,Detalhamento!$E1,Detalhamento!BE$15)&lt;=mediçao,OFFSET(Import.PLQ,$A1-1,BE$15-1,1,1),0),0),PLE!$AA$28*OFFSET(Import.PLQ,$A1-1,BE$15-1,1,1)),IF($E1&lt;&gt;1,IF(ISNUMBER(INDEX(Import.PLE,Detalhamento!$E1,Detalhamento!BE$15)),IF(INDEX(Import.PLE,Detalhamento!$E1,Detalhamento!BE$15)&lt;=mediçao,0,OFFSET(Import.PLQ,$A1-1,BE$15-1,1,1)),OFFSET(Import.PLQ,$A1-1,BE$15-1,1,1)),(1-PLE!$AA$28)*OFFSET(Import.PLQ,$A1-1,BE$15-1,1,1))))</f>
        <v>0</v>
      </c>
      <c r="BF1" s="146">
        <f ca="1">IF(BF$13="",0,CHOOSE(Detalhamento.OpçãoServiços,OFFSET(Import.PLQ,$A1-1,BF$15-1,1,1),IF($E1&lt;&gt;1,IF(ISNUMBER(INDEX(Import.PLE,Detalhamento!$E1,Detalhamento!BF$15)),IF(INDEX(Import.PLE,Detalhamento!$E1,Detalhamento!BF$15)&lt;=mediçao,OFFSET(Import.PLQ,$A1-1,BF$15-1,1,1),0),0),PLE!$AA$28*OFFSET(Import.PLQ,$A1-1,BF$15-1,1,1)),IF($E1&lt;&gt;1,IF(ISNUMBER(INDEX(Import.PLE,Detalhamento!$E1,Detalhamento!BF$15)),IF(INDEX(Import.PLE,Detalhamento!$E1,Detalhamento!BF$15)&lt;=mediçao,0,OFFSET(Import.PLQ,$A1-1,BF$15-1,1,1)),OFFSET(Import.PLQ,$A1-1,BF$15-1,1,1)),(1-PLE!$AA$28)*OFFSET(Import.PLQ,$A1-1,BF$15-1,1,1))))</f>
        <v>0</v>
      </c>
      <c r="BG1" s="146">
        <f ca="1">IF(BG$13="",0,CHOOSE(Detalhamento.OpçãoServiços,OFFSET(Import.PLQ,$A1-1,BG$15-1,1,1),IF($E1&lt;&gt;1,IF(ISNUMBER(INDEX(Import.PLE,Detalhamento!$E1,Detalhamento!BG$15)),IF(INDEX(Import.PLE,Detalhamento!$E1,Detalhamento!BG$15)&lt;=mediçao,OFFSET(Import.PLQ,$A1-1,BG$15-1,1,1),0),0),PLE!$AA$28*OFFSET(Import.PLQ,$A1-1,BG$15-1,1,1)),IF($E1&lt;&gt;1,IF(ISNUMBER(INDEX(Import.PLE,Detalhamento!$E1,Detalhamento!BG$15)),IF(INDEX(Import.PLE,Detalhamento!$E1,Detalhamento!BG$15)&lt;=mediçao,0,OFFSET(Import.PLQ,$A1-1,BG$15-1,1,1)),OFFSET(Import.PLQ,$A1-1,BG$15-1,1,1)),(1-PLE!$AA$28)*OFFSET(Import.PLQ,$A1-1,BG$15-1,1,1))))</f>
        <v>0</v>
      </c>
      <c r="BH1" s="146">
        <f ca="1">IF(BH$13="",0,CHOOSE(Detalhamento.OpçãoServiços,OFFSET(Import.PLQ,$A1-1,BH$15-1,1,1),IF($E1&lt;&gt;1,IF(ISNUMBER(INDEX(Import.PLE,Detalhamento!$E1,Detalhamento!BH$15)),IF(INDEX(Import.PLE,Detalhamento!$E1,Detalhamento!BH$15)&lt;=mediçao,OFFSET(Import.PLQ,$A1-1,BH$15-1,1,1),0),0),PLE!$AA$28*OFFSET(Import.PLQ,$A1-1,BH$15-1,1,1)),IF($E1&lt;&gt;1,IF(ISNUMBER(INDEX(Import.PLE,Detalhamento!$E1,Detalhamento!BH$15)),IF(INDEX(Import.PLE,Detalhamento!$E1,Detalhamento!BH$15)&lt;=mediçao,0,OFFSET(Import.PLQ,$A1-1,BH$15-1,1,1)),OFFSET(Import.PLQ,$A1-1,BH$15-1,1,1)),(1-PLE!$AA$28)*OFFSET(Import.PLQ,$A1-1,BH$15-1,1,1))))</f>
        <v>0</v>
      </c>
      <c r="BI1" s="146">
        <f ca="1">IF(BI$13="",0,CHOOSE(Detalhamento.OpçãoServiços,OFFSET(Import.PLQ,$A1-1,BI$15-1,1,1),IF($E1&lt;&gt;1,IF(ISNUMBER(INDEX(Import.PLE,Detalhamento!$E1,Detalhamento!BI$15)),IF(INDEX(Import.PLE,Detalhamento!$E1,Detalhamento!BI$15)&lt;=mediçao,OFFSET(Import.PLQ,$A1-1,BI$15-1,1,1),0),0),PLE!$AA$28*OFFSET(Import.PLQ,$A1-1,BI$15-1,1,1)),IF($E1&lt;&gt;1,IF(ISNUMBER(INDEX(Import.PLE,Detalhamento!$E1,Detalhamento!BI$15)),IF(INDEX(Import.PLE,Detalhamento!$E1,Detalhamento!BI$15)&lt;=mediçao,0,OFFSET(Import.PLQ,$A1-1,BI$15-1,1,1)),OFFSET(Import.PLQ,$A1-1,BI$15-1,1,1)),(1-PLE!$AA$28)*OFFSET(Import.PLQ,$A1-1,BI$15-1,1,1))))</f>
        <v>0</v>
      </c>
    </row>
    <row r="2" spans="1:61" s="26" customFormat="1" ht="23">
      <c r="F2" s="25"/>
      <c r="H2" s="25" t="s">
        <v>48</v>
      </c>
      <c r="I2" s="25"/>
      <c r="J2" s="25"/>
      <c r="K2" s="25"/>
      <c r="L2" s="25"/>
      <c r="M2" s="25"/>
      <c r="N2" s="25"/>
      <c r="O2" s="25"/>
      <c r="P2" s="60"/>
      <c r="Q2" s="61" t="s">
        <v>47</v>
      </c>
      <c r="W2" s="61" t="s">
        <v>47</v>
      </c>
      <c r="AC2" s="61" t="s">
        <v>47</v>
      </c>
      <c r="AI2" s="61" t="s">
        <v>47</v>
      </c>
      <c r="AO2" s="61" t="s">
        <v>47</v>
      </c>
      <c r="AU2" s="61" t="s">
        <v>47</v>
      </c>
      <c r="BA2" s="61" t="s">
        <v>47</v>
      </c>
      <c r="BG2" s="61" t="s">
        <v>47</v>
      </c>
    </row>
    <row r="6" spans="1:61">
      <c r="B6" s="21" t="s">
        <v>122</v>
      </c>
    </row>
    <row r="7" spans="1:61">
      <c r="B7" s="21" t="s">
        <v>123</v>
      </c>
    </row>
    <row r="8" spans="1:61">
      <c r="B8" s="154">
        <v>1</v>
      </c>
    </row>
    <row r="9" spans="1:61">
      <c r="B9" s="21" t="s">
        <v>119</v>
      </c>
    </row>
    <row r="10" spans="1:61">
      <c r="B10" s="21" t="s">
        <v>120</v>
      </c>
    </row>
    <row r="11" spans="1:61">
      <c r="B11" s="21" t="s">
        <v>121</v>
      </c>
    </row>
    <row r="12" spans="1:61">
      <c r="B12" s="154">
        <v>1</v>
      </c>
    </row>
    <row r="13" spans="1:61" ht="81.75" customHeight="1">
      <c r="A13" s="62"/>
      <c r="E13" s="30"/>
      <c r="F13" s="62"/>
      <c r="G13" s="62"/>
      <c r="H13" s="129"/>
      <c r="J13" s="63" t="s">
        <v>39</v>
      </c>
      <c r="K13" s="53"/>
      <c r="L13" s="64" t="e">
        <f>IF(Eventograma_e_Quantitativos!N15&lt;&gt;"",Eventograma_e_Quantitativos!N15,"")</f>
        <v>#REF!</v>
      </c>
      <c r="M13" s="64" t="e">
        <f>IF(Eventograma_e_Quantitativos!O15&lt;&gt;"",Eventograma_e_Quantitativos!O15,"")</f>
        <v>#REF!</v>
      </c>
      <c r="N13" s="64" t="e">
        <f>IF(Eventograma_e_Quantitativos!P15&lt;&gt;"",Eventograma_e_Quantitativos!P15,"")</f>
        <v>#REF!</v>
      </c>
      <c r="O13" s="64" t="e">
        <f>IF(Eventograma_e_Quantitativos!Q15&lt;&gt;"",Eventograma_e_Quantitativos!Q15,"")</f>
        <v>#REF!</v>
      </c>
      <c r="P13" s="64" t="str">
        <f>IF(Eventograma_e_Quantitativos!R15&lt;&gt;"",Eventograma_e_Quantitativos!R15,"")</f>
        <v/>
      </c>
      <c r="Q13" s="64" t="str">
        <f>IF(Eventograma_e_Quantitativos!S15&lt;&gt;"",Eventograma_e_Quantitativos!S15,"")</f>
        <v/>
      </c>
      <c r="R13" s="64" t="str">
        <f>IF(Eventograma_e_Quantitativos!T15&lt;&gt;"",Eventograma_e_Quantitativos!T15,"")</f>
        <v/>
      </c>
      <c r="S13" s="64" t="str">
        <f>IF(Eventograma_e_Quantitativos!U15&lt;&gt;"",Eventograma_e_Quantitativos!U15,"")</f>
        <v/>
      </c>
      <c r="T13" s="64" t="str">
        <f>IF(Eventograma_e_Quantitativos!V15&lt;&gt;"",Eventograma_e_Quantitativos!V15,"")</f>
        <v/>
      </c>
      <c r="U13" s="64" t="str">
        <f>IF(Eventograma_e_Quantitativos!W15&lt;&gt;"",Eventograma_e_Quantitativos!W15,"")</f>
        <v/>
      </c>
      <c r="V13" s="64" t="str">
        <f>IF(Eventograma_e_Quantitativos!X15&lt;&gt;"",Eventograma_e_Quantitativos!X15,"")</f>
        <v/>
      </c>
      <c r="W13" s="64" t="str">
        <f>IF(Eventograma_e_Quantitativos!Y15&lt;&gt;"",Eventograma_e_Quantitativos!Y15,"")</f>
        <v/>
      </c>
      <c r="X13" s="64" t="str">
        <f>IF(Eventograma_e_Quantitativos!Z15&lt;&gt;"",Eventograma_e_Quantitativos!Z15,"")</f>
        <v/>
      </c>
      <c r="Y13" s="64" t="str">
        <f>IF(Eventograma_e_Quantitativos!AA15&lt;&gt;"",Eventograma_e_Quantitativos!AA15,"")</f>
        <v/>
      </c>
      <c r="Z13" s="64" t="str">
        <f>IF(Eventograma_e_Quantitativos!AB15&lt;&gt;"",Eventograma_e_Quantitativos!AB15,"")</f>
        <v/>
      </c>
      <c r="AA13" s="64" t="str">
        <f>IF(Eventograma_e_Quantitativos!AC15&lt;&gt;"",Eventograma_e_Quantitativos!AC15,"")</f>
        <v/>
      </c>
      <c r="AB13" s="64" t="str">
        <f>IF(Eventograma_e_Quantitativos!AD15&lt;&gt;"",Eventograma_e_Quantitativos!AD15,"")</f>
        <v/>
      </c>
      <c r="AC13" s="64" t="str">
        <f>IF(Eventograma_e_Quantitativos!AE15&lt;&gt;"",Eventograma_e_Quantitativos!AE15,"")</f>
        <v/>
      </c>
      <c r="AD13" s="64" t="str">
        <f>IF(Eventograma_e_Quantitativos!AF15&lt;&gt;"",Eventograma_e_Quantitativos!AF15,"")</f>
        <v/>
      </c>
      <c r="AE13" s="64" t="str">
        <f>IF(Eventograma_e_Quantitativos!AG15&lt;&gt;"",Eventograma_e_Quantitativos!AG15,"")</f>
        <v/>
      </c>
      <c r="AF13" s="64" t="str">
        <f>IF(Eventograma_e_Quantitativos!AH15&lt;&gt;"",Eventograma_e_Quantitativos!AH15,"")</f>
        <v/>
      </c>
      <c r="AG13" s="64" t="str">
        <f>IF(Eventograma_e_Quantitativos!AI15&lt;&gt;"",Eventograma_e_Quantitativos!AI15,"")</f>
        <v/>
      </c>
      <c r="AH13" s="64" t="str">
        <f>IF(Eventograma_e_Quantitativos!AJ15&lt;&gt;"",Eventograma_e_Quantitativos!AJ15,"")</f>
        <v/>
      </c>
      <c r="AI13" s="64" t="str">
        <f>IF(Eventograma_e_Quantitativos!AK15&lt;&gt;"",Eventograma_e_Quantitativos!AK15,"")</f>
        <v/>
      </c>
      <c r="AJ13" s="64" t="str">
        <f>IF(Eventograma_e_Quantitativos!AL15&lt;&gt;"",Eventograma_e_Quantitativos!AL15,"")</f>
        <v/>
      </c>
      <c r="AK13" s="64" t="str">
        <f>IF(Eventograma_e_Quantitativos!AM15&lt;&gt;"",Eventograma_e_Quantitativos!AM15,"")</f>
        <v/>
      </c>
      <c r="AL13" s="64" t="str">
        <f>IF(Eventograma_e_Quantitativos!AN15&lt;&gt;"",Eventograma_e_Quantitativos!AN15,"")</f>
        <v/>
      </c>
      <c r="AM13" s="64" t="str">
        <f>IF(Eventograma_e_Quantitativos!AO15&lt;&gt;"",Eventograma_e_Quantitativos!AO15,"")</f>
        <v/>
      </c>
      <c r="AN13" s="64" t="str">
        <f>IF(Eventograma_e_Quantitativos!AP15&lt;&gt;"",Eventograma_e_Quantitativos!AP15,"")</f>
        <v/>
      </c>
      <c r="AO13" s="64" t="str">
        <f>IF(Eventograma_e_Quantitativos!AQ15&lt;&gt;"",Eventograma_e_Quantitativos!AQ15,"")</f>
        <v/>
      </c>
      <c r="AP13" s="64" t="str">
        <f>IF(Eventograma_e_Quantitativos!AR15&lt;&gt;"",Eventograma_e_Quantitativos!AR15,"")</f>
        <v/>
      </c>
      <c r="AQ13" s="64" t="str">
        <f>IF(Eventograma_e_Quantitativos!AS15&lt;&gt;"",Eventograma_e_Quantitativos!AS15,"")</f>
        <v/>
      </c>
      <c r="AR13" s="64" t="str">
        <f>IF(Eventograma_e_Quantitativos!AT15&lt;&gt;"",Eventograma_e_Quantitativos!AT15,"")</f>
        <v/>
      </c>
      <c r="AS13" s="64" t="str">
        <f>IF(Eventograma_e_Quantitativos!AU15&lt;&gt;"",Eventograma_e_Quantitativos!AU15,"")</f>
        <v/>
      </c>
      <c r="AT13" s="64" t="str">
        <f>IF(Eventograma_e_Quantitativos!AV15&lt;&gt;"",Eventograma_e_Quantitativos!AV15,"")</f>
        <v/>
      </c>
      <c r="AU13" s="64" t="str">
        <f>IF(Eventograma_e_Quantitativos!AW15&lt;&gt;"",Eventograma_e_Quantitativos!AW15,"")</f>
        <v/>
      </c>
      <c r="AV13" s="64" t="str">
        <f>IF(Eventograma_e_Quantitativos!AX15&lt;&gt;"",Eventograma_e_Quantitativos!AX15,"")</f>
        <v/>
      </c>
      <c r="AW13" s="64" t="str">
        <f>IF(Eventograma_e_Quantitativos!AY15&lt;&gt;"",Eventograma_e_Quantitativos!AY15,"")</f>
        <v/>
      </c>
      <c r="AX13" s="64" t="str">
        <f>IF(Eventograma_e_Quantitativos!AZ15&lt;&gt;"",Eventograma_e_Quantitativos!AZ15,"")</f>
        <v/>
      </c>
      <c r="AY13" s="64" t="str">
        <f>IF(Eventograma_e_Quantitativos!BA15&lt;&gt;"",Eventograma_e_Quantitativos!BA15,"")</f>
        <v/>
      </c>
      <c r="AZ13" s="64" t="str">
        <f>IF(Eventograma_e_Quantitativos!BB15&lt;&gt;"",Eventograma_e_Quantitativos!BB15,"")</f>
        <v/>
      </c>
      <c r="BA13" s="64" t="str">
        <f>IF(Eventograma_e_Quantitativos!BC15&lt;&gt;"",Eventograma_e_Quantitativos!BC15,"")</f>
        <v/>
      </c>
      <c r="BB13" s="64" t="str">
        <f>IF(Eventograma_e_Quantitativos!BD15&lt;&gt;"",Eventograma_e_Quantitativos!BD15,"")</f>
        <v/>
      </c>
      <c r="BC13" s="64" t="str">
        <f>IF(Eventograma_e_Quantitativos!BE15&lt;&gt;"",Eventograma_e_Quantitativos!BE15,"")</f>
        <v/>
      </c>
      <c r="BD13" s="64" t="str">
        <f>IF(Eventograma_e_Quantitativos!BF15&lt;&gt;"",Eventograma_e_Quantitativos!BF15,"")</f>
        <v/>
      </c>
      <c r="BE13" s="64" t="str">
        <f>IF(Eventograma_e_Quantitativos!BG15&lt;&gt;"",Eventograma_e_Quantitativos!BG15,"")</f>
        <v/>
      </c>
      <c r="BF13" s="64" t="str">
        <f>IF(Eventograma_e_Quantitativos!BH15&lt;&gt;"",Eventograma_e_Quantitativos!BH15,"")</f>
        <v/>
      </c>
      <c r="BG13" s="64" t="str">
        <f>IF(Eventograma_e_Quantitativos!BI15&lt;&gt;"",Eventograma_e_Quantitativos!BI15,"")</f>
        <v/>
      </c>
      <c r="BH13" s="64" t="str">
        <f>IF(Eventograma_e_Quantitativos!BJ15&lt;&gt;"",Eventograma_e_Quantitativos!BJ15,"")</f>
        <v/>
      </c>
      <c r="BI13" s="64" t="str">
        <f>IF(Eventograma_e_Quantitativos!BK15&lt;&gt;"",Eventograma_e_Quantitativos!BK15,"")</f>
        <v/>
      </c>
    </row>
    <row r="14" spans="1:61" ht="10.5">
      <c r="E14" s="20" t="str">
        <f ca="1">"Valor "&amp;CHOOSE(Detalhamento.OpçãoServiços,"de Investimento","Executado","A Executar")&amp;": R$ "&amp;TEXT(SUMIF(OFFSET(Detalhamento,0,6),"Evento",OFFSET(Detalhamento,0,9)),"#.#0,00")</f>
        <v>Valor de Investimento: R$ 0,00</v>
      </c>
      <c r="J14" s="53" t="s">
        <v>23</v>
      </c>
      <c r="K14" s="53"/>
      <c r="L14" s="145" t="e">
        <f t="shared" ref="L14:AQ14" ca="1" si="0">CHOOSE(Detalhamento.OpçãoServiços,SUM(OFFSET(PreçoServiçoPorFrente,0,L15-1,,1)),SUM(OFFSET(PreçoServiçosPorFrente.Executados,0,L15-1,,1)),SUM(OFFSET(PreçoServiçoPorFrente,0,L15-1,,1))-SUM(OFFSET(PreçoServiçosPorFrente.Executados,0,L15-1,,1)))</f>
        <v>#REF!</v>
      </c>
      <c r="M14" s="145" t="e">
        <f t="shared" ca="1" si="0"/>
        <v>#REF!</v>
      </c>
      <c r="N14" s="145" t="e">
        <f t="shared" ca="1" si="0"/>
        <v>#REF!</v>
      </c>
      <c r="O14" s="145" t="e">
        <f t="shared" ca="1" si="0"/>
        <v>#REF!</v>
      </c>
      <c r="P14" s="145">
        <f t="shared" ca="1" si="0"/>
        <v>0</v>
      </c>
      <c r="Q14" s="145">
        <f t="shared" ca="1" si="0"/>
        <v>0</v>
      </c>
      <c r="R14" s="145">
        <f t="shared" ca="1" si="0"/>
        <v>0</v>
      </c>
      <c r="S14" s="145">
        <f t="shared" ca="1" si="0"/>
        <v>0</v>
      </c>
      <c r="T14" s="145">
        <f t="shared" ca="1" si="0"/>
        <v>0</v>
      </c>
      <c r="U14" s="145">
        <f t="shared" ca="1" si="0"/>
        <v>0</v>
      </c>
      <c r="V14" s="145">
        <f t="shared" ca="1" si="0"/>
        <v>0</v>
      </c>
      <c r="W14" s="145">
        <f t="shared" ca="1" si="0"/>
        <v>0</v>
      </c>
      <c r="X14" s="145">
        <f t="shared" ca="1" si="0"/>
        <v>0</v>
      </c>
      <c r="Y14" s="145">
        <f t="shared" ca="1" si="0"/>
        <v>0</v>
      </c>
      <c r="Z14" s="145">
        <f t="shared" ca="1" si="0"/>
        <v>0</v>
      </c>
      <c r="AA14" s="145">
        <f t="shared" ca="1" si="0"/>
        <v>0</v>
      </c>
      <c r="AB14" s="145">
        <f t="shared" ca="1" si="0"/>
        <v>0</v>
      </c>
      <c r="AC14" s="145">
        <f t="shared" ca="1" si="0"/>
        <v>0</v>
      </c>
      <c r="AD14" s="145">
        <f t="shared" ca="1" si="0"/>
        <v>0</v>
      </c>
      <c r="AE14" s="145">
        <f t="shared" ca="1" si="0"/>
        <v>0</v>
      </c>
      <c r="AF14" s="145">
        <f t="shared" ca="1" si="0"/>
        <v>0</v>
      </c>
      <c r="AG14" s="145">
        <f t="shared" ca="1" si="0"/>
        <v>0</v>
      </c>
      <c r="AH14" s="145">
        <f t="shared" ca="1" si="0"/>
        <v>0</v>
      </c>
      <c r="AI14" s="145">
        <f t="shared" ca="1" si="0"/>
        <v>0</v>
      </c>
      <c r="AJ14" s="145">
        <f t="shared" ca="1" si="0"/>
        <v>0</v>
      </c>
      <c r="AK14" s="145">
        <f t="shared" ca="1" si="0"/>
        <v>0</v>
      </c>
      <c r="AL14" s="145">
        <f t="shared" ca="1" si="0"/>
        <v>0</v>
      </c>
      <c r="AM14" s="145">
        <f t="shared" ca="1" si="0"/>
        <v>0</v>
      </c>
      <c r="AN14" s="145">
        <f t="shared" ca="1" si="0"/>
        <v>0</v>
      </c>
      <c r="AO14" s="145">
        <f t="shared" ca="1" si="0"/>
        <v>0</v>
      </c>
      <c r="AP14" s="145">
        <f t="shared" ca="1" si="0"/>
        <v>0</v>
      </c>
      <c r="AQ14" s="145">
        <f t="shared" ca="1" si="0"/>
        <v>0</v>
      </c>
      <c r="AR14" s="145">
        <f t="shared" ref="AR14:BI14" ca="1" si="1">CHOOSE(Detalhamento.OpçãoServiços,SUM(OFFSET(PreçoServiçoPorFrente,0,AR15-1,,1)),SUM(OFFSET(PreçoServiçosPorFrente.Executados,0,AR15-1,,1)),SUM(OFFSET(PreçoServiçoPorFrente,0,AR15-1,,1))-SUM(OFFSET(PreçoServiçosPorFrente.Executados,0,AR15-1,,1)))</f>
        <v>0</v>
      </c>
      <c r="AS14" s="145">
        <f t="shared" ca="1" si="1"/>
        <v>0</v>
      </c>
      <c r="AT14" s="145">
        <f t="shared" ca="1" si="1"/>
        <v>0</v>
      </c>
      <c r="AU14" s="145">
        <f t="shared" ca="1" si="1"/>
        <v>0</v>
      </c>
      <c r="AV14" s="145">
        <f t="shared" ca="1" si="1"/>
        <v>0</v>
      </c>
      <c r="AW14" s="145">
        <f t="shared" ca="1" si="1"/>
        <v>0</v>
      </c>
      <c r="AX14" s="145">
        <f t="shared" ca="1" si="1"/>
        <v>0</v>
      </c>
      <c r="AY14" s="145">
        <f t="shared" ca="1" si="1"/>
        <v>0</v>
      </c>
      <c r="AZ14" s="145">
        <f t="shared" ca="1" si="1"/>
        <v>0</v>
      </c>
      <c r="BA14" s="145">
        <f t="shared" ca="1" si="1"/>
        <v>0</v>
      </c>
      <c r="BB14" s="145">
        <f t="shared" ca="1" si="1"/>
        <v>0</v>
      </c>
      <c r="BC14" s="145">
        <f t="shared" ca="1" si="1"/>
        <v>0</v>
      </c>
      <c r="BD14" s="145">
        <f t="shared" ca="1" si="1"/>
        <v>0</v>
      </c>
      <c r="BE14" s="145">
        <f t="shared" ca="1" si="1"/>
        <v>0</v>
      </c>
      <c r="BF14" s="145">
        <f t="shared" ca="1" si="1"/>
        <v>0</v>
      </c>
      <c r="BG14" s="145">
        <f t="shared" ca="1" si="1"/>
        <v>0</v>
      </c>
      <c r="BH14" s="145">
        <f t="shared" ca="1" si="1"/>
        <v>0</v>
      </c>
      <c r="BI14" s="145">
        <f t="shared" ca="1" si="1"/>
        <v>0</v>
      </c>
    </row>
    <row r="15" spans="1:61" s="27" customFormat="1" ht="10.5">
      <c r="E15" s="65" t="s">
        <v>2</v>
      </c>
      <c r="F15" s="66" t="s">
        <v>6</v>
      </c>
      <c r="G15" s="66" t="s">
        <v>5</v>
      </c>
      <c r="H15" s="65" t="s">
        <v>97</v>
      </c>
      <c r="I15" s="66" t="s">
        <v>3</v>
      </c>
      <c r="J15" s="66" t="s">
        <v>4</v>
      </c>
      <c r="K15" s="53"/>
      <c r="L15" s="66">
        <v>1</v>
      </c>
      <c r="M15" s="66">
        <v>2</v>
      </c>
      <c r="N15" s="66">
        <v>3</v>
      </c>
      <c r="O15" s="66">
        <v>4</v>
      </c>
      <c r="P15" s="66">
        <v>5</v>
      </c>
      <c r="Q15" s="66">
        <v>6</v>
      </c>
      <c r="R15" s="66">
        <v>7</v>
      </c>
      <c r="S15" s="66">
        <v>8</v>
      </c>
      <c r="T15" s="66">
        <v>9</v>
      </c>
      <c r="U15" s="66">
        <v>10</v>
      </c>
      <c r="V15" s="66">
        <v>11</v>
      </c>
      <c r="W15" s="66">
        <v>12</v>
      </c>
      <c r="X15" s="66">
        <v>13</v>
      </c>
      <c r="Y15" s="66">
        <v>14</v>
      </c>
      <c r="Z15" s="66">
        <v>15</v>
      </c>
      <c r="AA15" s="66">
        <v>16</v>
      </c>
      <c r="AB15" s="66">
        <v>17</v>
      </c>
      <c r="AC15" s="66">
        <v>18</v>
      </c>
      <c r="AD15" s="66">
        <v>19</v>
      </c>
      <c r="AE15" s="66">
        <v>20</v>
      </c>
      <c r="AF15" s="66">
        <v>21</v>
      </c>
      <c r="AG15" s="66">
        <v>22</v>
      </c>
      <c r="AH15" s="66">
        <v>23</v>
      </c>
      <c r="AI15" s="66">
        <v>24</v>
      </c>
      <c r="AJ15" s="66">
        <v>25</v>
      </c>
      <c r="AK15" s="66">
        <v>26</v>
      </c>
      <c r="AL15" s="66">
        <v>27</v>
      </c>
      <c r="AM15" s="66">
        <v>28</v>
      </c>
      <c r="AN15" s="66">
        <v>29</v>
      </c>
      <c r="AO15" s="66">
        <v>30</v>
      </c>
      <c r="AP15" s="66">
        <v>31</v>
      </c>
      <c r="AQ15" s="66">
        <v>32</v>
      </c>
      <c r="AR15" s="66">
        <v>33</v>
      </c>
      <c r="AS15" s="66">
        <v>34</v>
      </c>
      <c r="AT15" s="66">
        <v>35</v>
      </c>
      <c r="AU15" s="66">
        <v>36</v>
      </c>
      <c r="AV15" s="66">
        <v>37</v>
      </c>
      <c r="AW15" s="66">
        <v>38</v>
      </c>
      <c r="AX15" s="66">
        <v>39</v>
      </c>
      <c r="AY15" s="66">
        <v>40</v>
      </c>
      <c r="AZ15" s="66">
        <v>41</v>
      </c>
      <c r="BA15" s="66">
        <v>42</v>
      </c>
      <c r="BB15" s="66">
        <v>43</v>
      </c>
      <c r="BC15" s="66">
        <v>44</v>
      </c>
      <c r="BD15" s="66">
        <v>45</v>
      </c>
      <c r="BE15" s="66">
        <v>46</v>
      </c>
      <c r="BF15" s="66">
        <v>47</v>
      </c>
      <c r="BG15" s="66">
        <v>48</v>
      </c>
      <c r="BH15" s="66">
        <v>49</v>
      </c>
      <c r="BI15" s="66">
        <v>50</v>
      </c>
    </row>
    <row r="16" spans="1:61" s="29" customFormat="1" ht="7.5" customHeight="1">
      <c r="B16" s="29">
        <v>2</v>
      </c>
      <c r="E16" s="125">
        <v>10</v>
      </c>
      <c r="F16" s="126"/>
      <c r="G16" s="126">
        <v>3</v>
      </c>
      <c r="H16" s="125">
        <v>4</v>
      </c>
      <c r="I16" s="126">
        <v>5</v>
      </c>
      <c r="J16" s="127">
        <v>8</v>
      </c>
      <c r="K16" s="127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</row>
    <row r="17" spans="1:61" hidden="1">
      <c r="A17" s="157">
        <v>1</v>
      </c>
      <c r="B17" s="21" t="e">
        <f ca="1">OFFSET(LIorçamento,$A17-1,B$16,1,1)</f>
        <v>#N/A</v>
      </c>
      <c r="E17" s="155">
        <f ca="1">OFFSET(LIorçamento,$A17-1,E$16,1,1)</f>
        <v>1</v>
      </c>
      <c r="F17" s="156" t="e">
        <f ca="1">CHOOSE($B$8,IF(OR(Nível="Serviço",Nível="Evento"),E17*10^4+IF(Nível&lt;&gt;"Evento",A17,0),0),IF(Nível&lt;&gt;"Evento",A17,0))</f>
        <v>#N/A</v>
      </c>
      <c r="G17" s="156" t="e">
        <f ca="1">OFFSET(LIorçamento,$A17-1,G$16,1,1)</f>
        <v>#N/A</v>
      </c>
      <c r="H17" s="181" t="str">
        <f ca="1">OFFSET(LIorçamento,$A17-1,H$16,1,1)</f>
        <v/>
      </c>
      <c r="I17" s="37" t="e">
        <f ca="1">IF(OR(Nível="Serviço",Nível="evento"),OFFSET(LIorçamento,$A17-1,I$16,1,1),"")</f>
        <v>#N/A</v>
      </c>
      <c r="J17" s="146" t="e">
        <f ca="1">IF(OR(Nível="Serviço",Nível="evento"),SUM(L17:BI17),"")</f>
        <v>#N/A</v>
      </c>
      <c r="K17" s="67"/>
      <c r="L17" s="146" t="e">
        <f ca="1">IF(L$13="",0,CHOOSE(Detalhamento.OpçãoServiços,OFFSET(Import.PLQ,$A17-1,L$15-1,1,1),IF($E17&lt;&gt;1,IF(ISNUMBER(INDEX(Import.PLE,Detalhamento!$E17,Detalhamento!L$15)),IF(INDEX(Import.PLE,Detalhamento!$E17,Detalhamento!L$15)&lt;=mediçao,OFFSET(Import.PLQ,$A17-1,L$15-1,1,1),0),0),PLE!$AA$28*OFFSET(Import.PLQ,$A17-1,L$15-1,1,1)),IF($E17&lt;&gt;1,IF(ISNUMBER(INDEX(Import.PLE,Detalhamento!$E17,Detalhamento!L$15)),IF(INDEX(Import.PLE,Detalhamento!$E17,Detalhamento!L$15)&lt;=mediçao,0,OFFSET(Import.PLQ,$A17-1,L$15-1,1,1)),OFFSET(Import.PLQ,$A17-1,L$15-1,1,1)),(1-PLE!$AA$28)*OFFSET(Import.PLQ,$A17-1,L$15-1,1,1))))</f>
        <v>#REF!</v>
      </c>
      <c r="M17" s="146" t="e">
        <f ca="1">IF(M$13="",0,CHOOSE(Detalhamento.OpçãoServiços,OFFSET(Import.PLQ,$A17-1,M$15-1,1,1),IF($E17&lt;&gt;1,IF(ISNUMBER(INDEX(Import.PLE,Detalhamento!$E17,Detalhamento!M$15)),IF(INDEX(Import.PLE,Detalhamento!$E17,Detalhamento!M$15)&lt;=mediçao,OFFSET(Import.PLQ,$A17-1,M$15-1,1,1),0),0),PLE!$AA$28*OFFSET(Import.PLQ,$A17-1,M$15-1,1,1)),IF($E17&lt;&gt;1,IF(ISNUMBER(INDEX(Import.PLE,Detalhamento!$E17,Detalhamento!M$15)),IF(INDEX(Import.PLE,Detalhamento!$E17,Detalhamento!M$15)&lt;=mediçao,0,OFFSET(Import.PLQ,$A17-1,M$15-1,1,1)),OFFSET(Import.PLQ,$A17-1,M$15-1,1,1)),(1-PLE!$AA$28)*OFFSET(Import.PLQ,$A17-1,M$15-1,1,1))))</f>
        <v>#REF!</v>
      </c>
      <c r="N17" s="146" t="e">
        <f ca="1">IF(N$13="",0,CHOOSE(Detalhamento.OpçãoServiços,OFFSET(Import.PLQ,$A17-1,N$15-1,1,1),IF($E17&lt;&gt;1,IF(ISNUMBER(INDEX(Import.PLE,Detalhamento!$E17,Detalhamento!N$15)),IF(INDEX(Import.PLE,Detalhamento!$E17,Detalhamento!N$15)&lt;=mediçao,OFFSET(Import.PLQ,$A17-1,N$15-1,1,1),0),0),PLE!$AA$28*OFFSET(Import.PLQ,$A17-1,N$15-1,1,1)),IF($E17&lt;&gt;1,IF(ISNUMBER(INDEX(Import.PLE,Detalhamento!$E17,Detalhamento!N$15)),IF(INDEX(Import.PLE,Detalhamento!$E17,Detalhamento!N$15)&lt;=mediçao,0,OFFSET(Import.PLQ,$A17-1,N$15-1,1,1)),OFFSET(Import.PLQ,$A17-1,N$15-1,1,1)),(1-PLE!$AA$28)*OFFSET(Import.PLQ,$A17-1,N$15-1,1,1))))</f>
        <v>#REF!</v>
      </c>
      <c r="O17" s="146" t="e">
        <f ca="1">IF(O$13="",0,CHOOSE(Detalhamento.OpçãoServiços,OFFSET(Import.PLQ,$A17-1,O$15-1,1,1),IF($E17&lt;&gt;1,IF(ISNUMBER(INDEX(Import.PLE,Detalhamento!$E17,Detalhamento!O$15)),IF(INDEX(Import.PLE,Detalhamento!$E17,Detalhamento!O$15)&lt;=mediçao,OFFSET(Import.PLQ,$A17-1,O$15-1,1,1),0),0),PLE!$AA$28*OFFSET(Import.PLQ,$A17-1,O$15-1,1,1)),IF($E17&lt;&gt;1,IF(ISNUMBER(INDEX(Import.PLE,Detalhamento!$E17,Detalhamento!O$15)),IF(INDEX(Import.PLE,Detalhamento!$E17,Detalhamento!O$15)&lt;=mediçao,0,OFFSET(Import.PLQ,$A17-1,O$15-1,1,1)),OFFSET(Import.PLQ,$A17-1,O$15-1,1,1)),(1-PLE!$AA$28)*OFFSET(Import.PLQ,$A17-1,O$15-1,1,1))))</f>
        <v>#REF!</v>
      </c>
      <c r="P17" s="146">
        <f ca="1">IF(P$13="",0,CHOOSE(Detalhamento.OpçãoServiços,OFFSET(Import.PLQ,$A17-1,P$15-1,1,1),IF($E17&lt;&gt;1,IF(ISNUMBER(INDEX(Import.PLE,Detalhamento!$E17,Detalhamento!P$15)),IF(INDEX(Import.PLE,Detalhamento!$E17,Detalhamento!P$15)&lt;=mediçao,OFFSET(Import.PLQ,$A17-1,P$15-1,1,1),0),0),PLE!$AA$28*OFFSET(Import.PLQ,$A17-1,P$15-1,1,1)),IF($E17&lt;&gt;1,IF(ISNUMBER(INDEX(Import.PLE,Detalhamento!$E17,Detalhamento!P$15)),IF(INDEX(Import.PLE,Detalhamento!$E17,Detalhamento!P$15)&lt;=mediçao,0,OFFSET(Import.PLQ,$A17-1,P$15-1,1,1)),OFFSET(Import.PLQ,$A17-1,P$15-1,1,1)),(1-PLE!$AA$28)*OFFSET(Import.PLQ,$A17-1,P$15-1,1,1))))</f>
        <v>0</v>
      </c>
      <c r="Q17" s="146">
        <f ca="1">IF(Q$13="",0,CHOOSE(Detalhamento.OpçãoServiços,OFFSET(Import.PLQ,$A17-1,Q$15-1,1,1),IF($E17&lt;&gt;1,IF(ISNUMBER(INDEX(Import.PLE,Detalhamento!$E17,Detalhamento!Q$15)),IF(INDEX(Import.PLE,Detalhamento!$E17,Detalhamento!Q$15)&lt;=mediçao,OFFSET(Import.PLQ,$A17-1,Q$15-1,1,1),0),0),PLE!$AA$28*OFFSET(Import.PLQ,$A17-1,Q$15-1,1,1)),IF($E17&lt;&gt;1,IF(ISNUMBER(INDEX(Import.PLE,Detalhamento!$E17,Detalhamento!Q$15)),IF(INDEX(Import.PLE,Detalhamento!$E17,Detalhamento!Q$15)&lt;=mediçao,0,OFFSET(Import.PLQ,$A17-1,Q$15-1,1,1)),OFFSET(Import.PLQ,$A17-1,Q$15-1,1,1)),(1-PLE!$AA$28)*OFFSET(Import.PLQ,$A17-1,Q$15-1,1,1))))</f>
        <v>0</v>
      </c>
      <c r="R17" s="146">
        <f ca="1">IF(R$13="",0,CHOOSE(Detalhamento.OpçãoServiços,OFFSET(Import.PLQ,$A17-1,R$15-1,1,1),IF($E17&lt;&gt;1,IF(ISNUMBER(INDEX(Import.PLE,Detalhamento!$E17,Detalhamento!R$15)),IF(INDEX(Import.PLE,Detalhamento!$E17,Detalhamento!R$15)&lt;=mediçao,OFFSET(Import.PLQ,$A17-1,R$15-1,1,1),0),0),PLE!$AA$28*OFFSET(Import.PLQ,$A17-1,R$15-1,1,1)),IF($E17&lt;&gt;1,IF(ISNUMBER(INDEX(Import.PLE,Detalhamento!$E17,Detalhamento!R$15)),IF(INDEX(Import.PLE,Detalhamento!$E17,Detalhamento!R$15)&lt;=mediçao,0,OFFSET(Import.PLQ,$A17-1,R$15-1,1,1)),OFFSET(Import.PLQ,$A17-1,R$15-1,1,1)),(1-PLE!$AA$28)*OFFSET(Import.PLQ,$A17-1,R$15-1,1,1))))</f>
        <v>0</v>
      </c>
      <c r="S17" s="146">
        <f ca="1">IF(S$13="",0,CHOOSE(Detalhamento.OpçãoServiços,OFFSET(Import.PLQ,$A17-1,S$15-1,1,1),IF($E17&lt;&gt;1,IF(ISNUMBER(INDEX(Import.PLE,Detalhamento!$E17,Detalhamento!S$15)),IF(INDEX(Import.PLE,Detalhamento!$E17,Detalhamento!S$15)&lt;=mediçao,OFFSET(Import.PLQ,$A17-1,S$15-1,1,1),0),0),PLE!$AA$28*OFFSET(Import.PLQ,$A17-1,S$15-1,1,1)),IF($E17&lt;&gt;1,IF(ISNUMBER(INDEX(Import.PLE,Detalhamento!$E17,Detalhamento!S$15)),IF(INDEX(Import.PLE,Detalhamento!$E17,Detalhamento!S$15)&lt;=mediçao,0,OFFSET(Import.PLQ,$A17-1,S$15-1,1,1)),OFFSET(Import.PLQ,$A17-1,S$15-1,1,1)),(1-PLE!$AA$28)*OFFSET(Import.PLQ,$A17-1,S$15-1,1,1))))</f>
        <v>0</v>
      </c>
      <c r="T17" s="146">
        <f ca="1">IF(T$13="",0,CHOOSE(Detalhamento.OpçãoServiços,OFFSET(Import.PLQ,$A17-1,T$15-1,1,1),IF($E17&lt;&gt;1,IF(ISNUMBER(INDEX(Import.PLE,Detalhamento!$E17,Detalhamento!T$15)),IF(INDEX(Import.PLE,Detalhamento!$E17,Detalhamento!T$15)&lt;=mediçao,OFFSET(Import.PLQ,$A17-1,T$15-1,1,1),0),0),PLE!$AA$28*OFFSET(Import.PLQ,$A17-1,T$15-1,1,1)),IF($E17&lt;&gt;1,IF(ISNUMBER(INDEX(Import.PLE,Detalhamento!$E17,Detalhamento!T$15)),IF(INDEX(Import.PLE,Detalhamento!$E17,Detalhamento!T$15)&lt;=mediçao,0,OFFSET(Import.PLQ,$A17-1,T$15-1,1,1)),OFFSET(Import.PLQ,$A17-1,T$15-1,1,1)),(1-PLE!$AA$28)*OFFSET(Import.PLQ,$A17-1,T$15-1,1,1))))</f>
        <v>0</v>
      </c>
      <c r="U17" s="146">
        <f ca="1">IF(U$13="",0,CHOOSE(Detalhamento.OpçãoServiços,OFFSET(Import.PLQ,$A17-1,U$15-1,1,1),IF($E17&lt;&gt;1,IF(ISNUMBER(INDEX(Import.PLE,Detalhamento!$E17,Detalhamento!U$15)),IF(INDEX(Import.PLE,Detalhamento!$E17,Detalhamento!U$15)&lt;=mediçao,OFFSET(Import.PLQ,$A17-1,U$15-1,1,1),0),0),PLE!$AA$28*OFFSET(Import.PLQ,$A17-1,U$15-1,1,1)),IF($E17&lt;&gt;1,IF(ISNUMBER(INDEX(Import.PLE,Detalhamento!$E17,Detalhamento!U$15)),IF(INDEX(Import.PLE,Detalhamento!$E17,Detalhamento!U$15)&lt;=mediçao,0,OFFSET(Import.PLQ,$A17-1,U$15-1,1,1)),OFFSET(Import.PLQ,$A17-1,U$15-1,1,1)),(1-PLE!$AA$28)*OFFSET(Import.PLQ,$A17-1,U$15-1,1,1))))</f>
        <v>0</v>
      </c>
      <c r="V17" s="146">
        <f ca="1">IF(V$13="",0,CHOOSE(Detalhamento.OpçãoServiços,OFFSET(Import.PLQ,$A17-1,V$15-1,1,1),IF($E17&lt;&gt;1,IF(ISNUMBER(INDEX(Import.PLE,Detalhamento!$E17,Detalhamento!V$15)),IF(INDEX(Import.PLE,Detalhamento!$E17,Detalhamento!V$15)&lt;=mediçao,OFFSET(Import.PLQ,$A17-1,V$15-1,1,1),0),0),PLE!$AA$28*OFFSET(Import.PLQ,$A17-1,V$15-1,1,1)),IF($E17&lt;&gt;1,IF(ISNUMBER(INDEX(Import.PLE,Detalhamento!$E17,Detalhamento!V$15)),IF(INDEX(Import.PLE,Detalhamento!$E17,Detalhamento!V$15)&lt;=mediçao,0,OFFSET(Import.PLQ,$A17-1,V$15-1,1,1)),OFFSET(Import.PLQ,$A17-1,V$15-1,1,1)),(1-PLE!$AA$28)*OFFSET(Import.PLQ,$A17-1,V$15-1,1,1))))</f>
        <v>0</v>
      </c>
      <c r="W17" s="146">
        <f ca="1">IF(W$13="",0,CHOOSE(Detalhamento.OpçãoServiços,OFFSET(Import.PLQ,$A17-1,W$15-1,1,1),IF($E17&lt;&gt;1,IF(ISNUMBER(INDEX(Import.PLE,Detalhamento!$E17,Detalhamento!W$15)),IF(INDEX(Import.PLE,Detalhamento!$E17,Detalhamento!W$15)&lt;=mediçao,OFFSET(Import.PLQ,$A17-1,W$15-1,1,1),0),0),PLE!$AA$28*OFFSET(Import.PLQ,$A17-1,W$15-1,1,1)),IF($E17&lt;&gt;1,IF(ISNUMBER(INDEX(Import.PLE,Detalhamento!$E17,Detalhamento!W$15)),IF(INDEX(Import.PLE,Detalhamento!$E17,Detalhamento!W$15)&lt;=mediçao,0,OFFSET(Import.PLQ,$A17-1,W$15-1,1,1)),OFFSET(Import.PLQ,$A17-1,W$15-1,1,1)),(1-PLE!$AA$28)*OFFSET(Import.PLQ,$A17-1,W$15-1,1,1))))</f>
        <v>0</v>
      </c>
      <c r="X17" s="146">
        <f ca="1">IF(X$13="",0,CHOOSE(Detalhamento.OpçãoServiços,OFFSET(Import.PLQ,$A17-1,X$15-1,1,1),IF($E17&lt;&gt;1,IF(ISNUMBER(INDEX(Import.PLE,Detalhamento!$E17,Detalhamento!X$15)),IF(INDEX(Import.PLE,Detalhamento!$E17,Detalhamento!X$15)&lt;=mediçao,OFFSET(Import.PLQ,$A17-1,X$15-1,1,1),0),0),PLE!$AA$28*OFFSET(Import.PLQ,$A17-1,X$15-1,1,1)),IF($E17&lt;&gt;1,IF(ISNUMBER(INDEX(Import.PLE,Detalhamento!$E17,Detalhamento!X$15)),IF(INDEX(Import.PLE,Detalhamento!$E17,Detalhamento!X$15)&lt;=mediçao,0,OFFSET(Import.PLQ,$A17-1,X$15-1,1,1)),OFFSET(Import.PLQ,$A17-1,X$15-1,1,1)),(1-PLE!$AA$28)*OFFSET(Import.PLQ,$A17-1,X$15-1,1,1))))</f>
        <v>0</v>
      </c>
      <c r="Y17" s="146">
        <f ca="1">IF(Y$13="",0,CHOOSE(Detalhamento.OpçãoServiços,OFFSET(Import.PLQ,$A17-1,Y$15-1,1,1),IF($E17&lt;&gt;1,IF(ISNUMBER(INDEX(Import.PLE,Detalhamento!$E17,Detalhamento!Y$15)),IF(INDEX(Import.PLE,Detalhamento!$E17,Detalhamento!Y$15)&lt;=mediçao,OFFSET(Import.PLQ,$A17-1,Y$15-1,1,1),0),0),PLE!$AA$28*OFFSET(Import.PLQ,$A17-1,Y$15-1,1,1)),IF($E17&lt;&gt;1,IF(ISNUMBER(INDEX(Import.PLE,Detalhamento!$E17,Detalhamento!Y$15)),IF(INDEX(Import.PLE,Detalhamento!$E17,Detalhamento!Y$15)&lt;=mediçao,0,OFFSET(Import.PLQ,$A17-1,Y$15-1,1,1)),OFFSET(Import.PLQ,$A17-1,Y$15-1,1,1)),(1-PLE!$AA$28)*OFFSET(Import.PLQ,$A17-1,Y$15-1,1,1))))</f>
        <v>0</v>
      </c>
      <c r="Z17" s="146">
        <f ca="1">IF(Z$13="",0,CHOOSE(Detalhamento.OpçãoServiços,OFFSET(Import.PLQ,$A17-1,Z$15-1,1,1),IF($E17&lt;&gt;1,IF(ISNUMBER(INDEX(Import.PLE,Detalhamento!$E17,Detalhamento!Z$15)),IF(INDEX(Import.PLE,Detalhamento!$E17,Detalhamento!Z$15)&lt;=mediçao,OFFSET(Import.PLQ,$A17-1,Z$15-1,1,1),0),0),PLE!$AA$28*OFFSET(Import.PLQ,$A17-1,Z$15-1,1,1)),IF($E17&lt;&gt;1,IF(ISNUMBER(INDEX(Import.PLE,Detalhamento!$E17,Detalhamento!Z$15)),IF(INDEX(Import.PLE,Detalhamento!$E17,Detalhamento!Z$15)&lt;=mediçao,0,OFFSET(Import.PLQ,$A17-1,Z$15-1,1,1)),OFFSET(Import.PLQ,$A17-1,Z$15-1,1,1)),(1-PLE!$AA$28)*OFFSET(Import.PLQ,$A17-1,Z$15-1,1,1))))</f>
        <v>0</v>
      </c>
      <c r="AA17" s="146">
        <f ca="1">IF(AA$13="",0,CHOOSE(Detalhamento.OpçãoServiços,OFFSET(Import.PLQ,$A17-1,AA$15-1,1,1),IF($E17&lt;&gt;1,IF(ISNUMBER(INDEX(Import.PLE,Detalhamento!$E17,Detalhamento!AA$15)),IF(INDEX(Import.PLE,Detalhamento!$E17,Detalhamento!AA$15)&lt;=mediçao,OFFSET(Import.PLQ,$A17-1,AA$15-1,1,1),0),0),PLE!$AA$28*OFFSET(Import.PLQ,$A17-1,AA$15-1,1,1)),IF($E17&lt;&gt;1,IF(ISNUMBER(INDEX(Import.PLE,Detalhamento!$E17,Detalhamento!AA$15)),IF(INDEX(Import.PLE,Detalhamento!$E17,Detalhamento!AA$15)&lt;=mediçao,0,OFFSET(Import.PLQ,$A17-1,AA$15-1,1,1)),OFFSET(Import.PLQ,$A17-1,AA$15-1,1,1)),(1-PLE!$AA$28)*OFFSET(Import.PLQ,$A17-1,AA$15-1,1,1))))</f>
        <v>0</v>
      </c>
      <c r="AB17" s="146">
        <f ca="1">IF(AB$13="",0,CHOOSE(Detalhamento.OpçãoServiços,OFFSET(Import.PLQ,$A17-1,AB$15-1,1,1),IF($E17&lt;&gt;1,IF(ISNUMBER(INDEX(Import.PLE,Detalhamento!$E17,Detalhamento!AB$15)),IF(INDEX(Import.PLE,Detalhamento!$E17,Detalhamento!AB$15)&lt;=mediçao,OFFSET(Import.PLQ,$A17-1,AB$15-1,1,1),0),0),PLE!$AA$28*OFFSET(Import.PLQ,$A17-1,AB$15-1,1,1)),IF($E17&lt;&gt;1,IF(ISNUMBER(INDEX(Import.PLE,Detalhamento!$E17,Detalhamento!AB$15)),IF(INDEX(Import.PLE,Detalhamento!$E17,Detalhamento!AB$15)&lt;=mediçao,0,OFFSET(Import.PLQ,$A17-1,AB$15-1,1,1)),OFFSET(Import.PLQ,$A17-1,AB$15-1,1,1)),(1-PLE!$AA$28)*OFFSET(Import.PLQ,$A17-1,AB$15-1,1,1))))</f>
        <v>0</v>
      </c>
      <c r="AC17" s="146">
        <f ca="1">IF(AC$13="",0,CHOOSE(Detalhamento.OpçãoServiços,OFFSET(Import.PLQ,$A17-1,AC$15-1,1,1),IF($E17&lt;&gt;1,IF(ISNUMBER(INDEX(Import.PLE,Detalhamento!$E17,Detalhamento!AC$15)),IF(INDEX(Import.PLE,Detalhamento!$E17,Detalhamento!AC$15)&lt;=mediçao,OFFSET(Import.PLQ,$A17-1,AC$15-1,1,1),0),0),PLE!$AA$28*OFFSET(Import.PLQ,$A17-1,AC$15-1,1,1)),IF($E17&lt;&gt;1,IF(ISNUMBER(INDEX(Import.PLE,Detalhamento!$E17,Detalhamento!AC$15)),IF(INDEX(Import.PLE,Detalhamento!$E17,Detalhamento!AC$15)&lt;=mediçao,0,OFFSET(Import.PLQ,$A17-1,AC$15-1,1,1)),OFFSET(Import.PLQ,$A17-1,AC$15-1,1,1)),(1-PLE!$AA$28)*OFFSET(Import.PLQ,$A17-1,AC$15-1,1,1))))</f>
        <v>0</v>
      </c>
      <c r="AD17" s="146">
        <f ca="1">IF(AD$13="",0,CHOOSE(Detalhamento.OpçãoServiços,OFFSET(Import.PLQ,$A17-1,AD$15-1,1,1),IF($E17&lt;&gt;1,IF(ISNUMBER(INDEX(Import.PLE,Detalhamento!$E17,Detalhamento!AD$15)),IF(INDEX(Import.PLE,Detalhamento!$E17,Detalhamento!AD$15)&lt;=mediçao,OFFSET(Import.PLQ,$A17-1,AD$15-1,1,1),0),0),PLE!$AA$28*OFFSET(Import.PLQ,$A17-1,AD$15-1,1,1)),IF($E17&lt;&gt;1,IF(ISNUMBER(INDEX(Import.PLE,Detalhamento!$E17,Detalhamento!AD$15)),IF(INDEX(Import.PLE,Detalhamento!$E17,Detalhamento!AD$15)&lt;=mediçao,0,OFFSET(Import.PLQ,$A17-1,AD$15-1,1,1)),OFFSET(Import.PLQ,$A17-1,AD$15-1,1,1)),(1-PLE!$AA$28)*OFFSET(Import.PLQ,$A17-1,AD$15-1,1,1))))</f>
        <v>0</v>
      </c>
      <c r="AE17" s="146">
        <f ca="1">IF(AE$13="",0,CHOOSE(Detalhamento.OpçãoServiços,OFFSET(Import.PLQ,$A17-1,AE$15-1,1,1),IF($E17&lt;&gt;1,IF(ISNUMBER(INDEX(Import.PLE,Detalhamento!$E17,Detalhamento!AE$15)),IF(INDEX(Import.PLE,Detalhamento!$E17,Detalhamento!AE$15)&lt;=mediçao,OFFSET(Import.PLQ,$A17-1,AE$15-1,1,1),0),0),PLE!$AA$28*OFFSET(Import.PLQ,$A17-1,AE$15-1,1,1)),IF($E17&lt;&gt;1,IF(ISNUMBER(INDEX(Import.PLE,Detalhamento!$E17,Detalhamento!AE$15)),IF(INDEX(Import.PLE,Detalhamento!$E17,Detalhamento!AE$15)&lt;=mediçao,0,OFFSET(Import.PLQ,$A17-1,AE$15-1,1,1)),OFFSET(Import.PLQ,$A17-1,AE$15-1,1,1)),(1-PLE!$AA$28)*OFFSET(Import.PLQ,$A17-1,AE$15-1,1,1))))</f>
        <v>0</v>
      </c>
      <c r="AF17" s="146">
        <f ca="1">IF(AF$13="",0,CHOOSE(Detalhamento.OpçãoServiços,OFFSET(Import.PLQ,$A17-1,AF$15-1,1,1),IF($E17&lt;&gt;1,IF(ISNUMBER(INDEX(Import.PLE,Detalhamento!$E17,Detalhamento!AF$15)),IF(INDEX(Import.PLE,Detalhamento!$E17,Detalhamento!AF$15)&lt;=mediçao,OFFSET(Import.PLQ,$A17-1,AF$15-1,1,1),0),0),PLE!$AA$28*OFFSET(Import.PLQ,$A17-1,AF$15-1,1,1)),IF($E17&lt;&gt;1,IF(ISNUMBER(INDEX(Import.PLE,Detalhamento!$E17,Detalhamento!AF$15)),IF(INDEX(Import.PLE,Detalhamento!$E17,Detalhamento!AF$15)&lt;=mediçao,0,OFFSET(Import.PLQ,$A17-1,AF$15-1,1,1)),OFFSET(Import.PLQ,$A17-1,AF$15-1,1,1)),(1-PLE!$AA$28)*OFFSET(Import.PLQ,$A17-1,AF$15-1,1,1))))</f>
        <v>0</v>
      </c>
      <c r="AG17" s="146">
        <f ca="1">IF(AG$13="",0,CHOOSE(Detalhamento.OpçãoServiços,OFFSET(Import.PLQ,$A17-1,AG$15-1,1,1),IF($E17&lt;&gt;1,IF(ISNUMBER(INDEX(Import.PLE,Detalhamento!$E17,Detalhamento!AG$15)),IF(INDEX(Import.PLE,Detalhamento!$E17,Detalhamento!AG$15)&lt;=mediçao,OFFSET(Import.PLQ,$A17-1,AG$15-1,1,1),0),0),PLE!$AA$28*OFFSET(Import.PLQ,$A17-1,AG$15-1,1,1)),IF($E17&lt;&gt;1,IF(ISNUMBER(INDEX(Import.PLE,Detalhamento!$E17,Detalhamento!AG$15)),IF(INDEX(Import.PLE,Detalhamento!$E17,Detalhamento!AG$15)&lt;=mediçao,0,OFFSET(Import.PLQ,$A17-1,AG$15-1,1,1)),OFFSET(Import.PLQ,$A17-1,AG$15-1,1,1)),(1-PLE!$AA$28)*OFFSET(Import.PLQ,$A17-1,AG$15-1,1,1))))</f>
        <v>0</v>
      </c>
      <c r="AH17" s="146">
        <f ca="1">IF(AH$13="",0,CHOOSE(Detalhamento.OpçãoServiços,OFFSET(Import.PLQ,$A17-1,AH$15-1,1,1),IF($E17&lt;&gt;1,IF(ISNUMBER(INDEX(Import.PLE,Detalhamento!$E17,Detalhamento!AH$15)),IF(INDEX(Import.PLE,Detalhamento!$E17,Detalhamento!AH$15)&lt;=mediçao,OFFSET(Import.PLQ,$A17-1,AH$15-1,1,1),0),0),PLE!$AA$28*OFFSET(Import.PLQ,$A17-1,AH$15-1,1,1)),IF($E17&lt;&gt;1,IF(ISNUMBER(INDEX(Import.PLE,Detalhamento!$E17,Detalhamento!AH$15)),IF(INDEX(Import.PLE,Detalhamento!$E17,Detalhamento!AH$15)&lt;=mediçao,0,OFFSET(Import.PLQ,$A17-1,AH$15-1,1,1)),OFFSET(Import.PLQ,$A17-1,AH$15-1,1,1)),(1-PLE!$AA$28)*OFFSET(Import.PLQ,$A17-1,AH$15-1,1,1))))</f>
        <v>0</v>
      </c>
      <c r="AI17" s="146">
        <f ca="1">IF(AI$13="",0,CHOOSE(Detalhamento.OpçãoServiços,OFFSET(Import.PLQ,$A17-1,AI$15-1,1,1),IF($E17&lt;&gt;1,IF(ISNUMBER(INDEX(Import.PLE,Detalhamento!$E17,Detalhamento!AI$15)),IF(INDEX(Import.PLE,Detalhamento!$E17,Detalhamento!AI$15)&lt;=mediçao,OFFSET(Import.PLQ,$A17-1,AI$15-1,1,1),0),0),PLE!$AA$28*OFFSET(Import.PLQ,$A17-1,AI$15-1,1,1)),IF($E17&lt;&gt;1,IF(ISNUMBER(INDEX(Import.PLE,Detalhamento!$E17,Detalhamento!AI$15)),IF(INDEX(Import.PLE,Detalhamento!$E17,Detalhamento!AI$15)&lt;=mediçao,0,OFFSET(Import.PLQ,$A17-1,AI$15-1,1,1)),OFFSET(Import.PLQ,$A17-1,AI$15-1,1,1)),(1-PLE!$AA$28)*OFFSET(Import.PLQ,$A17-1,AI$15-1,1,1))))</f>
        <v>0</v>
      </c>
      <c r="AJ17" s="146">
        <f ca="1">IF(AJ$13="",0,CHOOSE(Detalhamento.OpçãoServiços,OFFSET(Import.PLQ,$A17-1,AJ$15-1,1,1),IF($E17&lt;&gt;1,IF(ISNUMBER(INDEX(Import.PLE,Detalhamento!$E17,Detalhamento!AJ$15)),IF(INDEX(Import.PLE,Detalhamento!$E17,Detalhamento!AJ$15)&lt;=mediçao,OFFSET(Import.PLQ,$A17-1,AJ$15-1,1,1),0),0),PLE!$AA$28*OFFSET(Import.PLQ,$A17-1,AJ$15-1,1,1)),IF($E17&lt;&gt;1,IF(ISNUMBER(INDEX(Import.PLE,Detalhamento!$E17,Detalhamento!AJ$15)),IF(INDEX(Import.PLE,Detalhamento!$E17,Detalhamento!AJ$15)&lt;=mediçao,0,OFFSET(Import.PLQ,$A17-1,AJ$15-1,1,1)),OFFSET(Import.PLQ,$A17-1,AJ$15-1,1,1)),(1-PLE!$AA$28)*OFFSET(Import.PLQ,$A17-1,AJ$15-1,1,1))))</f>
        <v>0</v>
      </c>
      <c r="AK17" s="146">
        <f ca="1">IF(AK$13="",0,CHOOSE(Detalhamento.OpçãoServiços,OFFSET(Import.PLQ,$A17-1,AK$15-1,1,1),IF($E17&lt;&gt;1,IF(ISNUMBER(INDEX(Import.PLE,Detalhamento!$E17,Detalhamento!AK$15)),IF(INDEX(Import.PLE,Detalhamento!$E17,Detalhamento!AK$15)&lt;=mediçao,OFFSET(Import.PLQ,$A17-1,AK$15-1,1,1),0),0),PLE!$AA$28*OFFSET(Import.PLQ,$A17-1,AK$15-1,1,1)),IF($E17&lt;&gt;1,IF(ISNUMBER(INDEX(Import.PLE,Detalhamento!$E17,Detalhamento!AK$15)),IF(INDEX(Import.PLE,Detalhamento!$E17,Detalhamento!AK$15)&lt;=mediçao,0,OFFSET(Import.PLQ,$A17-1,AK$15-1,1,1)),OFFSET(Import.PLQ,$A17-1,AK$15-1,1,1)),(1-PLE!$AA$28)*OFFSET(Import.PLQ,$A17-1,AK$15-1,1,1))))</f>
        <v>0</v>
      </c>
      <c r="AL17" s="146">
        <f ca="1">IF(AL$13="",0,CHOOSE(Detalhamento.OpçãoServiços,OFFSET(Import.PLQ,$A17-1,AL$15-1,1,1),IF($E17&lt;&gt;1,IF(ISNUMBER(INDEX(Import.PLE,Detalhamento!$E17,Detalhamento!AL$15)),IF(INDEX(Import.PLE,Detalhamento!$E17,Detalhamento!AL$15)&lt;=mediçao,OFFSET(Import.PLQ,$A17-1,AL$15-1,1,1),0),0),PLE!$AA$28*OFFSET(Import.PLQ,$A17-1,AL$15-1,1,1)),IF($E17&lt;&gt;1,IF(ISNUMBER(INDEX(Import.PLE,Detalhamento!$E17,Detalhamento!AL$15)),IF(INDEX(Import.PLE,Detalhamento!$E17,Detalhamento!AL$15)&lt;=mediçao,0,OFFSET(Import.PLQ,$A17-1,AL$15-1,1,1)),OFFSET(Import.PLQ,$A17-1,AL$15-1,1,1)),(1-PLE!$AA$28)*OFFSET(Import.PLQ,$A17-1,AL$15-1,1,1))))</f>
        <v>0</v>
      </c>
      <c r="AM17" s="146">
        <f ca="1">IF(AM$13="",0,CHOOSE(Detalhamento.OpçãoServiços,OFFSET(Import.PLQ,$A17-1,AM$15-1,1,1),IF($E17&lt;&gt;1,IF(ISNUMBER(INDEX(Import.PLE,Detalhamento!$E17,Detalhamento!AM$15)),IF(INDEX(Import.PLE,Detalhamento!$E17,Detalhamento!AM$15)&lt;=mediçao,OFFSET(Import.PLQ,$A17-1,AM$15-1,1,1),0),0),PLE!$AA$28*OFFSET(Import.PLQ,$A17-1,AM$15-1,1,1)),IF($E17&lt;&gt;1,IF(ISNUMBER(INDEX(Import.PLE,Detalhamento!$E17,Detalhamento!AM$15)),IF(INDEX(Import.PLE,Detalhamento!$E17,Detalhamento!AM$15)&lt;=mediçao,0,OFFSET(Import.PLQ,$A17-1,AM$15-1,1,1)),OFFSET(Import.PLQ,$A17-1,AM$15-1,1,1)),(1-PLE!$AA$28)*OFFSET(Import.PLQ,$A17-1,AM$15-1,1,1))))</f>
        <v>0</v>
      </c>
      <c r="AN17" s="146">
        <f ca="1">IF(AN$13="",0,CHOOSE(Detalhamento.OpçãoServiços,OFFSET(Import.PLQ,$A17-1,AN$15-1,1,1),IF($E17&lt;&gt;1,IF(ISNUMBER(INDEX(Import.PLE,Detalhamento!$E17,Detalhamento!AN$15)),IF(INDEX(Import.PLE,Detalhamento!$E17,Detalhamento!AN$15)&lt;=mediçao,OFFSET(Import.PLQ,$A17-1,AN$15-1,1,1),0),0),PLE!$AA$28*OFFSET(Import.PLQ,$A17-1,AN$15-1,1,1)),IF($E17&lt;&gt;1,IF(ISNUMBER(INDEX(Import.PLE,Detalhamento!$E17,Detalhamento!AN$15)),IF(INDEX(Import.PLE,Detalhamento!$E17,Detalhamento!AN$15)&lt;=mediçao,0,OFFSET(Import.PLQ,$A17-1,AN$15-1,1,1)),OFFSET(Import.PLQ,$A17-1,AN$15-1,1,1)),(1-PLE!$AA$28)*OFFSET(Import.PLQ,$A17-1,AN$15-1,1,1))))</f>
        <v>0</v>
      </c>
      <c r="AO17" s="146">
        <f ca="1">IF(AO$13="",0,CHOOSE(Detalhamento.OpçãoServiços,OFFSET(Import.PLQ,$A17-1,AO$15-1,1,1),IF($E17&lt;&gt;1,IF(ISNUMBER(INDEX(Import.PLE,Detalhamento!$E17,Detalhamento!AO$15)),IF(INDEX(Import.PLE,Detalhamento!$E17,Detalhamento!AO$15)&lt;=mediçao,OFFSET(Import.PLQ,$A17-1,AO$15-1,1,1),0),0),PLE!$AA$28*OFFSET(Import.PLQ,$A17-1,AO$15-1,1,1)),IF($E17&lt;&gt;1,IF(ISNUMBER(INDEX(Import.PLE,Detalhamento!$E17,Detalhamento!AO$15)),IF(INDEX(Import.PLE,Detalhamento!$E17,Detalhamento!AO$15)&lt;=mediçao,0,OFFSET(Import.PLQ,$A17-1,AO$15-1,1,1)),OFFSET(Import.PLQ,$A17-1,AO$15-1,1,1)),(1-PLE!$AA$28)*OFFSET(Import.PLQ,$A17-1,AO$15-1,1,1))))</f>
        <v>0</v>
      </c>
      <c r="AP17" s="146">
        <f ca="1">IF(AP$13="",0,CHOOSE(Detalhamento.OpçãoServiços,OFFSET(Import.PLQ,$A17-1,AP$15-1,1,1),IF($E17&lt;&gt;1,IF(ISNUMBER(INDEX(Import.PLE,Detalhamento!$E17,Detalhamento!AP$15)),IF(INDEX(Import.PLE,Detalhamento!$E17,Detalhamento!AP$15)&lt;=mediçao,OFFSET(Import.PLQ,$A17-1,AP$15-1,1,1),0),0),PLE!$AA$28*OFFSET(Import.PLQ,$A17-1,AP$15-1,1,1)),IF($E17&lt;&gt;1,IF(ISNUMBER(INDEX(Import.PLE,Detalhamento!$E17,Detalhamento!AP$15)),IF(INDEX(Import.PLE,Detalhamento!$E17,Detalhamento!AP$15)&lt;=mediçao,0,OFFSET(Import.PLQ,$A17-1,AP$15-1,1,1)),OFFSET(Import.PLQ,$A17-1,AP$15-1,1,1)),(1-PLE!$AA$28)*OFFSET(Import.PLQ,$A17-1,AP$15-1,1,1))))</f>
        <v>0</v>
      </c>
      <c r="AQ17" s="146">
        <f ca="1">IF(AQ$13="",0,CHOOSE(Detalhamento.OpçãoServiços,OFFSET(Import.PLQ,$A17-1,AQ$15-1,1,1),IF($E17&lt;&gt;1,IF(ISNUMBER(INDEX(Import.PLE,Detalhamento!$E17,Detalhamento!AQ$15)),IF(INDEX(Import.PLE,Detalhamento!$E17,Detalhamento!AQ$15)&lt;=mediçao,OFFSET(Import.PLQ,$A17-1,AQ$15-1,1,1),0),0),PLE!$AA$28*OFFSET(Import.PLQ,$A17-1,AQ$15-1,1,1)),IF($E17&lt;&gt;1,IF(ISNUMBER(INDEX(Import.PLE,Detalhamento!$E17,Detalhamento!AQ$15)),IF(INDEX(Import.PLE,Detalhamento!$E17,Detalhamento!AQ$15)&lt;=mediçao,0,OFFSET(Import.PLQ,$A17-1,AQ$15-1,1,1)),OFFSET(Import.PLQ,$A17-1,AQ$15-1,1,1)),(1-PLE!$AA$28)*OFFSET(Import.PLQ,$A17-1,AQ$15-1,1,1))))</f>
        <v>0</v>
      </c>
      <c r="AR17" s="146">
        <f ca="1">IF(AR$13="",0,CHOOSE(Detalhamento.OpçãoServiços,OFFSET(Import.PLQ,$A17-1,AR$15-1,1,1),IF($E17&lt;&gt;1,IF(ISNUMBER(INDEX(Import.PLE,Detalhamento!$E17,Detalhamento!AR$15)),IF(INDEX(Import.PLE,Detalhamento!$E17,Detalhamento!AR$15)&lt;=mediçao,OFFSET(Import.PLQ,$A17-1,AR$15-1,1,1),0),0),PLE!$AA$28*OFFSET(Import.PLQ,$A17-1,AR$15-1,1,1)),IF($E17&lt;&gt;1,IF(ISNUMBER(INDEX(Import.PLE,Detalhamento!$E17,Detalhamento!AR$15)),IF(INDEX(Import.PLE,Detalhamento!$E17,Detalhamento!AR$15)&lt;=mediçao,0,OFFSET(Import.PLQ,$A17-1,AR$15-1,1,1)),OFFSET(Import.PLQ,$A17-1,AR$15-1,1,1)),(1-PLE!$AA$28)*OFFSET(Import.PLQ,$A17-1,AR$15-1,1,1))))</f>
        <v>0</v>
      </c>
      <c r="AS17" s="146">
        <f ca="1">IF(AS$13="",0,CHOOSE(Detalhamento.OpçãoServiços,OFFSET(Import.PLQ,$A17-1,AS$15-1,1,1),IF($E17&lt;&gt;1,IF(ISNUMBER(INDEX(Import.PLE,Detalhamento!$E17,Detalhamento!AS$15)),IF(INDEX(Import.PLE,Detalhamento!$E17,Detalhamento!AS$15)&lt;=mediçao,OFFSET(Import.PLQ,$A17-1,AS$15-1,1,1),0),0),PLE!$AA$28*OFFSET(Import.PLQ,$A17-1,AS$15-1,1,1)),IF($E17&lt;&gt;1,IF(ISNUMBER(INDEX(Import.PLE,Detalhamento!$E17,Detalhamento!AS$15)),IF(INDEX(Import.PLE,Detalhamento!$E17,Detalhamento!AS$15)&lt;=mediçao,0,OFFSET(Import.PLQ,$A17-1,AS$15-1,1,1)),OFFSET(Import.PLQ,$A17-1,AS$15-1,1,1)),(1-PLE!$AA$28)*OFFSET(Import.PLQ,$A17-1,AS$15-1,1,1))))</f>
        <v>0</v>
      </c>
      <c r="AT17" s="146">
        <f ca="1">IF(AT$13="",0,CHOOSE(Detalhamento.OpçãoServiços,OFFSET(Import.PLQ,$A17-1,AT$15-1,1,1),IF($E17&lt;&gt;1,IF(ISNUMBER(INDEX(Import.PLE,Detalhamento!$E17,Detalhamento!AT$15)),IF(INDEX(Import.PLE,Detalhamento!$E17,Detalhamento!AT$15)&lt;=mediçao,OFFSET(Import.PLQ,$A17-1,AT$15-1,1,1),0),0),PLE!$AA$28*OFFSET(Import.PLQ,$A17-1,AT$15-1,1,1)),IF($E17&lt;&gt;1,IF(ISNUMBER(INDEX(Import.PLE,Detalhamento!$E17,Detalhamento!AT$15)),IF(INDEX(Import.PLE,Detalhamento!$E17,Detalhamento!AT$15)&lt;=mediçao,0,OFFSET(Import.PLQ,$A17-1,AT$15-1,1,1)),OFFSET(Import.PLQ,$A17-1,AT$15-1,1,1)),(1-PLE!$AA$28)*OFFSET(Import.PLQ,$A17-1,AT$15-1,1,1))))</f>
        <v>0</v>
      </c>
      <c r="AU17" s="146">
        <f ca="1">IF(AU$13="",0,CHOOSE(Detalhamento.OpçãoServiços,OFFSET(Import.PLQ,$A17-1,AU$15-1,1,1),IF($E17&lt;&gt;1,IF(ISNUMBER(INDEX(Import.PLE,Detalhamento!$E17,Detalhamento!AU$15)),IF(INDEX(Import.PLE,Detalhamento!$E17,Detalhamento!AU$15)&lt;=mediçao,OFFSET(Import.PLQ,$A17-1,AU$15-1,1,1),0),0),PLE!$AA$28*OFFSET(Import.PLQ,$A17-1,AU$15-1,1,1)),IF($E17&lt;&gt;1,IF(ISNUMBER(INDEX(Import.PLE,Detalhamento!$E17,Detalhamento!AU$15)),IF(INDEX(Import.PLE,Detalhamento!$E17,Detalhamento!AU$15)&lt;=mediçao,0,OFFSET(Import.PLQ,$A17-1,AU$15-1,1,1)),OFFSET(Import.PLQ,$A17-1,AU$15-1,1,1)),(1-PLE!$AA$28)*OFFSET(Import.PLQ,$A17-1,AU$15-1,1,1))))</f>
        <v>0</v>
      </c>
      <c r="AV17" s="146">
        <f ca="1">IF(AV$13="",0,CHOOSE(Detalhamento.OpçãoServiços,OFFSET(Import.PLQ,$A17-1,AV$15-1,1,1),IF($E17&lt;&gt;1,IF(ISNUMBER(INDEX(Import.PLE,Detalhamento!$E17,Detalhamento!AV$15)),IF(INDEX(Import.PLE,Detalhamento!$E17,Detalhamento!AV$15)&lt;=mediçao,OFFSET(Import.PLQ,$A17-1,AV$15-1,1,1),0),0),PLE!$AA$28*OFFSET(Import.PLQ,$A17-1,AV$15-1,1,1)),IF($E17&lt;&gt;1,IF(ISNUMBER(INDEX(Import.PLE,Detalhamento!$E17,Detalhamento!AV$15)),IF(INDEX(Import.PLE,Detalhamento!$E17,Detalhamento!AV$15)&lt;=mediçao,0,OFFSET(Import.PLQ,$A17-1,AV$15-1,1,1)),OFFSET(Import.PLQ,$A17-1,AV$15-1,1,1)),(1-PLE!$AA$28)*OFFSET(Import.PLQ,$A17-1,AV$15-1,1,1))))</f>
        <v>0</v>
      </c>
      <c r="AW17" s="146">
        <f ca="1">IF(AW$13="",0,CHOOSE(Detalhamento.OpçãoServiços,OFFSET(Import.PLQ,$A17-1,AW$15-1,1,1),IF($E17&lt;&gt;1,IF(ISNUMBER(INDEX(Import.PLE,Detalhamento!$E17,Detalhamento!AW$15)),IF(INDEX(Import.PLE,Detalhamento!$E17,Detalhamento!AW$15)&lt;=mediçao,OFFSET(Import.PLQ,$A17-1,AW$15-1,1,1),0),0),PLE!$AA$28*OFFSET(Import.PLQ,$A17-1,AW$15-1,1,1)),IF($E17&lt;&gt;1,IF(ISNUMBER(INDEX(Import.PLE,Detalhamento!$E17,Detalhamento!AW$15)),IF(INDEX(Import.PLE,Detalhamento!$E17,Detalhamento!AW$15)&lt;=mediçao,0,OFFSET(Import.PLQ,$A17-1,AW$15-1,1,1)),OFFSET(Import.PLQ,$A17-1,AW$15-1,1,1)),(1-PLE!$AA$28)*OFFSET(Import.PLQ,$A17-1,AW$15-1,1,1))))</f>
        <v>0</v>
      </c>
      <c r="AX17" s="146">
        <f ca="1">IF(AX$13="",0,CHOOSE(Detalhamento.OpçãoServiços,OFFSET(Import.PLQ,$A17-1,AX$15-1,1,1),IF($E17&lt;&gt;1,IF(ISNUMBER(INDEX(Import.PLE,Detalhamento!$E17,Detalhamento!AX$15)),IF(INDEX(Import.PLE,Detalhamento!$E17,Detalhamento!AX$15)&lt;=mediçao,OFFSET(Import.PLQ,$A17-1,AX$15-1,1,1),0),0),PLE!$AA$28*OFFSET(Import.PLQ,$A17-1,AX$15-1,1,1)),IF($E17&lt;&gt;1,IF(ISNUMBER(INDEX(Import.PLE,Detalhamento!$E17,Detalhamento!AX$15)),IF(INDEX(Import.PLE,Detalhamento!$E17,Detalhamento!AX$15)&lt;=mediçao,0,OFFSET(Import.PLQ,$A17-1,AX$15-1,1,1)),OFFSET(Import.PLQ,$A17-1,AX$15-1,1,1)),(1-PLE!$AA$28)*OFFSET(Import.PLQ,$A17-1,AX$15-1,1,1))))</f>
        <v>0</v>
      </c>
      <c r="AY17" s="146">
        <f ca="1">IF(AY$13="",0,CHOOSE(Detalhamento.OpçãoServiços,OFFSET(Import.PLQ,$A17-1,AY$15-1,1,1),IF($E17&lt;&gt;1,IF(ISNUMBER(INDEX(Import.PLE,Detalhamento!$E17,Detalhamento!AY$15)),IF(INDEX(Import.PLE,Detalhamento!$E17,Detalhamento!AY$15)&lt;=mediçao,OFFSET(Import.PLQ,$A17-1,AY$15-1,1,1),0),0),PLE!$AA$28*OFFSET(Import.PLQ,$A17-1,AY$15-1,1,1)),IF($E17&lt;&gt;1,IF(ISNUMBER(INDEX(Import.PLE,Detalhamento!$E17,Detalhamento!AY$15)),IF(INDEX(Import.PLE,Detalhamento!$E17,Detalhamento!AY$15)&lt;=mediçao,0,OFFSET(Import.PLQ,$A17-1,AY$15-1,1,1)),OFFSET(Import.PLQ,$A17-1,AY$15-1,1,1)),(1-PLE!$AA$28)*OFFSET(Import.PLQ,$A17-1,AY$15-1,1,1))))</f>
        <v>0</v>
      </c>
      <c r="AZ17" s="146">
        <f ca="1">IF(AZ$13="",0,CHOOSE(Detalhamento.OpçãoServiços,OFFSET(Import.PLQ,$A17-1,AZ$15-1,1,1),IF($E17&lt;&gt;1,IF(ISNUMBER(INDEX(Import.PLE,Detalhamento!$E17,Detalhamento!AZ$15)),IF(INDEX(Import.PLE,Detalhamento!$E17,Detalhamento!AZ$15)&lt;=mediçao,OFFSET(Import.PLQ,$A17-1,AZ$15-1,1,1),0),0),PLE!$AA$28*OFFSET(Import.PLQ,$A17-1,AZ$15-1,1,1)),IF($E17&lt;&gt;1,IF(ISNUMBER(INDEX(Import.PLE,Detalhamento!$E17,Detalhamento!AZ$15)),IF(INDEX(Import.PLE,Detalhamento!$E17,Detalhamento!AZ$15)&lt;=mediçao,0,OFFSET(Import.PLQ,$A17-1,AZ$15-1,1,1)),OFFSET(Import.PLQ,$A17-1,AZ$15-1,1,1)),(1-PLE!$AA$28)*OFFSET(Import.PLQ,$A17-1,AZ$15-1,1,1))))</f>
        <v>0</v>
      </c>
      <c r="BA17" s="146">
        <f ca="1">IF(BA$13="",0,CHOOSE(Detalhamento.OpçãoServiços,OFFSET(Import.PLQ,$A17-1,BA$15-1,1,1),IF($E17&lt;&gt;1,IF(ISNUMBER(INDEX(Import.PLE,Detalhamento!$E17,Detalhamento!BA$15)),IF(INDEX(Import.PLE,Detalhamento!$E17,Detalhamento!BA$15)&lt;=mediçao,OFFSET(Import.PLQ,$A17-1,BA$15-1,1,1),0),0),PLE!$AA$28*OFFSET(Import.PLQ,$A17-1,BA$15-1,1,1)),IF($E17&lt;&gt;1,IF(ISNUMBER(INDEX(Import.PLE,Detalhamento!$E17,Detalhamento!BA$15)),IF(INDEX(Import.PLE,Detalhamento!$E17,Detalhamento!BA$15)&lt;=mediçao,0,OFFSET(Import.PLQ,$A17-1,BA$15-1,1,1)),OFFSET(Import.PLQ,$A17-1,BA$15-1,1,1)),(1-PLE!$AA$28)*OFFSET(Import.PLQ,$A17-1,BA$15-1,1,1))))</f>
        <v>0</v>
      </c>
      <c r="BB17" s="146">
        <f ca="1">IF(BB$13="",0,CHOOSE(Detalhamento.OpçãoServiços,OFFSET(Import.PLQ,$A17-1,BB$15-1,1,1),IF($E17&lt;&gt;1,IF(ISNUMBER(INDEX(Import.PLE,Detalhamento!$E17,Detalhamento!BB$15)),IF(INDEX(Import.PLE,Detalhamento!$E17,Detalhamento!BB$15)&lt;=mediçao,OFFSET(Import.PLQ,$A17-1,BB$15-1,1,1),0),0),PLE!$AA$28*OFFSET(Import.PLQ,$A17-1,BB$15-1,1,1)),IF($E17&lt;&gt;1,IF(ISNUMBER(INDEX(Import.PLE,Detalhamento!$E17,Detalhamento!BB$15)),IF(INDEX(Import.PLE,Detalhamento!$E17,Detalhamento!BB$15)&lt;=mediçao,0,OFFSET(Import.PLQ,$A17-1,BB$15-1,1,1)),OFFSET(Import.PLQ,$A17-1,BB$15-1,1,1)),(1-PLE!$AA$28)*OFFSET(Import.PLQ,$A17-1,BB$15-1,1,1))))</f>
        <v>0</v>
      </c>
      <c r="BC17" s="146">
        <f ca="1">IF(BC$13="",0,CHOOSE(Detalhamento.OpçãoServiços,OFFSET(Import.PLQ,$A17-1,BC$15-1,1,1),IF($E17&lt;&gt;1,IF(ISNUMBER(INDEX(Import.PLE,Detalhamento!$E17,Detalhamento!BC$15)),IF(INDEX(Import.PLE,Detalhamento!$E17,Detalhamento!BC$15)&lt;=mediçao,OFFSET(Import.PLQ,$A17-1,BC$15-1,1,1),0),0),PLE!$AA$28*OFFSET(Import.PLQ,$A17-1,BC$15-1,1,1)),IF($E17&lt;&gt;1,IF(ISNUMBER(INDEX(Import.PLE,Detalhamento!$E17,Detalhamento!BC$15)),IF(INDEX(Import.PLE,Detalhamento!$E17,Detalhamento!BC$15)&lt;=mediçao,0,OFFSET(Import.PLQ,$A17-1,BC$15-1,1,1)),OFFSET(Import.PLQ,$A17-1,BC$15-1,1,1)),(1-PLE!$AA$28)*OFFSET(Import.PLQ,$A17-1,BC$15-1,1,1))))</f>
        <v>0</v>
      </c>
      <c r="BD17" s="146">
        <f ca="1">IF(BD$13="",0,CHOOSE(Detalhamento.OpçãoServiços,OFFSET(Import.PLQ,$A17-1,BD$15-1,1,1),IF($E17&lt;&gt;1,IF(ISNUMBER(INDEX(Import.PLE,Detalhamento!$E17,Detalhamento!BD$15)),IF(INDEX(Import.PLE,Detalhamento!$E17,Detalhamento!BD$15)&lt;=mediçao,OFFSET(Import.PLQ,$A17-1,BD$15-1,1,1),0),0),PLE!$AA$28*OFFSET(Import.PLQ,$A17-1,BD$15-1,1,1)),IF($E17&lt;&gt;1,IF(ISNUMBER(INDEX(Import.PLE,Detalhamento!$E17,Detalhamento!BD$15)),IF(INDEX(Import.PLE,Detalhamento!$E17,Detalhamento!BD$15)&lt;=mediçao,0,OFFSET(Import.PLQ,$A17-1,BD$15-1,1,1)),OFFSET(Import.PLQ,$A17-1,BD$15-1,1,1)),(1-PLE!$AA$28)*OFFSET(Import.PLQ,$A17-1,BD$15-1,1,1))))</f>
        <v>0</v>
      </c>
      <c r="BE17" s="146">
        <f ca="1">IF(BE$13="",0,CHOOSE(Detalhamento.OpçãoServiços,OFFSET(Import.PLQ,$A17-1,BE$15-1,1,1),IF($E17&lt;&gt;1,IF(ISNUMBER(INDEX(Import.PLE,Detalhamento!$E17,Detalhamento!BE$15)),IF(INDEX(Import.PLE,Detalhamento!$E17,Detalhamento!BE$15)&lt;=mediçao,OFFSET(Import.PLQ,$A17-1,BE$15-1,1,1),0),0),PLE!$AA$28*OFFSET(Import.PLQ,$A17-1,BE$15-1,1,1)),IF($E17&lt;&gt;1,IF(ISNUMBER(INDEX(Import.PLE,Detalhamento!$E17,Detalhamento!BE$15)),IF(INDEX(Import.PLE,Detalhamento!$E17,Detalhamento!BE$15)&lt;=mediçao,0,OFFSET(Import.PLQ,$A17-1,BE$15-1,1,1)),OFFSET(Import.PLQ,$A17-1,BE$15-1,1,1)),(1-PLE!$AA$28)*OFFSET(Import.PLQ,$A17-1,BE$15-1,1,1))))</f>
        <v>0</v>
      </c>
      <c r="BF17" s="146">
        <f ca="1">IF(BF$13="",0,CHOOSE(Detalhamento.OpçãoServiços,OFFSET(Import.PLQ,$A17-1,BF$15-1,1,1),IF($E17&lt;&gt;1,IF(ISNUMBER(INDEX(Import.PLE,Detalhamento!$E17,Detalhamento!BF$15)),IF(INDEX(Import.PLE,Detalhamento!$E17,Detalhamento!BF$15)&lt;=mediçao,OFFSET(Import.PLQ,$A17-1,BF$15-1,1,1),0),0),PLE!$AA$28*OFFSET(Import.PLQ,$A17-1,BF$15-1,1,1)),IF($E17&lt;&gt;1,IF(ISNUMBER(INDEX(Import.PLE,Detalhamento!$E17,Detalhamento!BF$15)),IF(INDEX(Import.PLE,Detalhamento!$E17,Detalhamento!BF$15)&lt;=mediçao,0,OFFSET(Import.PLQ,$A17-1,BF$15-1,1,1)),OFFSET(Import.PLQ,$A17-1,BF$15-1,1,1)),(1-PLE!$AA$28)*OFFSET(Import.PLQ,$A17-1,BF$15-1,1,1))))</f>
        <v>0</v>
      </c>
      <c r="BG17" s="146">
        <f ca="1">IF(BG$13="",0,CHOOSE(Detalhamento.OpçãoServiços,OFFSET(Import.PLQ,$A17-1,BG$15-1,1,1),IF($E17&lt;&gt;1,IF(ISNUMBER(INDEX(Import.PLE,Detalhamento!$E17,Detalhamento!BG$15)),IF(INDEX(Import.PLE,Detalhamento!$E17,Detalhamento!BG$15)&lt;=mediçao,OFFSET(Import.PLQ,$A17-1,BG$15-1,1,1),0),0),PLE!$AA$28*OFFSET(Import.PLQ,$A17-1,BG$15-1,1,1)),IF($E17&lt;&gt;1,IF(ISNUMBER(INDEX(Import.PLE,Detalhamento!$E17,Detalhamento!BG$15)),IF(INDEX(Import.PLE,Detalhamento!$E17,Detalhamento!BG$15)&lt;=mediçao,0,OFFSET(Import.PLQ,$A17-1,BG$15-1,1,1)),OFFSET(Import.PLQ,$A17-1,BG$15-1,1,1)),(1-PLE!$AA$28)*OFFSET(Import.PLQ,$A17-1,BG$15-1,1,1))))</f>
        <v>0</v>
      </c>
      <c r="BH17" s="146">
        <f ca="1">IF(BH$13="",0,CHOOSE(Detalhamento.OpçãoServiços,OFFSET(Import.PLQ,$A17-1,BH$15-1,1,1),IF($E17&lt;&gt;1,IF(ISNUMBER(INDEX(Import.PLE,Detalhamento!$E17,Detalhamento!BH$15)),IF(INDEX(Import.PLE,Detalhamento!$E17,Detalhamento!BH$15)&lt;=mediçao,OFFSET(Import.PLQ,$A17-1,BH$15-1,1,1),0),0),PLE!$AA$28*OFFSET(Import.PLQ,$A17-1,BH$15-1,1,1)),IF($E17&lt;&gt;1,IF(ISNUMBER(INDEX(Import.PLE,Detalhamento!$E17,Detalhamento!BH$15)),IF(INDEX(Import.PLE,Detalhamento!$E17,Detalhamento!BH$15)&lt;=mediçao,0,OFFSET(Import.PLQ,$A17-1,BH$15-1,1,1)),OFFSET(Import.PLQ,$A17-1,BH$15-1,1,1)),(1-PLE!$AA$28)*OFFSET(Import.PLQ,$A17-1,BH$15-1,1,1))))</f>
        <v>0</v>
      </c>
      <c r="BI17" s="146">
        <f ca="1">IF(BI$13="",0,CHOOSE(Detalhamento.OpçãoServiços,OFFSET(Import.PLQ,$A17-1,BI$15-1,1,1),IF($E17&lt;&gt;1,IF(ISNUMBER(INDEX(Import.PLE,Detalhamento!$E17,Detalhamento!BI$15)),IF(INDEX(Import.PLE,Detalhamento!$E17,Detalhamento!BI$15)&lt;=mediçao,OFFSET(Import.PLQ,$A17-1,BI$15-1,1,1),0),0),PLE!$AA$28*OFFSET(Import.PLQ,$A17-1,BI$15-1,1,1)),IF($E17&lt;&gt;1,IF(ISNUMBER(INDEX(Import.PLE,Detalhamento!$E17,Detalhamento!BI$15)),IF(INDEX(Import.PLE,Detalhamento!$E17,Detalhamento!BI$15)&lt;=mediçao,0,OFFSET(Import.PLQ,$A17-1,BI$15-1,1,1)),OFFSET(Import.PLQ,$A17-1,BI$15-1,1,1)),(1-PLE!$AA$28)*OFFSET(Import.PLQ,$A17-1,BI$15-1,1,1))))</f>
        <v>0</v>
      </c>
    </row>
    <row r="18" spans="1:61" ht="10.5">
      <c r="A18" s="157">
        <v>18</v>
      </c>
      <c r="B18" s="21" t="str">
        <f t="shared" ref="B18:B36" ca="1" si="2">OFFSET(LIorçamento,$A18-1,B$16,1,1)</f>
        <v>Evento</v>
      </c>
      <c r="E18" s="155">
        <f t="shared" ref="E18:E36" ca="1" si="3">OFFSET(LIorçamento,$A18-1,E$16,1,1)</f>
        <v>1</v>
      </c>
      <c r="F18" s="156">
        <f t="shared" ref="F18:F36" ca="1" si="4">CHOOSE($B$8,IF(OR(Nível="Serviço",Nível="Evento"),E18*10^4+IF(Nível&lt;&gt;"Evento",A18,0),0),IF(Nível&lt;&gt;"Evento",A18,0))</f>
        <v>10000</v>
      </c>
      <c r="G18" s="156" t="e">
        <f t="shared" ref="G18:H36" ca="1" si="5">OFFSET(LIorçamento,$A18-1,G$16,1,1)</f>
        <v>#N/A</v>
      </c>
      <c r="H18" s="181" t="str">
        <f t="shared" ca="1" si="5"/>
        <v/>
      </c>
      <c r="I18" s="37" t="e">
        <f t="shared" ref="I18:I36" ca="1" si="6">IF(OR(Nível="Serviço",Nível="evento"),OFFSET(LIorçamento,$A18-1,I$16,1,1),"")</f>
        <v>#N/A</v>
      </c>
      <c r="J18" s="146" t="e">
        <f t="shared" ref="J18:J36" ca="1" si="7">IF(OR(Nível="Serviço",Nível="evento"),SUM(L18:BI18),"")</f>
        <v>#REF!</v>
      </c>
      <c r="K18" s="67"/>
      <c r="L18" s="146" t="e">
        <f ca="1">IF(L$13="",0,CHOOSE(Detalhamento.OpçãoServiços,OFFSET(Import.PLQ,$A18-1,L$15-1,1,1),IF($E18&lt;&gt;1,IF(ISNUMBER(INDEX(Import.PLE,Detalhamento!$E18,Detalhamento!L$15)),IF(INDEX(Import.PLE,Detalhamento!$E18,Detalhamento!L$15)&lt;=mediçao,OFFSET(Import.PLQ,$A18-1,L$15-1,1,1),0),0),PLE!$AA$28*OFFSET(Import.PLQ,$A18-1,L$15-1,1,1)),IF($E18&lt;&gt;1,IF(ISNUMBER(INDEX(Import.PLE,Detalhamento!$E18,Detalhamento!L$15)),IF(INDEX(Import.PLE,Detalhamento!$E18,Detalhamento!L$15)&lt;=mediçao,0,OFFSET(Import.PLQ,$A18-1,L$15-1,1,1)),OFFSET(Import.PLQ,$A18-1,L$15-1,1,1)),(1-PLE!$AA$28)*OFFSET(Import.PLQ,$A18-1,L$15-1,1,1))))</f>
        <v>#REF!</v>
      </c>
      <c r="M18" s="146" t="e">
        <f ca="1">IF(M$13="",0,CHOOSE(Detalhamento.OpçãoServiços,OFFSET(Import.PLQ,$A18-1,M$15-1,1,1),IF($E18&lt;&gt;1,IF(ISNUMBER(INDEX(Import.PLE,Detalhamento!$E18,Detalhamento!M$15)),IF(INDEX(Import.PLE,Detalhamento!$E18,Detalhamento!M$15)&lt;=mediçao,OFFSET(Import.PLQ,$A18-1,M$15-1,1,1),0),0),PLE!$AA$28*OFFSET(Import.PLQ,$A18-1,M$15-1,1,1)),IF($E18&lt;&gt;1,IF(ISNUMBER(INDEX(Import.PLE,Detalhamento!$E18,Detalhamento!M$15)),IF(INDEX(Import.PLE,Detalhamento!$E18,Detalhamento!M$15)&lt;=mediçao,0,OFFSET(Import.PLQ,$A18-1,M$15-1,1,1)),OFFSET(Import.PLQ,$A18-1,M$15-1,1,1)),(1-PLE!$AA$28)*OFFSET(Import.PLQ,$A18-1,M$15-1,1,1))))</f>
        <v>#REF!</v>
      </c>
      <c r="N18" s="146" t="e">
        <f ca="1">IF(N$13="",0,CHOOSE(Detalhamento.OpçãoServiços,OFFSET(Import.PLQ,$A18-1,N$15-1,1,1),IF($E18&lt;&gt;1,IF(ISNUMBER(INDEX(Import.PLE,Detalhamento!$E18,Detalhamento!N$15)),IF(INDEX(Import.PLE,Detalhamento!$E18,Detalhamento!N$15)&lt;=mediçao,OFFSET(Import.PLQ,$A18-1,N$15-1,1,1),0),0),PLE!$AA$28*OFFSET(Import.PLQ,$A18-1,N$15-1,1,1)),IF($E18&lt;&gt;1,IF(ISNUMBER(INDEX(Import.PLE,Detalhamento!$E18,Detalhamento!N$15)),IF(INDEX(Import.PLE,Detalhamento!$E18,Detalhamento!N$15)&lt;=mediçao,0,OFFSET(Import.PLQ,$A18-1,N$15-1,1,1)),OFFSET(Import.PLQ,$A18-1,N$15-1,1,1)),(1-PLE!$AA$28)*OFFSET(Import.PLQ,$A18-1,N$15-1,1,1))))</f>
        <v>#REF!</v>
      </c>
      <c r="O18" s="146" t="e">
        <f ca="1">IF(O$13="",0,CHOOSE(Detalhamento.OpçãoServiços,OFFSET(Import.PLQ,$A18-1,O$15-1,1,1),IF($E18&lt;&gt;1,IF(ISNUMBER(INDEX(Import.PLE,Detalhamento!$E18,Detalhamento!O$15)),IF(INDEX(Import.PLE,Detalhamento!$E18,Detalhamento!O$15)&lt;=mediçao,OFFSET(Import.PLQ,$A18-1,O$15-1,1,1),0),0),PLE!$AA$28*OFFSET(Import.PLQ,$A18-1,O$15-1,1,1)),IF($E18&lt;&gt;1,IF(ISNUMBER(INDEX(Import.PLE,Detalhamento!$E18,Detalhamento!O$15)),IF(INDEX(Import.PLE,Detalhamento!$E18,Detalhamento!O$15)&lt;=mediçao,0,OFFSET(Import.PLQ,$A18-1,O$15-1,1,1)),OFFSET(Import.PLQ,$A18-1,O$15-1,1,1)),(1-PLE!$AA$28)*OFFSET(Import.PLQ,$A18-1,O$15-1,1,1))))</f>
        <v>#REF!</v>
      </c>
      <c r="P18" s="146">
        <f ca="1">IF(P$13="",0,CHOOSE(Detalhamento.OpçãoServiços,OFFSET(Import.PLQ,$A18-1,P$15-1,1,1),IF($E18&lt;&gt;1,IF(ISNUMBER(INDEX(Import.PLE,Detalhamento!$E18,Detalhamento!P$15)),IF(INDEX(Import.PLE,Detalhamento!$E18,Detalhamento!P$15)&lt;=mediçao,OFFSET(Import.PLQ,$A18-1,P$15-1,1,1),0),0),PLE!$AA$28*OFFSET(Import.PLQ,$A18-1,P$15-1,1,1)),IF($E18&lt;&gt;1,IF(ISNUMBER(INDEX(Import.PLE,Detalhamento!$E18,Detalhamento!P$15)),IF(INDEX(Import.PLE,Detalhamento!$E18,Detalhamento!P$15)&lt;=mediçao,0,OFFSET(Import.PLQ,$A18-1,P$15-1,1,1)),OFFSET(Import.PLQ,$A18-1,P$15-1,1,1)),(1-PLE!$AA$28)*OFFSET(Import.PLQ,$A18-1,P$15-1,1,1))))</f>
        <v>0</v>
      </c>
      <c r="Q18" s="146">
        <f ca="1">IF(Q$13="",0,CHOOSE(Detalhamento.OpçãoServiços,OFFSET(Import.PLQ,$A18-1,Q$15-1,1,1),IF($E18&lt;&gt;1,IF(ISNUMBER(INDEX(Import.PLE,Detalhamento!$E18,Detalhamento!Q$15)),IF(INDEX(Import.PLE,Detalhamento!$E18,Detalhamento!Q$15)&lt;=mediçao,OFFSET(Import.PLQ,$A18-1,Q$15-1,1,1),0),0),PLE!$AA$28*OFFSET(Import.PLQ,$A18-1,Q$15-1,1,1)),IF($E18&lt;&gt;1,IF(ISNUMBER(INDEX(Import.PLE,Detalhamento!$E18,Detalhamento!Q$15)),IF(INDEX(Import.PLE,Detalhamento!$E18,Detalhamento!Q$15)&lt;=mediçao,0,OFFSET(Import.PLQ,$A18-1,Q$15-1,1,1)),OFFSET(Import.PLQ,$A18-1,Q$15-1,1,1)),(1-PLE!$AA$28)*OFFSET(Import.PLQ,$A18-1,Q$15-1,1,1))))</f>
        <v>0</v>
      </c>
      <c r="R18" s="146">
        <f ca="1">IF(R$13="",0,CHOOSE(Detalhamento.OpçãoServiços,OFFSET(Import.PLQ,$A18-1,R$15-1,1,1),IF($E18&lt;&gt;1,IF(ISNUMBER(INDEX(Import.PLE,Detalhamento!$E18,Detalhamento!R$15)),IF(INDEX(Import.PLE,Detalhamento!$E18,Detalhamento!R$15)&lt;=mediçao,OFFSET(Import.PLQ,$A18-1,R$15-1,1,1),0),0),PLE!$AA$28*OFFSET(Import.PLQ,$A18-1,R$15-1,1,1)),IF($E18&lt;&gt;1,IF(ISNUMBER(INDEX(Import.PLE,Detalhamento!$E18,Detalhamento!R$15)),IF(INDEX(Import.PLE,Detalhamento!$E18,Detalhamento!R$15)&lt;=mediçao,0,OFFSET(Import.PLQ,$A18-1,R$15-1,1,1)),OFFSET(Import.PLQ,$A18-1,R$15-1,1,1)),(1-PLE!$AA$28)*OFFSET(Import.PLQ,$A18-1,R$15-1,1,1))))</f>
        <v>0</v>
      </c>
      <c r="S18" s="146">
        <f ca="1">IF(S$13="",0,CHOOSE(Detalhamento.OpçãoServiços,OFFSET(Import.PLQ,$A18-1,S$15-1,1,1),IF($E18&lt;&gt;1,IF(ISNUMBER(INDEX(Import.PLE,Detalhamento!$E18,Detalhamento!S$15)),IF(INDEX(Import.PLE,Detalhamento!$E18,Detalhamento!S$15)&lt;=mediçao,OFFSET(Import.PLQ,$A18-1,S$15-1,1,1),0),0),PLE!$AA$28*OFFSET(Import.PLQ,$A18-1,S$15-1,1,1)),IF($E18&lt;&gt;1,IF(ISNUMBER(INDEX(Import.PLE,Detalhamento!$E18,Detalhamento!S$15)),IF(INDEX(Import.PLE,Detalhamento!$E18,Detalhamento!S$15)&lt;=mediçao,0,OFFSET(Import.PLQ,$A18-1,S$15-1,1,1)),OFFSET(Import.PLQ,$A18-1,S$15-1,1,1)),(1-PLE!$AA$28)*OFFSET(Import.PLQ,$A18-1,S$15-1,1,1))))</f>
        <v>0</v>
      </c>
      <c r="T18" s="146">
        <f ca="1">IF(T$13="",0,CHOOSE(Detalhamento.OpçãoServiços,OFFSET(Import.PLQ,$A18-1,T$15-1,1,1),IF($E18&lt;&gt;1,IF(ISNUMBER(INDEX(Import.PLE,Detalhamento!$E18,Detalhamento!T$15)),IF(INDEX(Import.PLE,Detalhamento!$E18,Detalhamento!T$15)&lt;=mediçao,OFFSET(Import.PLQ,$A18-1,T$15-1,1,1),0),0),PLE!$AA$28*OFFSET(Import.PLQ,$A18-1,T$15-1,1,1)),IF($E18&lt;&gt;1,IF(ISNUMBER(INDEX(Import.PLE,Detalhamento!$E18,Detalhamento!T$15)),IF(INDEX(Import.PLE,Detalhamento!$E18,Detalhamento!T$15)&lt;=mediçao,0,OFFSET(Import.PLQ,$A18-1,T$15-1,1,1)),OFFSET(Import.PLQ,$A18-1,T$15-1,1,1)),(1-PLE!$AA$28)*OFFSET(Import.PLQ,$A18-1,T$15-1,1,1))))</f>
        <v>0</v>
      </c>
      <c r="U18" s="146">
        <f ca="1">IF(U$13="",0,CHOOSE(Detalhamento.OpçãoServiços,OFFSET(Import.PLQ,$A18-1,U$15-1,1,1),IF($E18&lt;&gt;1,IF(ISNUMBER(INDEX(Import.PLE,Detalhamento!$E18,Detalhamento!U$15)),IF(INDEX(Import.PLE,Detalhamento!$E18,Detalhamento!U$15)&lt;=mediçao,OFFSET(Import.PLQ,$A18-1,U$15-1,1,1),0),0),PLE!$AA$28*OFFSET(Import.PLQ,$A18-1,U$15-1,1,1)),IF($E18&lt;&gt;1,IF(ISNUMBER(INDEX(Import.PLE,Detalhamento!$E18,Detalhamento!U$15)),IF(INDEX(Import.PLE,Detalhamento!$E18,Detalhamento!U$15)&lt;=mediçao,0,OFFSET(Import.PLQ,$A18-1,U$15-1,1,1)),OFFSET(Import.PLQ,$A18-1,U$15-1,1,1)),(1-PLE!$AA$28)*OFFSET(Import.PLQ,$A18-1,U$15-1,1,1))))</f>
        <v>0</v>
      </c>
      <c r="V18" s="146">
        <f ca="1">IF(V$13="",0,CHOOSE(Detalhamento.OpçãoServiços,OFFSET(Import.PLQ,$A18-1,V$15-1,1,1),IF($E18&lt;&gt;1,IF(ISNUMBER(INDEX(Import.PLE,Detalhamento!$E18,Detalhamento!V$15)),IF(INDEX(Import.PLE,Detalhamento!$E18,Detalhamento!V$15)&lt;=mediçao,OFFSET(Import.PLQ,$A18-1,V$15-1,1,1),0),0),PLE!$AA$28*OFFSET(Import.PLQ,$A18-1,V$15-1,1,1)),IF($E18&lt;&gt;1,IF(ISNUMBER(INDEX(Import.PLE,Detalhamento!$E18,Detalhamento!V$15)),IF(INDEX(Import.PLE,Detalhamento!$E18,Detalhamento!V$15)&lt;=mediçao,0,OFFSET(Import.PLQ,$A18-1,V$15-1,1,1)),OFFSET(Import.PLQ,$A18-1,V$15-1,1,1)),(1-PLE!$AA$28)*OFFSET(Import.PLQ,$A18-1,V$15-1,1,1))))</f>
        <v>0</v>
      </c>
      <c r="W18" s="146">
        <f ca="1">IF(W$13="",0,CHOOSE(Detalhamento.OpçãoServiços,OFFSET(Import.PLQ,$A18-1,W$15-1,1,1),IF($E18&lt;&gt;1,IF(ISNUMBER(INDEX(Import.PLE,Detalhamento!$E18,Detalhamento!W$15)),IF(INDEX(Import.PLE,Detalhamento!$E18,Detalhamento!W$15)&lt;=mediçao,OFFSET(Import.PLQ,$A18-1,W$15-1,1,1),0),0),PLE!$AA$28*OFFSET(Import.PLQ,$A18-1,W$15-1,1,1)),IF($E18&lt;&gt;1,IF(ISNUMBER(INDEX(Import.PLE,Detalhamento!$E18,Detalhamento!W$15)),IF(INDEX(Import.PLE,Detalhamento!$E18,Detalhamento!W$15)&lt;=mediçao,0,OFFSET(Import.PLQ,$A18-1,W$15-1,1,1)),OFFSET(Import.PLQ,$A18-1,W$15-1,1,1)),(1-PLE!$AA$28)*OFFSET(Import.PLQ,$A18-1,W$15-1,1,1))))</f>
        <v>0</v>
      </c>
      <c r="X18" s="146">
        <f ca="1">IF(X$13="",0,CHOOSE(Detalhamento.OpçãoServiços,OFFSET(Import.PLQ,$A18-1,X$15-1,1,1),IF($E18&lt;&gt;1,IF(ISNUMBER(INDEX(Import.PLE,Detalhamento!$E18,Detalhamento!X$15)),IF(INDEX(Import.PLE,Detalhamento!$E18,Detalhamento!X$15)&lt;=mediçao,OFFSET(Import.PLQ,$A18-1,X$15-1,1,1),0),0),PLE!$AA$28*OFFSET(Import.PLQ,$A18-1,X$15-1,1,1)),IF($E18&lt;&gt;1,IF(ISNUMBER(INDEX(Import.PLE,Detalhamento!$E18,Detalhamento!X$15)),IF(INDEX(Import.PLE,Detalhamento!$E18,Detalhamento!X$15)&lt;=mediçao,0,OFFSET(Import.PLQ,$A18-1,X$15-1,1,1)),OFFSET(Import.PLQ,$A18-1,X$15-1,1,1)),(1-PLE!$AA$28)*OFFSET(Import.PLQ,$A18-1,X$15-1,1,1))))</f>
        <v>0</v>
      </c>
      <c r="Y18" s="146">
        <f ca="1">IF(Y$13="",0,CHOOSE(Detalhamento.OpçãoServiços,OFFSET(Import.PLQ,$A18-1,Y$15-1,1,1),IF($E18&lt;&gt;1,IF(ISNUMBER(INDEX(Import.PLE,Detalhamento!$E18,Detalhamento!Y$15)),IF(INDEX(Import.PLE,Detalhamento!$E18,Detalhamento!Y$15)&lt;=mediçao,OFFSET(Import.PLQ,$A18-1,Y$15-1,1,1),0),0),PLE!$AA$28*OFFSET(Import.PLQ,$A18-1,Y$15-1,1,1)),IF($E18&lt;&gt;1,IF(ISNUMBER(INDEX(Import.PLE,Detalhamento!$E18,Detalhamento!Y$15)),IF(INDEX(Import.PLE,Detalhamento!$E18,Detalhamento!Y$15)&lt;=mediçao,0,OFFSET(Import.PLQ,$A18-1,Y$15-1,1,1)),OFFSET(Import.PLQ,$A18-1,Y$15-1,1,1)),(1-PLE!$AA$28)*OFFSET(Import.PLQ,$A18-1,Y$15-1,1,1))))</f>
        <v>0</v>
      </c>
      <c r="Z18" s="146">
        <f ca="1">IF(Z$13="",0,CHOOSE(Detalhamento.OpçãoServiços,OFFSET(Import.PLQ,$A18-1,Z$15-1,1,1),IF($E18&lt;&gt;1,IF(ISNUMBER(INDEX(Import.PLE,Detalhamento!$E18,Detalhamento!Z$15)),IF(INDEX(Import.PLE,Detalhamento!$E18,Detalhamento!Z$15)&lt;=mediçao,OFFSET(Import.PLQ,$A18-1,Z$15-1,1,1),0),0),PLE!$AA$28*OFFSET(Import.PLQ,$A18-1,Z$15-1,1,1)),IF($E18&lt;&gt;1,IF(ISNUMBER(INDEX(Import.PLE,Detalhamento!$E18,Detalhamento!Z$15)),IF(INDEX(Import.PLE,Detalhamento!$E18,Detalhamento!Z$15)&lt;=mediçao,0,OFFSET(Import.PLQ,$A18-1,Z$15-1,1,1)),OFFSET(Import.PLQ,$A18-1,Z$15-1,1,1)),(1-PLE!$AA$28)*OFFSET(Import.PLQ,$A18-1,Z$15-1,1,1))))</f>
        <v>0</v>
      </c>
      <c r="AA18" s="146">
        <f ca="1">IF(AA$13="",0,CHOOSE(Detalhamento.OpçãoServiços,OFFSET(Import.PLQ,$A18-1,AA$15-1,1,1),IF($E18&lt;&gt;1,IF(ISNUMBER(INDEX(Import.PLE,Detalhamento!$E18,Detalhamento!AA$15)),IF(INDEX(Import.PLE,Detalhamento!$E18,Detalhamento!AA$15)&lt;=mediçao,OFFSET(Import.PLQ,$A18-1,AA$15-1,1,1),0),0),PLE!$AA$28*OFFSET(Import.PLQ,$A18-1,AA$15-1,1,1)),IF($E18&lt;&gt;1,IF(ISNUMBER(INDEX(Import.PLE,Detalhamento!$E18,Detalhamento!AA$15)),IF(INDEX(Import.PLE,Detalhamento!$E18,Detalhamento!AA$15)&lt;=mediçao,0,OFFSET(Import.PLQ,$A18-1,AA$15-1,1,1)),OFFSET(Import.PLQ,$A18-1,AA$15-1,1,1)),(1-PLE!$AA$28)*OFFSET(Import.PLQ,$A18-1,AA$15-1,1,1))))</f>
        <v>0</v>
      </c>
      <c r="AB18" s="146">
        <f ca="1">IF(AB$13="",0,CHOOSE(Detalhamento.OpçãoServiços,OFFSET(Import.PLQ,$A18-1,AB$15-1,1,1),IF($E18&lt;&gt;1,IF(ISNUMBER(INDEX(Import.PLE,Detalhamento!$E18,Detalhamento!AB$15)),IF(INDEX(Import.PLE,Detalhamento!$E18,Detalhamento!AB$15)&lt;=mediçao,OFFSET(Import.PLQ,$A18-1,AB$15-1,1,1),0),0),PLE!$AA$28*OFFSET(Import.PLQ,$A18-1,AB$15-1,1,1)),IF($E18&lt;&gt;1,IF(ISNUMBER(INDEX(Import.PLE,Detalhamento!$E18,Detalhamento!AB$15)),IF(INDEX(Import.PLE,Detalhamento!$E18,Detalhamento!AB$15)&lt;=mediçao,0,OFFSET(Import.PLQ,$A18-1,AB$15-1,1,1)),OFFSET(Import.PLQ,$A18-1,AB$15-1,1,1)),(1-PLE!$AA$28)*OFFSET(Import.PLQ,$A18-1,AB$15-1,1,1))))</f>
        <v>0</v>
      </c>
      <c r="AC18" s="146">
        <f ca="1">IF(AC$13="",0,CHOOSE(Detalhamento.OpçãoServiços,OFFSET(Import.PLQ,$A18-1,AC$15-1,1,1),IF($E18&lt;&gt;1,IF(ISNUMBER(INDEX(Import.PLE,Detalhamento!$E18,Detalhamento!AC$15)),IF(INDEX(Import.PLE,Detalhamento!$E18,Detalhamento!AC$15)&lt;=mediçao,OFFSET(Import.PLQ,$A18-1,AC$15-1,1,1),0),0),PLE!$AA$28*OFFSET(Import.PLQ,$A18-1,AC$15-1,1,1)),IF($E18&lt;&gt;1,IF(ISNUMBER(INDEX(Import.PLE,Detalhamento!$E18,Detalhamento!AC$15)),IF(INDEX(Import.PLE,Detalhamento!$E18,Detalhamento!AC$15)&lt;=mediçao,0,OFFSET(Import.PLQ,$A18-1,AC$15-1,1,1)),OFFSET(Import.PLQ,$A18-1,AC$15-1,1,1)),(1-PLE!$AA$28)*OFFSET(Import.PLQ,$A18-1,AC$15-1,1,1))))</f>
        <v>0</v>
      </c>
      <c r="AD18" s="146">
        <f ca="1">IF(AD$13="",0,CHOOSE(Detalhamento.OpçãoServiços,OFFSET(Import.PLQ,$A18-1,AD$15-1,1,1),IF($E18&lt;&gt;1,IF(ISNUMBER(INDEX(Import.PLE,Detalhamento!$E18,Detalhamento!AD$15)),IF(INDEX(Import.PLE,Detalhamento!$E18,Detalhamento!AD$15)&lt;=mediçao,OFFSET(Import.PLQ,$A18-1,AD$15-1,1,1),0),0),PLE!$AA$28*OFFSET(Import.PLQ,$A18-1,AD$15-1,1,1)),IF($E18&lt;&gt;1,IF(ISNUMBER(INDEX(Import.PLE,Detalhamento!$E18,Detalhamento!AD$15)),IF(INDEX(Import.PLE,Detalhamento!$E18,Detalhamento!AD$15)&lt;=mediçao,0,OFFSET(Import.PLQ,$A18-1,AD$15-1,1,1)),OFFSET(Import.PLQ,$A18-1,AD$15-1,1,1)),(1-PLE!$AA$28)*OFFSET(Import.PLQ,$A18-1,AD$15-1,1,1))))</f>
        <v>0</v>
      </c>
      <c r="AE18" s="146">
        <f ca="1">IF(AE$13="",0,CHOOSE(Detalhamento.OpçãoServiços,OFFSET(Import.PLQ,$A18-1,AE$15-1,1,1),IF($E18&lt;&gt;1,IF(ISNUMBER(INDEX(Import.PLE,Detalhamento!$E18,Detalhamento!AE$15)),IF(INDEX(Import.PLE,Detalhamento!$E18,Detalhamento!AE$15)&lt;=mediçao,OFFSET(Import.PLQ,$A18-1,AE$15-1,1,1),0),0),PLE!$AA$28*OFFSET(Import.PLQ,$A18-1,AE$15-1,1,1)),IF($E18&lt;&gt;1,IF(ISNUMBER(INDEX(Import.PLE,Detalhamento!$E18,Detalhamento!AE$15)),IF(INDEX(Import.PLE,Detalhamento!$E18,Detalhamento!AE$15)&lt;=mediçao,0,OFFSET(Import.PLQ,$A18-1,AE$15-1,1,1)),OFFSET(Import.PLQ,$A18-1,AE$15-1,1,1)),(1-PLE!$AA$28)*OFFSET(Import.PLQ,$A18-1,AE$15-1,1,1))))</f>
        <v>0</v>
      </c>
      <c r="AF18" s="146">
        <f ca="1">IF(AF$13="",0,CHOOSE(Detalhamento.OpçãoServiços,OFFSET(Import.PLQ,$A18-1,AF$15-1,1,1),IF($E18&lt;&gt;1,IF(ISNUMBER(INDEX(Import.PLE,Detalhamento!$E18,Detalhamento!AF$15)),IF(INDEX(Import.PLE,Detalhamento!$E18,Detalhamento!AF$15)&lt;=mediçao,OFFSET(Import.PLQ,$A18-1,AF$15-1,1,1),0),0),PLE!$AA$28*OFFSET(Import.PLQ,$A18-1,AF$15-1,1,1)),IF($E18&lt;&gt;1,IF(ISNUMBER(INDEX(Import.PLE,Detalhamento!$E18,Detalhamento!AF$15)),IF(INDEX(Import.PLE,Detalhamento!$E18,Detalhamento!AF$15)&lt;=mediçao,0,OFFSET(Import.PLQ,$A18-1,AF$15-1,1,1)),OFFSET(Import.PLQ,$A18-1,AF$15-1,1,1)),(1-PLE!$AA$28)*OFFSET(Import.PLQ,$A18-1,AF$15-1,1,1))))</f>
        <v>0</v>
      </c>
      <c r="AG18" s="146">
        <f ca="1">IF(AG$13="",0,CHOOSE(Detalhamento.OpçãoServiços,OFFSET(Import.PLQ,$A18-1,AG$15-1,1,1),IF($E18&lt;&gt;1,IF(ISNUMBER(INDEX(Import.PLE,Detalhamento!$E18,Detalhamento!AG$15)),IF(INDEX(Import.PLE,Detalhamento!$E18,Detalhamento!AG$15)&lt;=mediçao,OFFSET(Import.PLQ,$A18-1,AG$15-1,1,1),0),0),PLE!$AA$28*OFFSET(Import.PLQ,$A18-1,AG$15-1,1,1)),IF($E18&lt;&gt;1,IF(ISNUMBER(INDEX(Import.PLE,Detalhamento!$E18,Detalhamento!AG$15)),IF(INDEX(Import.PLE,Detalhamento!$E18,Detalhamento!AG$15)&lt;=mediçao,0,OFFSET(Import.PLQ,$A18-1,AG$15-1,1,1)),OFFSET(Import.PLQ,$A18-1,AG$15-1,1,1)),(1-PLE!$AA$28)*OFFSET(Import.PLQ,$A18-1,AG$15-1,1,1))))</f>
        <v>0</v>
      </c>
      <c r="AH18" s="146">
        <f ca="1">IF(AH$13="",0,CHOOSE(Detalhamento.OpçãoServiços,OFFSET(Import.PLQ,$A18-1,AH$15-1,1,1),IF($E18&lt;&gt;1,IF(ISNUMBER(INDEX(Import.PLE,Detalhamento!$E18,Detalhamento!AH$15)),IF(INDEX(Import.PLE,Detalhamento!$E18,Detalhamento!AH$15)&lt;=mediçao,OFFSET(Import.PLQ,$A18-1,AH$15-1,1,1),0),0),PLE!$AA$28*OFFSET(Import.PLQ,$A18-1,AH$15-1,1,1)),IF($E18&lt;&gt;1,IF(ISNUMBER(INDEX(Import.PLE,Detalhamento!$E18,Detalhamento!AH$15)),IF(INDEX(Import.PLE,Detalhamento!$E18,Detalhamento!AH$15)&lt;=mediçao,0,OFFSET(Import.PLQ,$A18-1,AH$15-1,1,1)),OFFSET(Import.PLQ,$A18-1,AH$15-1,1,1)),(1-PLE!$AA$28)*OFFSET(Import.PLQ,$A18-1,AH$15-1,1,1))))</f>
        <v>0</v>
      </c>
      <c r="AI18" s="146">
        <f ca="1">IF(AI$13="",0,CHOOSE(Detalhamento.OpçãoServiços,OFFSET(Import.PLQ,$A18-1,AI$15-1,1,1),IF($E18&lt;&gt;1,IF(ISNUMBER(INDEX(Import.PLE,Detalhamento!$E18,Detalhamento!AI$15)),IF(INDEX(Import.PLE,Detalhamento!$E18,Detalhamento!AI$15)&lt;=mediçao,OFFSET(Import.PLQ,$A18-1,AI$15-1,1,1),0),0),PLE!$AA$28*OFFSET(Import.PLQ,$A18-1,AI$15-1,1,1)),IF($E18&lt;&gt;1,IF(ISNUMBER(INDEX(Import.PLE,Detalhamento!$E18,Detalhamento!AI$15)),IF(INDEX(Import.PLE,Detalhamento!$E18,Detalhamento!AI$15)&lt;=mediçao,0,OFFSET(Import.PLQ,$A18-1,AI$15-1,1,1)),OFFSET(Import.PLQ,$A18-1,AI$15-1,1,1)),(1-PLE!$AA$28)*OFFSET(Import.PLQ,$A18-1,AI$15-1,1,1))))</f>
        <v>0</v>
      </c>
      <c r="AJ18" s="146">
        <f ca="1">IF(AJ$13="",0,CHOOSE(Detalhamento.OpçãoServiços,OFFSET(Import.PLQ,$A18-1,AJ$15-1,1,1),IF($E18&lt;&gt;1,IF(ISNUMBER(INDEX(Import.PLE,Detalhamento!$E18,Detalhamento!AJ$15)),IF(INDEX(Import.PLE,Detalhamento!$E18,Detalhamento!AJ$15)&lt;=mediçao,OFFSET(Import.PLQ,$A18-1,AJ$15-1,1,1),0),0),PLE!$AA$28*OFFSET(Import.PLQ,$A18-1,AJ$15-1,1,1)),IF($E18&lt;&gt;1,IF(ISNUMBER(INDEX(Import.PLE,Detalhamento!$E18,Detalhamento!AJ$15)),IF(INDEX(Import.PLE,Detalhamento!$E18,Detalhamento!AJ$15)&lt;=mediçao,0,OFFSET(Import.PLQ,$A18-1,AJ$15-1,1,1)),OFFSET(Import.PLQ,$A18-1,AJ$15-1,1,1)),(1-PLE!$AA$28)*OFFSET(Import.PLQ,$A18-1,AJ$15-1,1,1))))</f>
        <v>0</v>
      </c>
      <c r="AK18" s="146">
        <f ca="1">IF(AK$13="",0,CHOOSE(Detalhamento.OpçãoServiços,OFFSET(Import.PLQ,$A18-1,AK$15-1,1,1),IF($E18&lt;&gt;1,IF(ISNUMBER(INDEX(Import.PLE,Detalhamento!$E18,Detalhamento!AK$15)),IF(INDEX(Import.PLE,Detalhamento!$E18,Detalhamento!AK$15)&lt;=mediçao,OFFSET(Import.PLQ,$A18-1,AK$15-1,1,1),0),0),PLE!$AA$28*OFFSET(Import.PLQ,$A18-1,AK$15-1,1,1)),IF($E18&lt;&gt;1,IF(ISNUMBER(INDEX(Import.PLE,Detalhamento!$E18,Detalhamento!AK$15)),IF(INDEX(Import.PLE,Detalhamento!$E18,Detalhamento!AK$15)&lt;=mediçao,0,OFFSET(Import.PLQ,$A18-1,AK$15-1,1,1)),OFFSET(Import.PLQ,$A18-1,AK$15-1,1,1)),(1-PLE!$AA$28)*OFFSET(Import.PLQ,$A18-1,AK$15-1,1,1))))</f>
        <v>0</v>
      </c>
      <c r="AL18" s="146">
        <f ca="1">IF(AL$13="",0,CHOOSE(Detalhamento.OpçãoServiços,OFFSET(Import.PLQ,$A18-1,AL$15-1,1,1),IF($E18&lt;&gt;1,IF(ISNUMBER(INDEX(Import.PLE,Detalhamento!$E18,Detalhamento!AL$15)),IF(INDEX(Import.PLE,Detalhamento!$E18,Detalhamento!AL$15)&lt;=mediçao,OFFSET(Import.PLQ,$A18-1,AL$15-1,1,1),0),0),PLE!$AA$28*OFFSET(Import.PLQ,$A18-1,AL$15-1,1,1)),IF($E18&lt;&gt;1,IF(ISNUMBER(INDEX(Import.PLE,Detalhamento!$E18,Detalhamento!AL$15)),IF(INDEX(Import.PLE,Detalhamento!$E18,Detalhamento!AL$15)&lt;=mediçao,0,OFFSET(Import.PLQ,$A18-1,AL$15-1,1,1)),OFFSET(Import.PLQ,$A18-1,AL$15-1,1,1)),(1-PLE!$AA$28)*OFFSET(Import.PLQ,$A18-1,AL$15-1,1,1))))</f>
        <v>0</v>
      </c>
      <c r="AM18" s="146">
        <f ca="1">IF(AM$13="",0,CHOOSE(Detalhamento.OpçãoServiços,OFFSET(Import.PLQ,$A18-1,AM$15-1,1,1),IF($E18&lt;&gt;1,IF(ISNUMBER(INDEX(Import.PLE,Detalhamento!$E18,Detalhamento!AM$15)),IF(INDEX(Import.PLE,Detalhamento!$E18,Detalhamento!AM$15)&lt;=mediçao,OFFSET(Import.PLQ,$A18-1,AM$15-1,1,1),0),0),PLE!$AA$28*OFFSET(Import.PLQ,$A18-1,AM$15-1,1,1)),IF($E18&lt;&gt;1,IF(ISNUMBER(INDEX(Import.PLE,Detalhamento!$E18,Detalhamento!AM$15)),IF(INDEX(Import.PLE,Detalhamento!$E18,Detalhamento!AM$15)&lt;=mediçao,0,OFFSET(Import.PLQ,$A18-1,AM$15-1,1,1)),OFFSET(Import.PLQ,$A18-1,AM$15-1,1,1)),(1-PLE!$AA$28)*OFFSET(Import.PLQ,$A18-1,AM$15-1,1,1))))</f>
        <v>0</v>
      </c>
      <c r="AN18" s="146">
        <f ca="1">IF(AN$13="",0,CHOOSE(Detalhamento.OpçãoServiços,OFFSET(Import.PLQ,$A18-1,AN$15-1,1,1),IF($E18&lt;&gt;1,IF(ISNUMBER(INDEX(Import.PLE,Detalhamento!$E18,Detalhamento!AN$15)),IF(INDEX(Import.PLE,Detalhamento!$E18,Detalhamento!AN$15)&lt;=mediçao,OFFSET(Import.PLQ,$A18-1,AN$15-1,1,1),0),0),PLE!$AA$28*OFFSET(Import.PLQ,$A18-1,AN$15-1,1,1)),IF($E18&lt;&gt;1,IF(ISNUMBER(INDEX(Import.PLE,Detalhamento!$E18,Detalhamento!AN$15)),IF(INDEX(Import.PLE,Detalhamento!$E18,Detalhamento!AN$15)&lt;=mediçao,0,OFFSET(Import.PLQ,$A18-1,AN$15-1,1,1)),OFFSET(Import.PLQ,$A18-1,AN$15-1,1,1)),(1-PLE!$AA$28)*OFFSET(Import.PLQ,$A18-1,AN$15-1,1,1))))</f>
        <v>0</v>
      </c>
      <c r="AO18" s="146">
        <f ca="1">IF(AO$13="",0,CHOOSE(Detalhamento.OpçãoServiços,OFFSET(Import.PLQ,$A18-1,AO$15-1,1,1),IF($E18&lt;&gt;1,IF(ISNUMBER(INDEX(Import.PLE,Detalhamento!$E18,Detalhamento!AO$15)),IF(INDEX(Import.PLE,Detalhamento!$E18,Detalhamento!AO$15)&lt;=mediçao,OFFSET(Import.PLQ,$A18-1,AO$15-1,1,1),0),0),PLE!$AA$28*OFFSET(Import.PLQ,$A18-1,AO$15-1,1,1)),IF($E18&lt;&gt;1,IF(ISNUMBER(INDEX(Import.PLE,Detalhamento!$E18,Detalhamento!AO$15)),IF(INDEX(Import.PLE,Detalhamento!$E18,Detalhamento!AO$15)&lt;=mediçao,0,OFFSET(Import.PLQ,$A18-1,AO$15-1,1,1)),OFFSET(Import.PLQ,$A18-1,AO$15-1,1,1)),(1-PLE!$AA$28)*OFFSET(Import.PLQ,$A18-1,AO$15-1,1,1))))</f>
        <v>0</v>
      </c>
      <c r="AP18" s="146">
        <f ca="1">IF(AP$13="",0,CHOOSE(Detalhamento.OpçãoServiços,OFFSET(Import.PLQ,$A18-1,AP$15-1,1,1),IF($E18&lt;&gt;1,IF(ISNUMBER(INDEX(Import.PLE,Detalhamento!$E18,Detalhamento!AP$15)),IF(INDEX(Import.PLE,Detalhamento!$E18,Detalhamento!AP$15)&lt;=mediçao,OFFSET(Import.PLQ,$A18-1,AP$15-1,1,1),0),0),PLE!$AA$28*OFFSET(Import.PLQ,$A18-1,AP$15-1,1,1)),IF($E18&lt;&gt;1,IF(ISNUMBER(INDEX(Import.PLE,Detalhamento!$E18,Detalhamento!AP$15)),IF(INDEX(Import.PLE,Detalhamento!$E18,Detalhamento!AP$15)&lt;=mediçao,0,OFFSET(Import.PLQ,$A18-1,AP$15-1,1,1)),OFFSET(Import.PLQ,$A18-1,AP$15-1,1,1)),(1-PLE!$AA$28)*OFFSET(Import.PLQ,$A18-1,AP$15-1,1,1))))</f>
        <v>0</v>
      </c>
      <c r="AQ18" s="146">
        <f ca="1">IF(AQ$13="",0,CHOOSE(Detalhamento.OpçãoServiços,OFFSET(Import.PLQ,$A18-1,AQ$15-1,1,1),IF($E18&lt;&gt;1,IF(ISNUMBER(INDEX(Import.PLE,Detalhamento!$E18,Detalhamento!AQ$15)),IF(INDEX(Import.PLE,Detalhamento!$E18,Detalhamento!AQ$15)&lt;=mediçao,OFFSET(Import.PLQ,$A18-1,AQ$15-1,1,1),0),0),PLE!$AA$28*OFFSET(Import.PLQ,$A18-1,AQ$15-1,1,1)),IF($E18&lt;&gt;1,IF(ISNUMBER(INDEX(Import.PLE,Detalhamento!$E18,Detalhamento!AQ$15)),IF(INDEX(Import.PLE,Detalhamento!$E18,Detalhamento!AQ$15)&lt;=mediçao,0,OFFSET(Import.PLQ,$A18-1,AQ$15-1,1,1)),OFFSET(Import.PLQ,$A18-1,AQ$15-1,1,1)),(1-PLE!$AA$28)*OFFSET(Import.PLQ,$A18-1,AQ$15-1,1,1))))</f>
        <v>0</v>
      </c>
      <c r="AR18" s="146">
        <f ca="1">IF(AR$13="",0,CHOOSE(Detalhamento.OpçãoServiços,OFFSET(Import.PLQ,$A18-1,AR$15-1,1,1),IF($E18&lt;&gt;1,IF(ISNUMBER(INDEX(Import.PLE,Detalhamento!$E18,Detalhamento!AR$15)),IF(INDEX(Import.PLE,Detalhamento!$E18,Detalhamento!AR$15)&lt;=mediçao,OFFSET(Import.PLQ,$A18-1,AR$15-1,1,1),0),0),PLE!$AA$28*OFFSET(Import.PLQ,$A18-1,AR$15-1,1,1)),IF($E18&lt;&gt;1,IF(ISNUMBER(INDEX(Import.PLE,Detalhamento!$E18,Detalhamento!AR$15)),IF(INDEX(Import.PLE,Detalhamento!$E18,Detalhamento!AR$15)&lt;=mediçao,0,OFFSET(Import.PLQ,$A18-1,AR$15-1,1,1)),OFFSET(Import.PLQ,$A18-1,AR$15-1,1,1)),(1-PLE!$AA$28)*OFFSET(Import.PLQ,$A18-1,AR$15-1,1,1))))</f>
        <v>0</v>
      </c>
      <c r="AS18" s="146">
        <f ca="1">IF(AS$13="",0,CHOOSE(Detalhamento.OpçãoServiços,OFFSET(Import.PLQ,$A18-1,AS$15-1,1,1),IF($E18&lt;&gt;1,IF(ISNUMBER(INDEX(Import.PLE,Detalhamento!$E18,Detalhamento!AS$15)),IF(INDEX(Import.PLE,Detalhamento!$E18,Detalhamento!AS$15)&lt;=mediçao,OFFSET(Import.PLQ,$A18-1,AS$15-1,1,1),0),0),PLE!$AA$28*OFFSET(Import.PLQ,$A18-1,AS$15-1,1,1)),IF($E18&lt;&gt;1,IF(ISNUMBER(INDEX(Import.PLE,Detalhamento!$E18,Detalhamento!AS$15)),IF(INDEX(Import.PLE,Detalhamento!$E18,Detalhamento!AS$15)&lt;=mediçao,0,OFFSET(Import.PLQ,$A18-1,AS$15-1,1,1)),OFFSET(Import.PLQ,$A18-1,AS$15-1,1,1)),(1-PLE!$AA$28)*OFFSET(Import.PLQ,$A18-1,AS$15-1,1,1))))</f>
        <v>0</v>
      </c>
      <c r="AT18" s="146">
        <f ca="1">IF(AT$13="",0,CHOOSE(Detalhamento.OpçãoServiços,OFFSET(Import.PLQ,$A18-1,AT$15-1,1,1),IF($E18&lt;&gt;1,IF(ISNUMBER(INDEX(Import.PLE,Detalhamento!$E18,Detalhamento!AT$15)),IF(INDEX(Import.PLE,Detalhamento!$E18,Detalhamento!AT$15)&lt;=mediçao,OFFSET(Import.PLQ,$A18-1,AT$15-1,1,1),0),0),PLE!$AA$28*OFFSET(Import.PLQ,$A18-1,AT$15-1,1,1)),IF($E18&lt;&gt;1,IF(ISNUMBER(INDEX(Import.PLE,Detalhamento!$E18,Detalhamento!AT$15)),IF(INDEX(Import.PLE,Detalhamento!$E18,Detalhamento!AT$15)&lt;=mediçao,0,OFFSET(Import.PLQ,$A18-1,AT$15-1,1,1)),OFFSET(Import.PLQ,$A18-1,AT$15-1,1,1)),(1-PLE!$AA$28)*OFFSET(Import.PLQ,$A18-1,AT$15-1,1,1))))</f>
        <v>0</v>
      </c>
      <c r="AU18" s="146">
        <f ca="1">IF(AU$13="",0,CHOOSE(Detalhamento.OpçãoServiços,OFFSET(Import.PLQ,$A18-1,AU$15-1,1,1),IF($E18&lt;&gt;1,IF(ISNUMBER(INDEX(Import.PLE,Detalhamento!$E18,Detalhamento!AU$15)),IF(INDEX(Import.PLE,Detalhamento!$E18,Detalhamento!AU$15)&lt;=mediçao,OFFSET(Import.PLQ,$A18-1,AU$15-1,1,1),0),0),PLE!$AA$28*OFFSET(Import.PLQ,$A18-1,AU$15-1,1,1)),IF($E18&lt;&gt;1,IF(ISNUMBER(INDEX(Import.PLE,Detalhamento!$E18,Detalhamento!AU$15)),IF(INDEX(Import.PLE,Detalhamento!$E18,Detalhamento!AU$15)&lt;=mediçao,0,OFFSET(Import.PLQ,$A18-1,AU$15-1,1,1)),OFFSET(Import.PLQ,$A18-1,AU$15-1,1,1)),(1-PLE!$AA$28)*OFFSET(Import.PLQ,$A18-1,AU$15-1,1,1))))</f>
        <v>0</v>
      </c>
      <c r="AV18" s="146">
        <f ca="1">IF(AV$13="",0,CHOOSE(Detalhamento.OpçãoServiços,OFFSET(Import.PLQ,$A18-1,AV$15-1,1,1),IF($E18&lt;&gt;1,IF(ISNUMBER(INDEX(Import.PLE,Detalhamento!$E18,Detalhamento!AV$15)),IF(INDEX(Import.PLE,Detalhamento!$E18,Detalhamento!AV$15)&lt;=mediçao,OFFSET(Import.PLQ,$A18-1,AV$15-1,1,1),0),0),PLE!$AA$28*OFFSET(Import.PLQ,$A18-1,AV$15-1,1,1)),IF($E18&lt;&gt;1,IF(ISNUMBER(INDEX(Import.PLE,Detalhamento!$E18,Detalhamento!AV$15)),IF(INDEX(Import.PLE,Detalhamento!$E18,Detalhamento!AV$15)&lt;=mediçao,0,OFFSET(Import.PLQ,$A18-1,AV$15-1,1,1)),OFFSET(Import.PLQ,$A18-1,AV$15-1,1,1)),(1-PLE!$AA$28)*OFFSET(Import.PLQ,$A18-1,AV$15-1,1,1))))</f>
        <v>0</v>
      </c>
      <c r="AW18" s="146">
        <f ca="1">IF(AW$13="",0,CHOOSE(Detalhamento.OpçãoServiços,OFFSET(Import.PLQ,$A18-1,AW$15-1,1,1),IF($E18&lt;&gt;1,IF(ISNUMBER(INDEX(Import.PLE,Detalhamento!$E18,Detalhamento!AW$15)),IF(INDEX(Import.PLE,Detalhamento!$E18,Detalhamento!AW$15)&lt;=mediçao,OFFSET(Import.PLQ,$A18-1,AW$15-1,1,1),0),0),PLE!$AA$28*OFFSET(Import.PLQ,$A18-1,AW$15-1,1,1)),IF($E18&lt;&gt;1,IF(ISNUMBER(INDEX(Import.PLE,Detalhamento!$E18,Detalhamento!AW$15)),IF(INDEX(Import.PLE,Detalhamento!$E18,Detalhamento!AW$15)&lt;=mediçao,0,OFFSET(Import.PLQ,$A18-1,AW$15-1,1,1)),OFFSET(Import.PLQ,$A18-1,AW$15-1,1,1)),(1-PLE!$AA$28)*OFFSET(Import.PLQ,$A18-1,AW$15-1,1,1))))</f>
        <v>0</v>
      </c>
      <c r="AX18" s="146">
        <f ca="1">IF(AX$13="",0,CHOOSE(Detalhamento.OpçãoServiços,OFFSET(Import.PLQ,$A18-1,AX$15-1,1,1),IF($E18&lt;&gt;1,IF(ISNUMBER(INDEX(Import.PLE,Detalhamento!$E18,Detalhamento!AX$15)),IF(INDEX(Import.PLE,Detalhamento!$E18,Detalhamento!AX$15)&lt;=mediçao,OFFSET(Import.PLQ,$A18-1,AX$15-1,1,1),0),0),PLE!$AA$28*OFFSET(Import.PLQ,$A18-1,AX$15-1,1,1)),IF($E18&lt;&gt;1,IF(ISNUMBER(INDEX(Import.PLE,Detalhamento!$E18,Detalhamento!AX$15)),IF(INDEX(Import.PLE,Detalhamento!$E18,Detalhamento!AX$15)&lt;=mediçao,0,OFFSET(Import.PLQ,$A18-1,AX$15-1,1,1)),OFFSET(Import.PLQ,$A18-1,AX$15-1,1,1)),(1-PLE!$AA$28)*OFFSET(Import.PLQ,$A18-1,AX$15-1,1,1))))</f>
        <v>0</v>
      </c>
      <c r="AY18" s="146">
        <f ca="1">IF(AY$13="",0,CHOOSE(Detalhamento.OpçãoServiços,OFFSET(Import.PLQ,$A18-1,AY$15-1,1,1),IF($E18&lt;&gt;1,IF(ISNUMBER(INDEX(Import.PLE,Detalhamento!$E18,Detalhamento!AY$15)),IF(INDEX(Import.PLE,Detalhamento!$E18,Detalhamento!AY$15)&lt;=mediçao,OFFSET(Import.PLQ,$A18-1,AY$15-1,1,1),0),0),PLE!$AA$28*OFFSET(Import.PLQ,$A18-1,AY$15-1,1,1)),IF($E18&lt;&gt;1,IF(ISNUMBER(INDEX(Import.PLE,Detalhamento!$E18,Detalhamento!AY$15)),IF(INDEX(Import.PLE,Detalhamento!$E18,Detalhamento!AY$15)&lt;=mediçao,0,OFFSET(Import.PLQ,$A18-1,AY$15-1,1,1)),OFFSET(Import.PLQ,$A18-1,AY$15-1,1,1)),(1-PLE!$AA$28)*OFFSET(Import.PLQ,$A18-1,AY$15-1,1,1))))</f>
        <v>0</v>
      </c>
      <c r="AZ18" s="146">
        <f ca="1">IF(AZ$13="",0,CHOOSE(Detalhamento.OpçãoServiços,OFFSET(Import.PLQ,$A18-1,AZ$15-1,1,1),IF($E18&lt;&gt;1,IF(ISNUMBER(INDEX(Import.PLE,Detalhamento!$E18,Detalhamento!AZ$15)),IF(INDEX(Import.PLE,Detalhamento!$E18,Detalhamento!AZ$15)&lt;=mediçao,OFFSET(Import.PLQ,$A18-1,AZ$15-1,1,1),0),0),PLE!$AA$28*OFFSET(Import.PLQ,$A18-1,AZ$15-1,1,1)),IF($E18&lt;&gt;1,IF(ISNUMBER(INDEX(Import.PLE,Detalhamento!$E18,Detalhamento!AZ$15)),IF(INDEX(Import.PLE,Detalhamento!$E18,Detalhamento!AZ$15)&lt;=mediçao,0,OFFSET(Import.PLQ,$A18-1,AZ$15-1,1,1)),OFFSET(Import.PLQ,$A18-1,AZ$15-1,1,1)),(1-PLE!$AA$28)*OFFSET(Import.PLQ,$A18-1,AZ$15-1,1,1))))</f>
        <v>0</v>
      </c>
      <c r="BA18" s="146">
        <f ca="1">IF(BA$13="",0,CHOOSE(Detalhamento.OpçãoServiços,OFFSET(Import.PLQ,$A18-1,BA$15-1,1,1),IF($E18&lt;&gt;1,IF(ISNUMBER(INDEX(Import.PLE,Detalhamento!$E18,Detalhamento!BA$15)),IF(INDEX(Import.PLE,Detalhamento!$E18,Detalhamento!BA$15)&lt;=mediçao,OFFSET(Import.PLQ,$A18-1,BA$15-1,1,1),0),0),PLE!$AA$28*OFFSET(Import.PLQ,$A18-1,BA$15-1,1,1)),IF($E18&lt;&gt;1,IF(ISNUMBER(INDEX(Import.PLE,Detalhamento!$E18,Detalhamento!BA$15)),IF(INDEX(Import.PLE,Detalhamento!$E18,Detalhamento!BA$15)&lt;=mediçao,0,OFFSET(Import.PLQ,$A18-1,BA$15-1,1,1)),OFFSET(Import.PLQ,$A18-1,BA$15-1,1,1)),(1-PLE!$AA$28)*OFFSET(Import.PLQ,$A18-1,BA$15-1,1,1))))</f>
        <v>0</v>
      </c>
      <c r="BB18" s="146">
        <f ca="1">IF(BB$13="",0,CHOOSE(Detalhamento.OpçãoServiços,OFFSET(Import.PLQ,$A18-1,BB$15-1,1,1),IF($E18&lt;&gt;1,IF(ISNUMBER(INDEX(Import.PLE,Detalhamento!$E18,Detalhamento!BB$15)),IF(INDEX(Import.PLE,Detalhamento!$E18,Detalhamento!BB$15)&lt;=mediçao,OFFSET(Import.PLQ,$A18-1,BB$15-1,1,1),0),0),PLE!$AA$28*OFFSET(Import.PLQ,$A18-1,BB$15-1,1,1)),IF($E18&lt;&gt;1,IF(ISNUMBER(INDEX(Import.PLE,Detalhamento!$E18,Detalhamento!BB$15)),IF(INDEX(Import.PLE,Detalhamento!$E18,Detalhamento!BB$15)&lt;=mediçao,0,OFFSET(Import.PLQ,$A18-1,BB$15-1,1,1)),OFFSET(Import.PLQ,$A18-1,BB$15-1,1,1)),(1-PLE!$AA$28)*OFFSET(Import.PLQ,$A18-1,BB$15-1,1,1))))</f>
        <v>0</v>
      </c>
      <c r="BC18" s="146">
        <f ca="1">IF(BC$13="",0,CHOOSE(Detalhamento.OpçãoServiços,OFFSET(Import.PLQ,$A18-1,BC$15-1,1,1),IF($E18&lt;&gt;1,IF(ISNUMBER(INDEX(Import.PLE,Detalhamento!$E18,Detalhamento!BC$15)),IF(INDEX(Import.PLE,Detalhamento!$E18,Detalhamento!BC$15)&lt;=mediçao,OFFSET(Import.PLQ,$A18-1,BC$15-1,1,1),0),0),PLE!$AA$28*OFFSET(Import.PLQ,$A18-1,BC$15-1,1,1)),IF($E18&lt;&gt;1,IF(ISNUMBER(INDEX(Import.PLE,Detalhamento!$E18,Detalhamento!BC$15)),IF(INDEX(Import.PLE,Detalhamento!$E18,Detalhamento!BC$15)&lt;=mediçao,0,OFFSET(Import.PLQ,$A18-1,BC$15-1,1,1)),OFFSET(Import.PLQ,$A18-1,BC$15-1,1,1)),(1-PLE!$AA$28)*OFFSET(Import.PLQ,$A18-1,BC$15-1,1,1))))</f>
        <v>0</v>
      </c>
      <c r="BD18" s="146">
        <f ca="1">IF(BD$13="",0,CHOOSE(Detalhamento.OpçãoServiços,OFFSET(Import.PLQ,$A18-1,BD$15-1,1,1),IF($E18&lt;&gt;1,IF(ISNUMBER(INDEX(Import.PLE,Detalhamento!$E18,Detalhamento!BD$15)),IF(INDEX(Import.PLE,Detalhamento!$E18,Detalhamento!BD$15)&lt;=mediçao,OFFSET(Import.PLQ,$A18-1,BD$15-1,1,1),0),0),PLE!$AA$28*OFFSET(Import.PLQ,$A18-1,BD$15-1,1,1)),IF($E18&lt;&gt;1,IF(ISNUMBER(INDEX(Import.PLE,Detalhamento!$E18,Detalhamento!BD$15)),IF(INDEX(Import.PLE,Detalhamento!$E18,Detalhamento!BD$15)&lt;=mediçao,0,OFFSET(Import.PLQ,$A18-1,BD$15-1,1,1)),OFFSET(Import.PLQ,$A18-1,BD$15-1,1,1)),(1-PLE!$AA$28)*OFFSET(Import.PLQ,$A18-1,BD$15-1,1,1))))</f>
        <v>0</v>
      </c>
      <c r="BE18" s="146">
        <f ca="1">IF(BE$13="",0,CHOOSE(Detalhamento.OpçãoServiços,OFFSET(Import.PLQ,$A18-1,BE$15-1,1,1),IF($E18&lt;&gt;1,IF(ISNUMBER(INDEX(Import.PLE,Detalhamento!$E18,Detalhamento!BE$15)),IF(INDEX(Import.PLE,Detalhamento!$E18,Detalhamento!BE$15)&lt;=mediçao,OFFSET(Import.PLQ,$A18-1,BE$15-1,1,1),0),0),PLE!$AA$28*OFFSET(Import.PLQ,$A18-1,BE$15-1,1,1)),IF($E18&lt;&gt;1,IF(ISNUMBER(INDEX(Import.PLE,Detalhamento!$E18,Detalhamento!BE$15)),IF(INDEX(Import.PLE,Detalhamento!$E18,Detalhamento!BE$15)&lt;=mediçao,0,OFFSET(Import.PLQ,$A18-1,BE$15-1,1,1)),OFFSET(Import.PLQ,$A18-1,BE$15-1,1,1)),(1-PLE!$AA$28)*OFFSET(Import.PLQ,$A18-1,BE$15-1,1,1))))</f>
        <v>0</v>
      </c>
      <c r="BF18" s="146">
        <f ca="1">IF(BF$13="",0,CHOOSE(Detalhamento.OpçãoServiços,OFFSET(Import.PLQ,$A18-1,BF$15-1,1,1),IF($E18&lt;&gt;1,IF(ISNUMBER(INDEX(Import.PLE,Detalhamento!$E18,Detalhamento!BF$15)),IF(INDEX(Import.PLE,Detalhamento!$E18,Detalhamento!BF$15)&lt;=mediçao,OFFSET(Import.PLQ,$A18-1,BF$15-1,1,1),0),0),PLE!$AA$28*OFFSET(Import.PLQ,$A18-1,BF$15-1,1,1)),IF($E18&lt;&gt;1,IF(ISNUMBER(INDEX(Import.PLE,Detalhamento!$E18,Detalhamento!BF$15)),IF(INDEX(Import.PLE,Detalhamento!$E18,Detalhamento!BF$15)&lt;=mediçao,0,OFFSET(Import.PLQ,$A18-1,BF$15-1,1,1)),OFFSET(Import.PLQ,$A18-1,BF$15-1,1,1)),(1-PLE!$AA$28)*OFFSET(Import.PLQ,$A18-1,BF$15-1,1,1))))</f>
        <v>0</v>
      </c>
      <c r="BG18" s="146">
        <f ca="1">IF(BG$13="",0,CHOOSE(Detalhamento.OpçãoServiços,OFFSET(Import.PLQ,$A18-1,BG$15-1,1,1),IF($E18&lt;&gt;1,IF(ISNUMBER(INDEX(Import.PLE,Detalhamento!$E18,Detalhamento!BG$15)),IF(INDEX(Import.PLE,Detalhamento!$E18,Detalhamento!BG$15)&lt;=mediçao,OFFSET(Import.PLQ,$A18-1,BG$15-1,1,1),0),0),PLE!$AA$28*OFFSET(Import.PLQ,$A18-1,BG$15-1,1,1)),IF($E18&lt;&gt;1,IF(ISNUMBER(INDEX(Import.PLE,Detalhamento!$E18,Detalhamento!BG$15)),IF(INDEX(Import.PLE,Detalhamento!$E18,Detalhamento!BG$15)&lt;=mediçao,0,OFFSET(Import.PLQ,$A18-1,BG$15-1,1,1)),OFFSET(Import.PLQ,$A18-1,BG$15-1,1,1)),(1-PLE!$AA$28)*OFFSET(Import.PLQ,$A18-1,BG$15-1,1,1))))</f>
        <v>0</v>
      </c>
      <c r="BH18" s="146">
        <f ca="1">IF(BH$13="",0,CHOOSE(Detalhamento.OpçãoServiços,OFFSET(Import.PLQ,$A18-1,BH$15-1,1,1),IF($E18&lt;&gt;1,IF(ISNUMBER(INDEX(Import.PLE,Detalhamento!$E18,Detalhamento!BH$15)),IF(INDEX(Import.PLE,Detalhamento!$E18,Detalhamento!BH$15)&lt;=mediçao,OFFSET(Import.PLQ,$A18-1,BH$15-1,1,1),0),0),PLE!$AA$28*OFFSET(Import.PLQ,$A18-1,BH$15-1,1,1)),IF($E18&lt;&gt;1,IF(ISNUMBER(INDEX(Import.PLE,Detalhamento!$E18,Detalhamento!BH$15)),IF(INDEX(Import.PLE,Detalhamento!$E18,Detalhamento!BH$15)&lt;=mediçao,0,OFFSET(Import.PLQ,$A18-1,BH$15-1,1,1)),OFFSET(Import.PLQ,$A18-1,BH$15-1,1,1)),(1-PLE!$AA$28)*OFFSET(Import.PLQ,$A18-1,BH$15-1,1,1))))</f>
        <v>0</v>
      </c>
      <c r="BI18" s="146">
        <f ca="1">IF(BI$13="",0,CHOOSE(Detalhamento.OpçãoServiços,OFFSET(Import.PLQ,$A18-1,BI$15-1,1,1),IF($E18&lt;&gt;1,IF(ISNUMBER(INDEX(Import.PLE,Detalhamento!$E18,Detalhamento!BI$15)),IF(INDEX(Import.PLE,Detalhamento!$E18,Detalhamento!BI$15)&lt;=mediçao,OFFSET(Import.PLQ,$A18-1,BI$15-1,1,1),0),0),PLE!$AA$28*OFFSET(Import.PLQ,$A18-1,BI$15-1,1,1)),IF($E18&lt;&gt;1,IF(ISNUMBER(INDEX(Import.PLE,Detalhamento!$E18,Detalhamento!BI$15)),IF(INDEX(Import.PLE,Detalhamento!$E18,Detalhamento!BI$15)&lt;=mediçao,0,OFFSET(Import.PLQ,$A18-1,BI$15-1,1,1)),OFFSET(Import.PLQ,$A18-1,BI$15-1,1,1)),(1-PLE!$AA$28)*OFFSET(Import.PLQ,$A18-1,BI$15-1,1,1))))</f>
        <v>0</v>
      </c>
    </row>
    <row r="19" spans="1:61" ht="10.5">
      <c r="A19" s="157">
        <v>19</v>
      </c>
      <c r="B19" s="21" t="str">
        <f t="shared" ca="1" si="2"/>
        <v>Evento</v>
      </c>
      <c r="E19" s="155">
        <f t="shared" ca="1" si="3"/>
        <v>2</v>
      </c>
      <c r="F19" s="156">
        <f t="shared" ca="1" si="4"/>
        <v>20000</v>
      </c>
      <c r="G19" s="156" t="e">
        <f t="shared" ca="1" si="5"/>
        <v>#N/A</v>
      </c>
      <c r="H19" s="181" t="str">
        <f t="shared" ca="1" si="5"/>
        <v/>
      </c>
      <c r="I19" s="37" t="e">
        <f t="shared" ca="1" si="6"/>
        <v>#N/A</v>
      </c>
      <c r="J19" s="146" t="e">
        <f t="shared" ca="1" si="7"/>
        <v>#REF!</v>
      </c>
      <c r="K19" s="67"/>
      <c r="L19" s="146" t="e">
        <f ca="1">IF(L$13="",0,CHOOSE(Detalhamento.OpçãoServiços,OFFSET(Import.PLQ,$A19-1,L$15-1,1,1),IF($E19&lt;&gt;1,IF(ISNUMBER(INDEX(Import.PLE,Detalhamento!$E19,Detalhamento!L$15)),IF(INDEX(Import.PLE,Detalhamento!$E19,Detalhamento!L$15)&lt;=mediçao,OFFSET(Import.PLQ,$A19-1,L$15-1,1,1),0),0),PLE!$AA$28*OFFSET(Import.PLQ,$A19-1,L$15-1,1,1)),IF($E19&lt;&gt;1,IF(ISNUMBER(INDEX(Import.PLE,Detalhamento!$E19,Detalhamento!L$15)),IF(INDEX(Import.PLE,Detalhamento!$E19,Detalhamento!L$15)&lt;=mediçao,0,OFFSET(Import.PLQ,$A19-1,L$15-1,1,1)),OFFSET(Import.PLQ,$A19-1,L$15-1,1,1)),(1-PLE!$AA$28)*OFFSET(Import.PLQ,$A19-1,L$15-1,1,1))))</f>
        <v>#REF!</v>
      </c>
      <c r="M19" s="146" t="e">
        <f ca="1">IF(M$13="",0,CHOOSE(Detalhamento.OpçãoServiços,OFFSET(Import.PLQ,$A19-1,M$15-1,1,1),IF($E19&lt;&gt;1,IF(ISNUMBER(INDEX(Import.PLE,Detalhamento!$E19,Detalhamento!M$15)),IF(INDEX(Import.PLE,Detalhamento!$E19,Detalhamento!M$15)&lt;=mediçao,OFFSET(Import.PLQ,$A19-1,M$15-1,1,1),0),0),PLE!$AA$28*OFFSET(Import.PLQ,$A19-1,M$15-1,1,1)),IF($E19&lt;&gt;1,IF(ISNUMBER(INDEX(Import.PLE,Detalhamento!$E19,Detalhamento!M$15)),IF(INDEX(Import.PLE,Detalhamento!$E19,Detalhamento!M$15)&lt;=mediçao,0,OFFSET(Import.PLQ,$A19-1,M$15-1,1,1)),OFFSET(Import.PLQ,$A19-1,M$15-1,1,1)),(1-PLE!$AA$28)*OFFSET(Import.PLQ,$A19-1,M$15-1,1,1))))</f>
        <v>#REF!</v>
      </c>
      <c r="N19" s="146" t="e">
        <f ca="1">IF(N$13="",0,CHOOSE(Detalhamento.OpçãoServiços,OFFSET(Import.PLQ,$A19-1,N$15-1,1,1),IF($E19&lt;&gt;1,IF(ISNUMBER(INDEX(Import.PLE,Detalhamento!$E19,Detalhamento!N$15)),IF(INDEX(Import.PLE,Detalhamento!$E19,Detalhamento!N$15)&lt;=mediçao,OFFSET(Import.PLQ,$A19-1,N$15-1,1,1),0),0),PLE!$AA$28*OFFSET(Import.PLQ,$A19-1,N$15-1,1,1)),IF($E19&lt;&gt;1,IF(ISNUMBER(INDEX(Import.PLE,Detalhamento!$E19,Detalhamento!N$15)),IF(INDEX(Import.PLE,Detalhamento!$E19,Detalhamento!N$15)&lt;=mediçao,0,OFFSET(Import.PLQ,$A19-1,N$15-1,1,1)),OFFSET(Import.PLQ,$A19-1,N$15-1,1,1)),(1-PLE!$AA$28)*OFFSET(Import.PLQ,$A19-1,N$15-1,1,1))))</f>
        <v>#REF!</v>
      </c>
      <c r="O19" s="146" t="e">
        <f ca="1">IF(O$13="",0,CHOOSE(Detalhamento.OpçãoServiços,OFFSET(Import.PLQ,$A19-1,O$15-1,1,1),IF($E19&lt;&gt;1,IF(ISNUMBER(INDEX(Import.PLE,Detalhamento!$E19,Detalhamento!O$15)),IF(INDEX(Import.PLE,Detalhamento!$E19,Detalhamento!O$15)&lt;=mediçao,OFFSET(Import.PLQ,$A19-1,O$15-1,1,1),0),0),PLE!$AA$28*OFFSET(Import.PLQ,$A19-1,O$15-1,1,1)),IF($E19&lt;&gt;1,IF(ISNUMBER(INDEX(Import.PLE,Detalhamento!$E19,Detalhamento!O$15)),IF(INDEX(Import.PLE,Detalhamento!$E19,Detalhamento!O$15)&lt;=mediçao,0,OFFSET(Import.PLQ,$A19-1,O$15-1,1,1)),OFFSET(Import.PLQ,$A19-1,O$15-1,1,1)),(1-PLE!$AA$28)*OFFSET(Import.PLQ,$A19-1,O$15-1,1,1))))</f>
        <v>#REF!</v>
      </c>
      <c r="P19" s="146">
        <f ca="1">IF(P$13="",0,CHOOSE(Detalhamento.OpçãoServiços,OFFSET(Import.PLQ,$A19-1,P$15-1,1,1),IF($E19&lt;&gt;1,IF(ISNUMBER(INDEX(Import.PLE,Detalhamento!$E19,Detalhamento!P$15)),IF(INDEX(Import.PLE,Detalhamento!$E19,Detalhamento!P$15)&lt;=mediçao,OFFSET(Import.PLQ,$A19-1,P$15-1,1,1),0),0),PLE!$AA$28*OFFSET(Import.PLQ,$A19-1,P$15-1,1,1)),IF($E19&lt;&gt;1,IF(ISNUMBER(INDEX(Import.PLE,Detalhamento!$E19,Detalhamento!P$15)),IF(INDEX(Import.PLE,Detalhamento!$E19,Detalhamento!P$15)&lt;=mediçao,0,OFFSET(Import.PLQ,$A19-1,P$15-1,1,1)),OFFSET(Import.PLQ,$A19-1,P$15-1,1,1)),(1-PLE!$AA$28)*OFFSET(Import.PLQ,$A19-1,P$15-1,1,1))))</f>
        <v>0</v>
      </c>
      <c r="Q19" s="146">
        <f ca="1">IF(Q$13="",0,CHOOSE(Detalhamento.OpçãoServiços,OFFSET(Import.PLQ,$A19-1,Q$15-1,1,1),IF($E19&lt;&gt;1,IF(ISNUMBER(INDEX(Import.PLE,Detalhamento!$E19,Detalhamento!Q$15)),IF(INDEX(Import.PLE,Detalhamento!$E19,Detalhamento!Q$15)&lt;=mediçao,OFFSET(Import.PLQ,$A19-1,Q$15-1,1,1),0),0),PLE!$AA$28*OFFSET(Import.PLQ,$A19-1,Q$15-1,1,1)),IF($E19&lt;&gt;1,IF(ISNUMBER(INDEX(Import.PLE,Detalhamento!$E19,Detalhamento!Q$15)),IF(INDEX(Import.PLE,Detalhamento!$E19,Detalhamento!Q$15)&lt;=mediçao,0,OFFSET(Import.PLQ,$A19-1,Q$15-1,1,1)),OFFSET(Import.PLQ,$A19-1,Q$15-1,1,1)),(1-PLE!$AA$28)*OFFSET(Import.PLQ,$A19-1,Q$15-1,1,1))))</f>
        <v>0</v>
      </c>
      <c r="R19" s="146">
        <f ca="1">IF(R$13="",0,CHOOSE(Detalhamento.OpçãoServiços,OFFSET(Import.PLQ,$A19-1,R$15-1,1,1),IF($E19&lt;&gt;1,IF(ISNUMBER(INDEX(Import.PLE,Detalhamento!$E19,Detalhamento!R$15)),IF(INDEX(Import.PLE,Detalhamento!$E19,Detalhamento!R$15)&lt;=mediçao,OFFSET(Import.PLQ,$A19-1,R$15-1,1,1),0),0),PLE!$AA$28*OFFSET(Import.PLQ,$A19-1,R$15-1,1,1)),IF($E19&lt;&gt;1,IF(ISNUMBER(INDEX(Import.PLE,Detalhamento!$E19,Detalhamento!R$15)),IF(INDEX(Import.PLE,Detalhamento!$E19,Detalhamento!R$15)&lt;=mediçao,0,OFFSET(Import.PLQ,$A19-1,R$15-1,1,1)),OFFSET(Import.PLQ,$A19-1,R$15-1,1,1)),(1-PLE!$AA$28)*OFFSET(Import.PLQ,$A19-1,R$15-1,1,1))))</f>
        <v>0</v>
      </c>
      <c r="S19" s="146">
        <f ca="1">IF(S$13="",0,CHOOSE(Detalhamento.OpçãoServiços,OFFSET(Import.PLQ,$A19-1,S$15-1,1,1),IF($E19&lt;&gt;1,IF(ISNUMBER(INDEX(Import.PLE,Detalhamento!$E19,Detalhamento!S$15)),IF(INDEX(Import.PLE,Detalhamento!$E19,Detalhamento!S$15)&lt;=mediçao,OFFSET(Import.PLQ,$A19-1,S$15-1,1,1),0),0),PLE!$AA$28*OFFSET(Import.PLQ,$A19-1,S$15-1,1,1)),IF($E19&lt;&gt;1,IF(ISNUMBER(INDEX(Import.PLE,Detalhamento!$E19,Detalhamento!S$15)),IF(INDEX(Import.PLE,Detalhamento!$E19,Detalhamento!S$15)&lt;=mediçao,0,OFFSET(Import.PLQ,$A19-1,S$15-1,1,1)),OFFSET(Import.PLQ,$A19-1,S$15-1,1,1)),(1-PLE!$AA$28)*OFFSET(Import.PLQ,$A19-1,S$15-1,1,1))))</f>
        <v>0</v>
      </c>
      <c r="T19" s="146">
        <f ca="1">IF(T$13="",0,CHOOSE(Detalhamento.OpçãoServiços,OFFSET(Import.PLQ,$A19-1,T$15-1,1,1),IF($E19&lt;&gt;1,IF(ISNUMBER(INDEX(Import.PLE,Detalhamento!$E19,Detalhamento!T$15)),IF(INDEX(Import.PLE,Detalhamento!$E19,Detalhamento!T$15)&lt;=mediçao,OFFSET(Import.PLQ,$A19-1,T$15-1,1,1),0),0),PLE!$AA$28*OFFSET(Import.PLQ,$A19-1,T$15-1,1,1)),IF($E19&lt;&gt;1,IF(ISNUMBER(INDEX(Import.PLE,Detalhamento!$E19,Detalhamento!T$15)),IF(INDEX(Import.PLE,Detalhamento!$E19,Detalhamento!T$15)&lt;=mediçao,0,OFFSET(Import.PLQ,$A19-1,T$15-1,1,1)),OFFSET(Import.PLQ,$A19-1,T$15-1,1,1)),(1-PLE!$AA$28)*OFFSET(Import.PLQ,$A19-1,T$15-1,1,1))))</f>
        <v>0</v>
      </c>
      <c r="U19" s="146">
        <f ca="1">IF(U$13="",0,CHOOSE(Detalhamento.OpçãoServiços,OFFSET(Import.PLQ,$A19-1,U$15-1,1,1),IF($E19&lt;&gt;1,IF(ISNUMBER(INDEX(Import.PLE,Detalhamento!$E19,Detalhamento!U$15)),IF(INDEX(Import.PLE,Detalhamento!$E19,Detalhamento!U$15)&lt;=mediçao,OFFSET(Import.PLQ,$A19-1,U$15-1,1,1),0),0),PLE!$AA$28*OFFSET(Import.PLQ,$A19-1,U$15-1,1,1)),IF($E19&lt;&gt;1,IF(ISNUMBER(INDEX(Import.PLE,Detalhamento!$E19,Detalhamento!U$15)),IF(INDEX(Import.PLE,Detalhamento!$E19,Detalhamento!U$15)&lt;=mediçao,0,OFFSET(Import.PLQ,$A19-1,U$15-1,1,1)),OFFSET(Import.PLQ,$A19-1,U$15-1,1,1)),(1-PLE!$AA$28)*OFFSET(Import.PLQ,$A19-1,U$15-1,1,1))))</f>
        <v>0</v>
      </c>
      <c r="V19" s="146">
        <f ca="1">IF(V$13="",0,CHOOSE(Detalhamento.OpçãoServiços,OFFSET(Import.PLQ,$A19-1,V$15-1,1,1),IF($E19&lt;&gt;1,IF(ISNUMBER(INDEX(Import.PLE,Detalhamento!$E19,Detalhamento!V$15)),IF(INDEX(Import.PLE,Detalhamento!$E19,Detalhamento!V$15)&lt;=mediçao,OFFSET(Import.PLQ,$A19-1,V$15-1,1,1),0),0),PLE!$AA$28*OFFSET(Import.PLQ,$A19-1,V$15-1,1,1)),IF($E19&lt;&gt;1,IF(ISNUMBER(INDEX(Import.PLE,Detalhamento!$E19,Detalhamento!V$15)),IF(INDEX(Import.PLE,Detalhamento!$E19,Detalhamento!V$15)&lt;=mediçao,0,OFFSET(Import.PLQ,$A19-1,V$15-1,1,1)),OFFSET(Import.PLQ,$A19-1,V$15-1,1,1)),(1-PLE!$AA$28)*OFFSET(Import.PLQ,$A19-1,V$15-1,1,1))))</f>
        <v>0</v>
      </c>
      <c r="W19" s="146">
        <f ca="1">IF(W$13="",0,CHOOSE(Detalhamento.OpçãoServiços,OFFSET(Import.PLQ,$A19-1,W$15-1,1,1),IF($E19&lt;&gt;1,IF(ISNUMBER(INDEX(Import.PLE,Detalhamento!$E19,Detalhamento!W$15)),IF(INDEX(Import.PLE,Detalhamento!$E19,Detalhamento!W$15)&lt;=mediçao,OFFSET(Import.PLQ,$A19-1,W$15-1,1,1),0),0),PLE!$AA$28*OFFSET(Import.PLQ,$A19-1,W$15-1,1,1)),IF($E19&lt;&gt;1,IF(ISNUMBER(INDEX(Import.PLE,Detalhamento!$E19,Detalhamento!W$15)),IF(INDEX(Import.PLE,Detalhamento!$E19,Detalhamento!W$15)&lt;=mediçao,0,OFFSET(Import.PLQ,$A19-1,W$15-1,1,1)),OFFSET(Import.PLQ,$A19-1,W$15-1,1,1)),(1-PLE!$AA$28)*OFFSET(Import.PLQ,$A19-1,W$15-1,1,1))))</f>
        <v>0</v>
      </c>
      <c r="X19" s="146">
        <f ca="1">IF(X$13="",0,CHOOSE(Detalhamento.OpçãoServiços,OFFSET(Import.PLQ,$A19-1,X$15-1,1,1),IF($E19&lt;&gt;1,IF(ISNUMBER(INDEX(Import.PLE,Detalhamento!$E19,Detalhamento!X$15)),IF(INDEX(Import.PLE,Detalhamento!$E19,Detalhamento!X$15)&lt;=mediçao,OFFSET(Import.PLQ,$A19-1,X$15-1,1,1),0),0),PLE!$AA$28*OFFSET(Import.PLQ,$A19-1,X$15-1,1,1)),IF($E19&lt;&gt;1,IF(ISNUMBER(INDEX(Import.PLE,Detalhamento!$E19,Detalhamento!X$15)),IF(INDEX(Import.PLE,Detalhamento!$E19,Detalhamento!X$15)&lt;=mediçao,0,OFFSET(Import.PLQ,$A19-1,X$15-1,1,1)),OFFSET(Import.PLQ,$A19-1,X$15-1,1,1)),(1-PLE!$AA$28)*OFFSET(Import.PLQ,$A19-1,X$15-1,1,1))))</f>
        <v>0</v>
      </c>
      <c r="Y19" s="146">
        <f ca="1">IF(Y$13="",0,CHOOSE(Detalhamento.OpçãoServiços,OFFSET(Import.PLQ,$A19-1,Y$15-1,1,1),IF($E19&lt;&gt;1,IF(ISNUMBER(INDEX(Import.PLE,Detalhamento!$E19,Detalhamento!Y$15)),IF(INDEX(Import.PLE,Detalhamento!$E19,Detalhamento!Y$15)&lt;=mediçao,OFFSET(Import.PLQ,$A19-1,Y$15-1,1,1),0),0),PLE!$AA$28*OFFSET(Import.PLQ,$A19-1,Y$15-1,1,1)),IF($E19&lt;&gt;1,IF(ISNUMBER(INDEX(Import.PLE,Detalhamento!$E19,Detalhamento!Y$15)),IF(INDEX(Import.PLE,Detalhamento!$E19,Detalhamento!Y$15)&lt;=mediçao,0,OFFSET(Import.PLQ,$A19-1,Y$15-1,1,1)),OFFSET(Import.PLQ,$A19-1,Y$15-1,1,1)),(1-PLE!$AA$28)*OFFSET(Import.PLQ,$A19-1,Y$15-1,1,1))))</f>
        <v>0</v>
      </c>
      <c r="Z19" s="146">
        <f ca="1">IF(Z$13="",0,CHOOSE(Detalhamento.OpçãoServiços,OFFSET(Import.PLQ,$A19-1,Z$15-1,1,1),IF($E19&lt;&gt;1,IF(ISNUMBER(INDEX(Import.PLE,Detalhamento!$E19,Detalhamento!Z$15)),IF(INDEX(Import.PLE,Detalhamento!$E19,Detalhamento!Z$15)&lt;=mediçao,OFFSET(Import.PLQ,$A19-1,Z$15-1,1,1),0),0),PLE!$AA$28*OFFSET(Import.PLQ,$A19-1,Z$15-1,1,1)),IF($E19&lt;&gt;1,IF(ISNUMBER(INDEX(Import.PLE,Detalhamento!$E19,Detalhamento!Z$15)),IF(INDEX(Import.PLE,Detalhamento!$E19,Detalhamento!Z$15)&lt;=mediçao,0,OFFSET(Import.PLQ,$A19-1,Z$15-1,1,1)),OFFSET(Import.PLQ,$A19-1,Z$15-1,1,1)),(1-PLE!$AA$28)*OFFSET(Import.PLQ,$A19-1,Z$15-1,1,1))))</f>
        <v>0</v>
      </c>
      <c r="AA19" s="146">
        <f ca="1">IF(AA$13="",0,CHOOSE(Detalhamento.OpçãoServiços,OFFSET(Import.PLQ,$A19-1,AA$15-1,1,1),IF($E19&lt;&gt;1,IF(ISNUMBER(INDEX(Import.PLE,Detalhamento!$E19,Detalhamento!AA$15)),IF(INDEX(Import.PLE,Detalhamento!$E19,Detalhamento!AA$15)&lt;=mediçao,OFFSET(Import.PLQ,$A19-1,AA$15-1,1,1),0),0),PLE!$AA$28*OFFSET(Import.PLQ,$A19-1,AA$15-1,1,1)),IF($E19&lt;&gt;1,IF(ISNUMBER(INDEX(Import.PLE,Detalhamento!$E19,Detalhamento!AA$15)),IF(INDEX(Import.PLE,Detalhamento!$E19,Detalhamento!AA$15)&lt;=mediçao,0,OFFSET(Import.PLQ,$A19-1,AA$15-1,1,1)),OFFSET(Import.PLQ,$A19-1,AA$15-1,1,1)),(1-PLE!$AA$28)*OFFSET(Import.PLQ,$A19-1,AA$15-1,1,1))))</f>
        <v>0</v>
      </c>
      <c r="AB19" s="146">
        <f ca="1">IF(AB$13="",0,CHOOSE(Detalhamento.OpçãoServiços,OFFSET(Import.PLQ,$A19-1,AB$15-1,1,1),IF($E19&lt;&gt;1,IF(ISNUMBER(INDEX(Import.PLE,Detalhamento!$E19,Detalhamento!AB$15)),IF(INDEX(Import.PLE,Detalhamento!$E19,Detalhamento!AB$15)&lt;=mediçao,OFFSET(Import.PLQ,$A19-1,AB$15-1,1,1),0),0),PLE!$AA$28*OFFSET(Import.PLQ,$A19-1,AB$15-1,1,1)),IF($E19&lt;&gt;1,IF(ISNUMBER(INDEX(Import.PLE,Detalhamento!$E19,Detalhamento!AB$15)),IF(INDEX(Import.PLE,Detalhamento!$E19,Detalhamento!AB$15)&lt;=mediçao,0,OFFSET(Import.PLQ,$A19-1,AB$15-1,1,1)),OFFSET(Import.PLQ,$A19-1,AB$15-1,1,1)),(1-PLE!$AA$28)*OFFSET(Import.PLQ,$A19-1,AB$15-1,1,1))))</f>
        <v>0</v>
      </c>
      <c r="AC19" s="146">
        <f ca="1">IF(AC$13="",0,CHOOSE(Detalhamento.OpçãoServiços,OFFSET(Import.PLQ,$A19-1,AC$15-1,1,1),IF($E19&lt;&gt;1,IF(ISNUMBER(INDEX(Import.PLE,Detalhamento!$E19,Detalhamento!AC$15)),IF(INDEX(Import.PLE,Detalhamento!$E19,Detalhamento!AC$15)&lt;=mediçao,OFFSET(Import.PLQ,$A19-1,AC$15-1,1,1),0),0),PLE!$AA$28*OFFSET(Import.PLQ,$A19-1,AC$15-1,1,1)),IF($E19&lt;&gt;1,IF(ISNUMBER(INDEX(Import.PLE,Detalhamento!$E19,Detalhamento!AC$15)),IF(INDEX(Import.PLE,Detalhamento!$E19,Detalhamento!AC$15)&lt;=mediçao,0,OFFSET(Import.PLQ,$A19-1,AC$15-1,1,1)),OFFSET(Import.PLQ,$A19-1,AC$15-1,1,1)),(1-PLE!$AA$28)*OFFSET(Import.PLQ,$A19-1,AC$15-1,1,1))))</f>
        <v>0</v>
      </c>
      <c r="AD19" s="146">
        <f ca="1">IF(AD$13="",0,CHOOSE(Detalhamento.OpçãoServiços,OFFSET(Import.PLQ,$A19-1,AD$15-1,1,1),IF($E19&lt;&gt;1,IF(ISNUMBER(INDEX(Import.PLE,Detalhamento!$E19,Detalhamento!AD$15)),IF(INDEX(Import.PLE,Detalhamento!$E19,Detalhamento!AD$15)&lt;=mediçao,OFFSET(Import.PLQ,$A19-1,AD$15-1,1,1),0),0),PLE!$AA$28*OFFSET(Import.PLQ,$A19-1,AD$15-1,1,1)),IF($E19&lt;&gt;1,IF(ISNUMBER(INDEX(Import.PLE,Detalhamento!$E19,Detalhamento!AD$15)),IF(INDEX(Import.PLE,Detalhamento!$E19,Detalhamento!AD$15)&lt;=mediçao,0,OFFSET(Import.PLQ,$A19-1,AD$15-1,1,1)),OFFSET(Import.PLQ,$A19-1,AD$15-1,1,1)),(1-PLE!$AA$28)*OFFSET(Import.PLQ,$A19-1,AD$15-1,1,1))))</f>
        <v>0</v>
      </c>
      <c r="AE19" s="146">
        <f ca="1">IF(AE$13="",0,CHOOSE(Detalhamento.OpçãoServiços,OFFSET(Import.PLQ,$A19-1,AE$15-1,1,1),IF($E19&lt;&gt;1,IF(ISNUMBER(INDEX(Import.PLE,Detalhamento!$E19,Detalhamento!AE$15)),IF(INDEX(Import.PLE,Detalhamento!$E19,Detalhamento!AE$15)&lt;=mediçao,OFFSET(Import.PLQ,$A19-1,AE$15-1,1,1),0),0),PLE!$AA$28*OFFSET(Import.PLQ,$A19-1,AE$15-1,1,1)),IF($E19&lt;&gt;1,IF(ISNUMBER(INDEX(Import.PLE,Detalhamento!$E19,Detalhamento!AE$15)),IF(INDEX(Import.PLE,Detalhamento!$E19,Detalhamento!AE$15)&lt;=mediçao,0,OFFSET(Import.PLQ,$A19-1,AE$15-1,1,1)),OFFSET(Import.PLQ,$A19-1,AE$15-1,1,1)),(1-PLE!$AA$28)*OFFSET(Import.PLQ,$A19-1,AE$15-1,1,1))))</f>
        <v>0</v>
      </c>
      <c r="AF19" s="146">
        <f ca="1">IF(AF$13="",0,CHOOSE(Detalhamento.OpçãoServiços,OFFSET(Import.PLQ,$A19-1,AF$15-1,1,1),IF($E19&lt;&gt;1,IF(ISNUMBER(INDEX(Import.PLE,Detalhamento!$E19,Detalhamento!AF$15)),IF(INDEX(Import.PLE,Detalhamento!$E19,Detalhamento!AF$15)&lt;=mediçao,OFFSET(Import.PLQ,$A19-1,AF$15-1,1,1),0),0),PLE!$AA$28*OFFSET(Import.PLQ,$A19-1,AF$15-1,1,1)),IF($E19&lt;&gt;1,IF(ISNUMBER(INDEX(Import.PLE,Detalhamento!$E19,Detalhamento!AF$15)),IF(INDEX(Import.PLE,Detalhamento!$E19,Detalhamento!AF$15)&lt;=mediçao,0,OFFSET(Import.PLQ,$A19-1,AF$15-1,1,1)),OFFSET(Import.PLQ,$A19-1,AF$15-1,1,1)),(1-PLE!$AA$28)*OFFSET(Import.PLQ,$A19-1,AF$15-1,1,1))))</f>
        <v>0</v>
      </c>
      <c r="AG19" s="146">
        <f ca="1">IF(AG$13="",0,CHOOSE(Detalhamento.OpçãoServiços,OFFSET(Import.PLQ,$A19-1,AG$15-1,1,1),IF($E19&lt;&gt;1,IF(ISNUMBER(INDEX(Import.PLE,Detalhamento!$E19,Detalhamento!AG$15)),IF(INDEX(Import.PLE,Detalhamento!$E19,Detalhamento!AG$15)&lt;=mediçao,OFFSET(Import.PLQ,$A19-1,AG$15-1,1,1),0),0),PLE!$AA$28*OFFSET(Import.PLQ,$A19-1,AG$15-1,1,1)),IF($E19&lt;&gt;1,IF(ISNUMBER(INDEX(Import.PLE,Detalhamento!$E19,Detalhamento!AG$15)),IF(INDEX(Import.PLE,Detalhamento!$E19,Detalhamento!AG$15)&lt;=mediçao,0,OFFSET(Import.PLQ,$A19-1,AG$15-1,1,1)),OFFSET(Import.PLQ,$A19-1,AG$15-1,1,1)),(1-PLE!$AA$28)*OFFSET(Import.PLQ,$A19-1,AG$15-1,1,1))))</f>
        <v>0</v>
      </c>
      <c r="AH19" s="146">
        <f ca="1">IF(AH$13="",0,CHOOSE(Detalhamento.OpçãoServiços,OFFSET(Import.PLQ,$A19-1,AH$15-1,1,1),IF($E19&lt;&gt;1,IF(ISNUMBER(INDEX(Import.PLE,Detalhamento!$E19,Detalhamento!AH$15)),IF(INDEX(Import.PLE,Detalhamento!$E19,Detalhamento!AH$15)&lt;=mediçao,OFFSET(Import.PLQ,$A19-1,AH$15-1,1,1),0),0),PLE!$AA$28*OFFSET(Import.PLQ,$A19-1,AH$15-1,1,1)),IF($E19&lt;&gt;1,IF(ISNUMBER(INDEX(Import.PLE,Detalhamento!$E19,Detalhamento!AH$15)),IF(INDEX(Import.PLE,Detalhamento!$E19,Detalhamento!AH$15)&lt;=mediçao,0,OFFSET(Import.PLQ,$A19-1,AH$15-1,1,1)),OFFSET(Import.PLQ,$A19-1,AH$15-1,1,1)),(1-PLE!$AA$28)*OFFSET(Import.PLQ,$A19-1,AH$15-1,1,1))))</f>
        <v>0</v>
      </c>
      <c r="AI19" s="146">
        <f ca="1">IF(AI$13="",0,CHOOSE(Detalhamento.OpçãoServiços,OFFSET(Import.PLQ,$A19-1,AI$15-1,1,1),IF($E19&lt;&gt;1,IF(ISNUMBER(INDEX(Import.PLE,Detalhamento!$E19,Detalhamento!AI$15)),IF(INDEX(Import.PLE,Detalhamento!$E19,Detalhamento!AI$15)&lt;=mediçao,OFFSET(Import.PLQ,$A19-1,AI$15-1,1,1),0),0),PLE!$AA$28*OFFSET(Import.PLQ,$A19-1,AI$15-1,1,1)),IF($E19&lt;&gt;1,IF(ISNUMBER(INDEX(Import.PLE,Detalhamento!$E19,Detalhamento!AI$15)),IF(INDEX(Import.PLE,Detalhamento!$E19,Detalhamento!AI$15)&lt;=mediçao,0,OFFSET(Import.PLQ,$A19-1,AI$15-1,1,1)),OFFSET(Import.PLQ,$A19-1,AI$15-1,1,1)),(1-PLE!$AA$28)*OFFSET(Import.PLQ,$A19-1,AI$15-1,1,1))))</f>
        <v>0</v>
      </c>
      <c r="AJ19" s="146">
        <f ca="1">IF(AJ$13="",0,CHOOSE(Detalhamento.OpçãoServiços,OFFSET(Import.PLQ,$A19-1,AJ$15-1,1,1),IF($E19&lt;&gt;1,IF(ISNUMBER(INDEX(Import.PLE,Detalhamento!$E19,Detalhamento!AJ$15)),IF(INDEX(Import.PLE,Detalhamento!$E19,Detalhamento!AJ$15)&lt;=mediçao,OFFSET(Import.PLQ,$A19-1,AJ$15-1,1,1),0),0),PLE!$AA$28*OFFSET(Import.PLQ,$A19-1,AJ$15-1,1,1)),IF($E19&lt;&gt;1,IF(ISNUMBER(INDEX(Import.PLE,Detalhamento!$E19,Detalhamento!AJ$15)),IF(INDEX(Import.PLE,Detalhamento!$E19,Detalhamento!AJ$15)&lt;=mediçao,0,OFFSET(Import.PLQ,$A19-1,AJ$15-1,1,1)),OFFSET(Import.PLQ,$A19-1,AJ$15-1,1,1)),(1-PLE!$AA$28)*OFFSET(Import.PLQ,$A19-1,AJ$15-1,1,1))))</f>
        <v>0</v>
      </c>
      <c r="AK19" s="146">
        <f ca="1">IF(AK$13="",0,CHOOSE(Detalhamento.OpçãoServiços,OFFSET(Import.PLQ,$A19-1,AK$15-1,1,1),IF($E19&lt;&gt;1,IF(ISNUMBER(INDEX(Import.PLE,Detalhamento!$E19,Detalhamento!AK$15)),IF(INDEX(Import.PLE,Detalhamento!$E19,Detalhamento!AK$15)&lt;=mediçao,OFFSET(Import.PLQ,$A19-1,AK$15-1,1,1),0),0),PLE!$AA$28*OFFSET(Import.PLQ,$A19-1,AK$15-1,1,1)),IF($E19&lt;&gt;1,IF(ISNUMBER(INDEX(Import.PLE,Detalhamento!$E19,Detalhamento!AK$15)),IF(INDEX(Import.PLE,Detalhamento!$E19,Detalhamento!AK$15)&lt;=mediçao,0,OFFSET(Import.PLQ,$A19-1,AK$15-1,1,1)),OFFSET(Import.PLQ,$A19-1,AK$15-1,1,1)),(1-PLE!$AA$28)*OFFSET(Import.PLQ,$A19-1,AK$15-1,1,1))))</f>
        <v>0</v>
      </c>
      <c r="AL19" s="146">
        <f ca="1">IF(AL$13="",0,CHOOSE(Detalhamento.OpçãoServiços,OFFSET(Import.PLQ,$A19-1,AL$15-1,1,1),IF($E19&lt;&gt;1,IF(ISNUMBER(INDEX(Import.PLE,Detalhamento!$E19,Detalhamento!AL$15)),IF(INDEX(Import.PLE,Detalhamento!$E19,Detalhamento!AL$15)&lt;=mediçao,OFFSET(Import.PLQ,$A19-1,AL$15-1,1,1),0),0),PLE!$AA$28*OFFSET(Import.PLQ,$A19-1,AL$15-1,1,1)),IF($E19&lt;&gt;1,IF(ISNUMBER(INDEX(Import.PLE,Detalhamento!$E19,Detalhamento!AL$15)),IF(INDEX(Import.PLE,Detalhamento!$E19,Detalhamento!AL$15)&lt;=mediçao,0,OFFSET(Import.PLQ,$A19-1,AL$15-1,1,1)),OFFSET(Import.PLQ,$A19-1,AL$15-1,1,1)),(1-PLE!$AA$28)*OFFSET(Import.PLQ,$A19-1,AL$15-1,1,1))))</f>
        <v>0</v>
      </c>
      <c r="AM19" s="146">
        <f ca="1">IF(AM$13="",0,CHOOSE(Detalhamento.OpçãoServiços,OFFSET(Import.PLQ,$A19-1,AM$15-1,1,1),IF($E19&lt;&gt;1,IF(ISNUMBER(INDEX(Import.PLE,Detalhamento!$E19,Detalhamento!AM$15)),IF(INDEX(Import.PLE,Detalhamento!$E19,Detalhamento!AM$15)&lt;=mediçao,OFFSET(Import.PLQ,$A19-1,AM$15-1,1,1),0),0),PLE!$AA$28*OFFSET(Import.PLQ,$A19-1,AM$15-1,1,1)),IF($E19&lt;&gt;1,IF(ISNUMBER(INDEX(Import.PLE,Detalhamento!$E19,Detalhamento!AM$15)),IF(INDEX(Import.PLE,Detalhamento!$E19,Detalhamento!AM$15)&lt;=mediçao,0,OFFSET(Import.PLQ,$A19-1,AM$15-1,1,1)),OFFSET(Import.PLQ,$A19-1,AM$15-1,1,1)),(1-PLE!$AA$28)*OFFSET(Import.PLQ,$A19-1,AM$15-1,1,1))))</f>
        <v>0</v>
      </c>
      <c r="AN19" s="146">
        <f ca="1">IF(AN$13="",0,CHOOSE(Detalhamento.OpçãoServiços,OFFSET(Import.PLQ,$A19-1,AN$15-1,1,1),IF($E19&lt;&gt;1,IF(ISNUMBER(INDEX(Import.PLE,Detalhamento!$E19,Detalhamento!AN$15)),IF(INDEX(Import.PLE,Detalhamento!$E19,Detalhamento!AN$15)&lt;=mediçao,OFFSET(Import.PLQ,$A19-1,AN$15-1,1,1),0),0),PLE!$AA$28*OFFSET(Import.PLQ,$A19-1,AN$15-1,1,1)),IF($E19&lt;&gt;1,IF(ISNUMBER(INDEX(Import.PLE,Detalhamento!$E19,Detalhamento!AN$15)),IF(INDEX(Import.PLE,Detalhamento!$E19,Detalhamento!AN$15)&lt;=mediçao,0,OFFSET(Import.PLQ,$A19-1,AN$15-1,1,1)),OFFSET(Import.PLQ,$A19-1,AN$15-1,1,1)),(1-PLE!$AA$28)*OFFSET(Import.PLQ,$A19-1,AN$15-1,1,1))))</f>
        <v>0</v>
      </c>
      <c r="AO19" s="146">
        <f ca="1">IF(AO$13="",0,CHOOSE(Detalhamento.OpçãoServiços,OFFSET(Import.PLQ,$A19-1,AO$15-1,1,1),IF($E19&lt;&gt;1,IF(ISNUMBER(INDEX(Import.PLE,Detalhamento!$E19,Detalhamento!AO$15)),IF(INDEX(Import.PLE,Detalhamento!$E19,Detalhamento!AO$15)&lt;=mediçao,OFFSET(Import.PLQ,$A19-1,AO$15-1,1,1),0),0),PLE!$AA$28*OFFSET(Import.PLQ,$A19-1,AO$15-1,1,1)),IF($E19&lt;&gt;1,IF(ISNUMBER(INDEX(Import.PLE,Detalhamento!$E19,Detalhamento!AO$15)),IF(INDEX(Import.PLE,Detalhamento!$E19,Detalhamento!AO$15)&lt;=mediçao,0,OFFSET(Import.PLQ,$A19-1,AO$15-1,1,1)),OFFSET(Import.PLQ,$A19-1,AO$15-1,1,1)),(1-PLE!$AA$28)*OFFSET(Import.PLQ,$A19-1,AO$15-1,1,1))))</f>
        <v>0</v>
      </c>
      <c r="AP19" s="146">
        <f ca="1">IF(AP$13="",0,CHOOSE(Detalhamento.OpçãoServiços,OFFSET(Import.PLQ,$A19-1,AP$15-1,1,1),IF($E19&lt;&gt;1,IF(ISNUMBER(INDEX(Import.PLE,Detalhamento!$E19,Detalhamento!AP$15)),IF(INDEX(Import.PLE,Detalhamento!$E19,Detalhamento!AP$15)&lt;=mediçao,OFFSET(Import.PLQ,$A19-1,AP$15-1,1,1),0),0),PLE!$AA$28*OFFSET(Import.PLQ,$A19-1,AP$15-1,1,1)),IF($E19&lt;&gt;1,IF(ISNUMBER(INDEX(Import.PLE,Detalhamento!$E19,Detalhamento!AP$15)),IF(INDEX(Import.PLE,Detalhamento!$E19,Detalhamento!AP$15)&lt;=mediçao,0,OFFSET(Import.PLQ,$A19-1,AP$15-1,1,1)),OFFSET(Import.PLQ,$A19-1,AP$15-1,1,1)),(1-PLE!$AA$28)*OFFSET(Import.PLQ,$A19-1,AP$15-1,1,1))))</f>
        <v>0</v>
      </c>
      <c r="AQ19" s="146">
        <f ca="1">IF(AQ$13="",0,CHOOSE(Detalhamento.OpçãoServiços,OFFSET(Import.PLQ,$A19-1,AQ$15-1,1,1),IF($E19&lt;&gt;1,IF(ISNUMBER(INDEX(Import.PLE,Detalhamento!$E19,Detalhamento!AQ$15)),IF(INDEX(Import.PLE,Detalhamento!$E19,Detalhamento!AQ$15)&lt;=mediçao,OFFSET(Import.PLQ,$A19-1,AQ$15-1,1,1),0),0),PLE!$AA$28*OFFSET(Import.PLQ,$A19-1,AQ$15-1,1,1)),IF($E19&lt;&gt;1,IF(ISNUMBER(INDEX(Import.PLE,Detalhamento!$E19,Detalhamento!AQ$15)),IF(INDEX(Import.PLE,Detalhamento!$E19,Detalhamento!AQ$15)&lt;=mediçao,0,OFFSET(Import.PLQ,$A19-1,AQ$15-1,1,1)),OFFSET(Import.PLQ,$A19-1,AQ$15-1,1,1)),(1-PLE!$AA$28)*OFFSET(Import.PLQ,$A19-1,AQ$15-1,1,1))))</f>
        <v>0</v>
      </c>
      <c r="AR19" s="146">
        <f ca="1">IF(AR$13="",0,CHOOSE(Detalhamento.OpçãoServiços,OFFSET(Import.PLQ,$A19-1,AR$15-1,1,1),IF($E19&lt;&gt;1,IF(ISNUMBER(INDEX(Import.PLE,Detalhamento!$E19,Detalhamento!AR$15)),IF(INDEX(Import.PLE,Detalhamento!$E19,Detalhamento!AR$15)&lt;=mediçao,OFFSET(Import.PLQ,$A19-1,AR$15-1,1,1),0),0),PLE!$AA$28*OFFSET(Import.PLQ,$A19-1,AR$15-1,1,1)),IF($E19&lt;&gt;1,IF(ISNUMBER(INDEX(Import.PLE,Detalhamento!$E19,Detalhamento!AR$15)),IF(INDEX(Import.PLE,Detalhamento!$E19,Detalhamento!AR$15)&lt;=mediçao,0,OFFSET(Import.PLQ,$A19-1,AR$15-1,1,1)),OFFSET(Import.PLQ,$A19-1,AR$15-1,1,1)),(1-PLE!$AA$28)*OFFSET(Import.PLQ,$A19-1,AR$15-1,1,1))))</f>
        <v>0</v>
      </c>
      <c r="AS19" s="146">
        <f ca="1">IF(AS$13="",0,CHOOSE(Detalhamento.OpçãoServiços,OFFSET(Import.PLQ,$A19-1,AS$15-1,1,1),IF($E19&lt;&gt;1,IF(ISNUMBER(INDEX(Import.PLE,Detalhamento!$E19,Detalhamento!AS$15)),IF(INDEX(Import.PLE,Detalhamento!$E19,Detalhamento!AS$15)&lt;=mediçao,OFFSET(Import.PLQ,$A19-1,AS$15-1,1,1),0),0),PLE!$AA$28*OFFSET(Import.PLQ,$A19-1,AS$15-1,1,1)),IF($E19&lt;&gt;1,IF(ISNUMBER(INDEX(Import.PLE,Detalhamento!$E19,Detalhamento!AS$15)),IF(INDEX(Import.PLE,Detalhamento!$E19,Detalhamento!AS$15)&lt;=mediçao,0,OFFSET(Import.PLQ,$A19-1,AS$15-1,1,1)),OFFSET(Import.PLQ,$A19-1,AS$15-1,1,1)),(1-PLE!$AA$28)*OFFSET(Import.PLQ,$A19-1,AS$15-1,1,1))))</f>
        <v>0</v>
      </c>
      <c r="AT19" s="146">
        <f ca="1">IF(AT$13="",0,CHOOSE(Detalhamento.OpçãoServiços,OFFSET(Import.PLQ,$A19-1,AT$15-1,1,1),IF($E19&lt;&gt;1,IF(ISNUMBER(INDEX(Import.PLE,Detalhamento!$E19,Detalhamento!AT$15)),IF(INDEX(Import.PLE,Detalhamento!$E19,Detalhamento!AT$15)&lt;=mediçao,OFFSET(Import.PLQ,$A19-1,AT$15-1,1,1),0),0),PLE!$AA$28*OFFSET(Import.PLQ,$A19-1,AT$15-1,1,1)),IF($E19&lt;&gt;1,IF(ISNUMBER(INDEX(Import.PLE,Detalhamento!$E19,Detalhamento!AT$15)),IF(INDEX(Import.PLE,Detalhamento!$E19,Detalhamento!AT$15)&lt;=mediçao,0,OFFSET(Import.PLQ,$A19-1,AT$15-1,1,1)),OFFSET(Import.PLQ,$A19-1,AT$15-1,1,1)),(1-PLE!$AA$28)*OFFSET(Import.PLQ,$A19-1,AT$15-1,1,1))))</f>
        <v>0</v>
      </c>
      <c r="AU19" s="146">
        <f ca="1">IF(AU$13="",0,CHOOSE(Detalhamento.OpçãoServiços,OFFSET(Import.PLQ,$A19-1,AU$15-1,1,1),IF($E19&lt;&gt;1,IF(ISNUMBER(INDEX(Import.PLE,Detalhamento!$E19,Detalhamento!AU$15)),IF(INDEX(Import.PLE,Detalhamento!$E19,Detalhamento!AU$15)&lt;=mediçao,OFFSET(Import.PLQ,$A19-1,AU$15-1,1,1),0),0),PLE!$AA$28*OFFSET(Import.PLQ,$A19-1,AU$15-1,1,1)),IF($E19&lt;&gt;1,IF(ISNUMBER(INDEX(Import.PLE,Detalhamento!$E19,Detalhamento!AU$15)),IF(INDEX(Import.PLE,Detalhamento!$E19,Detalhamento!AU$15)&lt;=mediçao,0,OFFSET(Import.PLQ,$A19-1,AU$15-1,1,1)),OFFSET(Import.PLQ,$A19-1,AU$15-1,1,1)),(1-PLE!$AA$28)*OFFSET(Import.PLQ,$A19-1,AU$15-1,1,1))))</f>
        <v>0</v>
      </c>
      <c r="AV19" s="146">
        <f ca="1">IF(AV$13="",0,CHOOSE(Detalhamento.OpçãoServiços,OFFSET(Import.PLQ,$A19-1,AV$15-1,1,1),IF($E19&lt;&gt;1,IF(ISNUMBER(INDEX(Import.PLE,Detalhamento!$E19,Detalhamento!AV$15)),IF(INDEX(Import.PLE,Detalhamento!$E19,Detalhamento!AV$15)&lt;=mediçao,OFFSET(Import.PLQ,$A19-1,AV$15-1,1,1),0),0),PLE!$AA$28*OFFSET(Import.PLQ,$A19-1,AV$15-1,1,1)),IF($E19&lt;&gt;1,IF(ISNUMBER(INDEX(Import.PLE,Detalhamento!$E19,Detalhamento!AV$15)),IF(INDEX(Import.PLE,Detalhamento!$E19,Detalhamento!AV$15)&lt;=mediçao,0,OFFSET(Import.PLQ,$A19-1,AV$15-1,1,1)),OFFSET(Import.PLQ,$A19-1,AV$15-1,1,1)),(1-PLE!$AA$28)*OFFSET(Import.PLQ,$A19-1,AV$15-1,1,1))))</f>
        <v>0</v>
      </c>
      <c r="AW19" s="146">
        <f ca="1">IF(AW$13="",0,CHOOSE(Detalhamento.OpçãoServiços,OFFSET(Import.PLQ,$A19-1,AW$15-1,1,1),IF($E19&lt;&gt;1,IF(ISNUMBER(INDEX(Import.PLE,Detalhamento!$E19,Detalhamento!AW$15)),IF(INDEX(Import.PLE,Detalhamento!$E19,Detalhamento!AW$15)&lt;=mediçao,OFFSET(Import.PLQ,$A19-1,AW$15-1,1,1),0),0),PLE!$AA$28*OFFSET(Import.PLQ,$A19-1,AW$15-1,1,1)),IF($E19&lt;&gt;1,IF(ISNUMBER(INDEX(Import.PLE,Detalhamento!$E19,Detalhamento!AW$15)),IF(INDEX(Import.PLE,Detalhamento!$E19,Detalhamento!AW$15)&lt;=mediçao,0,OFFSET(Import.PLQ,$A19-1,AW$15-1,1,1)),OFFSET(Import.PLQ,$A19-1,AW$15-1,1,1)),(1-PLE!$AA$28)*OFFSET(Import.PLQ,$A19-1,AW$15-1,1,1))))</f>
        <v>0</v>
      </c>
      <c r="AX19" s="146">
        <f ca="1">IF(AX$13="",0,CHOOSE(Detalhamento.OpçãoServiços,OFFSET(Import.PLQ,$A19-1,AX$15-1,1,1),IF($E19&lt;&gt;1,IF(ISNUMBER(INDEX(Import.PLE,Detalhamento!$E19,Detalhamento!AX$15)),IF(INDEX(Import.PLE,Detalhamento!$E19,Detalhamento!AX$15)&lt;=mediçao,OFFSET(Import.PLQ,$A19-1,AX$15-1,1,1),0),0),PLE!$AA$28*OFFSET(Import.PLQ,$A19-1,AX$15-1,1,1)),IF($E19&lt;&gt;1,IF(ISNUMBER(INDEX(Import.PLE,Detalhamento!$E19,Detalhamento!AX$15)),IF(INDEX(Import.PLE,Detalhamento!$E19,Detalhamento!AX$15)&lt;=mediçao,0,OFFSET(Import.PLQ,$A19-1,AX$15-1,1,1)),OFFSET(Import.PLQ,$A19-1,AX$15-1,1,1)),(1-PLE!$AA$28)*OFFSET(Import.PLQ,$A19-1,AX$15-1,1,1))))</f>
        <v>0</v>
      </c>
      <c r="AY19" s="146">
        <f ca="1">IF(AY$13="",0,CHOOSE(Detalhamento.OpçãoServiços,OFFSET(Import.PLQ,$A19-1,AY$15-1,1,1),IF($E19&lt;&gt;1,IF(ISNUMBER(INDEX(Import.PLE,Detalhamento!$E19,Detalhamento!AY$15)),IF(INDEX(Import.PLE,Detalhamento!$E19,Detalhamento!AY$15)&lt;=mediçao,OFFSET(Import.PLQ,$A19-1,AY$15-1,1,1),0),0),PLE!$AA$28*OFFSET(Import.PLQ,$A19-1,AY$15-1,1,1)),IF($E19&lt;&gt;1,IF(ISNUMBER(INDEX(Import.PLE,Detalhamento!$E19,Detalhamento!AY$15)),IF(INDEX(Import.PLE,Detalhamento!$E19,Detalhamento!AY$15)&lt;=mediçao,0,OFFSET(Import.PLQ,$A19-1,AY$15-1,1,1)),OFFSET(Import.PLQ,$A19-1,AY$15-1,1,1)),(1-PLE!$AA$28)*OFFSET(Import.PLQ,$A19-1,AY$15-1,1,1))))</f>
        <v>0</v>
      </c>
      <c r="AZ19" s="146">
        <f ca="1">IF(AZ$13="",0,CHOOSE(Detalhamento.OpçãoServiços,OFFSET(Import.PLQ,$A19-1,AZ$15-1,1,1),IF($E19&lt;&gt;1,IF(ISNUMBER(INDEX(Import.PLE,Detalhamento!$E19,Detalhamento!AZ$15)),IF(INDEX(Import.PLE,Detalhamento!$E19,Detalhamento!AZ$15)&lt;=mediçao,OFFSET(Import.PLQ,$A19-1,AZ$15-1,1,1),0),0),PLE!$AA$28*OFFSET(Import.PLQ,$A19-1,AZ$15-1,1,1)),IF($E19&lt;&gt;1,IF(ISNUMBER(INDEX(Import.PLE,Detalhamento!$E19,Detalhamento!AZ$15)),IF(INDEX(Import.PLE,Detalhamento!$E19,Detalhamento!AZ$15)&lt;=mediçao,0,OFFSET(Import.PLQ,$A19-1,AZ$15-1,1,1)),OFFSET(Import.PLQ,$A19-1,AZ$15-1,1,1)),(1-PLE!$AA$28)*OFFSET(Import.PLQ,$A19-1,AZ$15-1,1,1))))</f>
        <v>0</v>
      </c>
      <c r="BA19" s="146">
        <f ca="1">IF(BA$13="",0,CHOOSE(Detalhamento.OpçãoServiços,OFFSET(Import.PLQ,$A19-1,BA$15-1,1,1),IF($E19&lt;&gt;1,IF(ISNUMBER(INDEX(Import.PLE,Detalhamento!$E19,Detalhamento!BA$15)),IF(INDEX(Import.PLE,Detalhamento!$E19,Detalhamento!BA$15)&lt;=mediçao,OFFSET(Import.PLQ,$A19-1,BA$15-1,1,1),0),0),PLE!$AA$28*OFFSET(Import.PLQ,$A19-1,BA$15-1,1,1)),IF($E19&lt;&gt;1,IF(ISNUMBER(INDEX(Import.PLE,Detalhamento!$E19,Detalhamento!BA$15)),IF(INDEX(Import.PLE,Detalhamento!$E19,Detalhamento!BA$15)&lt;=mediçao,0,OFFSET(Import.PLQ,$A19-1,BA$15-1,1,1)),OFFSET(Import.PLQ,$A19-1,BA$15-1,1,1)),(1-PLE!$AA$28)*OFFSET(Import.PLQ,$A19-1,BA$15-1,1,1))))</f>
        <v>0</v>
      </c>
      <c r="BB19" s="146">
        <f ca="1">IF(BB$13="",0,CHOOSE(Detalhamento.OpçãoServiços,OFFSET(Import.PLQ,$A19-1,BB$15-1,1,1),IF($E19&lt;&gt;1,IF(ISNUMBER(INDEX(Import.PLE,Detalhamento!$E19,Detalhamento!BB$15)),IF(INDEX(Import.PLE,Detalhamento!$E19,Detalhamento!BB$15)&lt;=mediçao,OFFSET(Import.PLQ,$A19-1,BB$15-1,1,1),0),0),PLE!$AA$28*OFFSET(Import.PLQ,$A19-1,BB$15-1,1,1)),IF($E19&lt;&gt;1,IF(ISNUMBER(INDEX(Import.PLE,Detalhamento!$E19,Detalhamento!BB$15)),IF(INDEX(Import.PLE,Detalhamento!$E19,Detalhamento!BB$15)&lt;=mediçao,0,OFFSET(Import.PLQ,$A19-1,BB$15-1,1,1)),OFFSET(Import.PLQ,$A19-1,BB$15-1,1,1)),(1-PLE!$AA$28)*OFFSET(Import.PLQ,$A19-1,BB$15-1,1,1))))</f>
        <v>0</v>
      </c>
      <c r="BC19" s="146">
        <f ca="1">IF(BC$13="",0,CHOOSE(Detalhamento.OpçãoServiços,OFFSET(Import.PLQ,$A19-1,BC$15-1,1,1),IF($E19&lt;&gt;1,IF(ISNUMBER(INDEX(Import.PLE,Detalhamento!$E19,Detalhamento!BC$15)),IF(INDEX(Import.PLE,Detalhamento!$E19,Detalhamento!BC$15)&lt;=mediçao,OFFSET(Import.PLQ,$A19-1,BC$15-1,1,1),0),0),PLE!$AA$28*OFFSET(Import.PLQ,$A19-1,BC$15-1,1,1)),IF($E19&lt;&gt;1,IF(ISNUMBER(INDEX(Import.PLE,Detalhamento!$E19,Detalhamento!BC$15)),IF(INDEX(Import.PLE,Detalhamento!$E19,Detalhamento!BC$15)&lt;=mediçao,0,OFFSET(Import.PLQ,$A19-1,BC$15-1,1,1)),OFFSET(Import.PLQ,$A19-1,BC$15-1,1,1)),(1-PLE!$AA$28)*OFFSET(Import.PLQ,$A19-1,BC$15-1,1,1))))</f>
        <v>0</v>
      </c>
      <c r="BD19" s="146">
        <f ca="1">IF(BD$13="",0,CHOOSE(Detalhamento.OpçãoServiços,OFFSET(Import.PLQ,$A19-1,BD$15-1,1,1),IF($E19&lt;&gt;1,IF(ISNUMBER(INDEX(Import.PLE,Detalhamento!$E19,Detalhamento!BD$15)),IF(INDEX(Import.PLE,Detalhamento!$E19,Detalhamento!BD$15)&lt;=mediçao,OFFSET(Import.PLQ,$A19-1,BD$15-1,1,1),0),0),PLE!$AA$28*OFFSET(Import.PLQ,$A19-1,BD$15-1,1,1)),IF($E19&lt;&gt;1,IF(ISNUMBER(INDEX(Import.PLE,Detalhamento!$E19,Detalhamento!BD$15)),IF(INDEX(Import.PLE,Detalhamento!$E19,Detalhamento!BD$15)&lt;=mediçao,0,OFFSET(Import.PLQ,$A19-1,BD$15-1,1,1)),OFFSET(Import.PLQ,$A19-1,BD$15-1,1,1)),(1-PLE!$AA$28)*OFFSET(Import.PLQ,$A19-1,BD$15-1,1,1))))</f>
        <v>0</v>
      </c>
      <c r="BE19" s="146">
        <f ca="1">IF(BE$13="",0,CHOOSE(Detalhamento.OpçãoServiços,OFFSET(Import.PLQ,$A19-1,BE$15-1,1,1),IF($E19&lt;&gt;1,IF(ISNUMBER(INDEX(Import.PLE,Detalhamento!$E19,Detalhamento!BE$15)),IF(INDEX(Import.PLE,Detalhamento!$E19,Detalhamento!BE$15)&lt;=mediçao,OFFSET(Import.PLQ,$A19-1,BE$15-1,1,1),0),0),PLE!$AA$28*OFFSET(Import.PLQ,$A19-1,BE$15-1,1,1)),IF($E19&lt;&gt;1,IF(ISNUMBER(INDEX(Import.PLE,Detalhamento!$E19,Detalhamento!BE$15)),IF(INDEX(Import.PLE,Detalhamento!$E19,Detalhamento!BE$15)&lt;=mediçao,0,OFFSET(Import.PLQ,$A19-1,BE$15-1,1,1)),OFFSET(Import.PLQ,$A19-1,BE$15-1,1,1)),(1-PLE!$AA$28)*OFFSET(Import.PLQ,$A19-1,BE$15-1,1,1))))</f>
        <v>0</v>
      </c>
      <c r="BF19" s="146">
        <f ca="1">IF(BF$13="",0,CHOOSE(Detalhamento.OpçãoServiços,OFFSET(Import.PLQ,$A19-1,BF$15-1,1,1),IF($E19&lt;&gt;1,IF(ISNUMBER(INDEX(Import.PLE,Detalhamento!$E19,Detalhamento!BF$15)),IF(INDEX(Import.PLE,Detalhamento!$E19,Detalhamento!BF$15)&lt;=mediçao,OFFSET(Import.PLQ,$A19-1,BF$15-1,1,1),0),0),PLE!$AA$28*OFFSET(Import.PLQ,$A19-1,BF$15-1,1,1)),IF($E19&lt;&gt;1,IF(ISNUMBER(INDEX(Import.PLE,Detalhamento!$E19,Detalhamento!BF$15)),IF(INDEX(Import.PLE,Detalhamento!$E19,Detalhamento!BF$15)&lt;=mediçao,0,OFFSET(Import.PLQ,$A19-1,BF$15-1,1,1)),OFFSET(Import.PLQ,$A19-1,BF$15-1,1,1)),(1-PLE!$AA$28)*OFFSET(Import.PLQ,$A19-1,BF$15-1,1,1))))</f>
        <v>0</v>
      </c>
      <c r="BG19" s="146">
        <f ca="1">IF(BG$13="",0,CHOOSE(Detalhamento.OpçãoServiços,OFFSET(Import.PLQ,$A19-1,BG$15-1,1,1),IF($E19&lt;&gt;1,IF(ISNUMBER(INDEX(Import.PLE,Detalhamento!$E19,Detalhamento!BG$15)),IF(INDEX(Import.PLE,Detalhamento!$E19,Detalhamento!BG$15)&lt;=mediçao,OFFSET(Import.PLQ,$A19-1,BG$15-1,1,1),0),0),PLE!$AA$28*OFFSET(Import.PLQ,$A19-1,BG$15-1,1,1)),IF($E19&lt;&gt;1,IF(ISNUMBER(INDEX(Import.PLE,Detalhamento!$E19,Detalhamento!BG$15)),IF(INDEX(Import.PLE,Detalhamento!$E19,Detalhamento!BG$15)&lt;=mediçao,0,OFFSET(Import.PLQ,$A19-1,BG$15-1,1,1)),OFFSET(Import.PLQ,$A19-1,BG$15-1,1,1)),(1-PLE!$AA$28)*OFFSET(Import.PLQ,$A19-1,BG$15-1,1,1))))</f>
        <v>0</v>
      </c>
      <c r="BH19" s="146">
        <f ca="1">IF(BH$13="",0,CHOOSE(Detalhamento.OpçãoServiços,OFFSET(Import.PLQ,$A19-1,BH$15-1,1,1),IF($E19&lt;&gt;1,IF(ISNUMBER(INDEX(Import.PLE,Detalhamento!$E19,Detalhamento!BH$15)),IF(INDEX(Import.PLE,Detalhamento!$E19,Detalhamento!BH$15)&lt;=mediçao,OFFSET(Import.PLQ,$A19-1,BH$15-1,1,1),0),0),PLE!$AA$28*OFFSET(Import.PLQ,$A19-1,BH$15-1,1,1)),IF($E19&lt;&gt;1,IF(ISNUMBER(INDEX(Import.PLE,Detalhamento!$E19,Detalhamento!BH$15)),IF(INDEX(Import.PLE,Detalhamento!$E19,Detalhamento!BH$15)&lt;=mediçao,0,OFFSET(Import.PLQ,$A19-1,BH$15-1,1,1)),OFFSET(Import.PLQ,$A19-1,BH$15-1,1,1)),(1-PLE!$AA$28)*OFFSET(Import.PLQ,$A19-1,BH$15-1,1,1))))</f>
        <v>0</v>
      </c>
      <c r="BI19" s="146">
        <f ca="1">IF(BI$13="",0,CHOOSE(Detalhamento.OpçãoServiços,OFFSET(Import.PLQ,$A19-1,BI$15-1,1,1),IF($E19&lt;&gt;1,IF(ISNUMBER(INDEX(Import.PLE,Detalhamento!$E19,Detalhamento!BI$15)),IF(INDEX(Import.PLE,Detalhamento!$E19,Detalhamento!BI$15)&lt;=mediçao,OFFSET(Import.PLQ,$A19-1,BI$15-1,1,1),0),0),PLE!$AA$28*OFFSET(Import.PLQ,$A19-1,BI$15-1,1,1)),IF($E19&lt;&gt;1,IF(ISNUMBER(INDEX(Import.PLE,Detalhamento!$E19,Detalhamento!BI$15)),IF(INDEX(Import.PLE,Detalhamento!$E19,Detalhamento!BI$15)&lt;=mediçao,0,OFFSET(Import.PLQ,$A19-1,BI$15-1,1,1)),OFFSET(Import.PLQ,$A19-1,BI$15-1,1,1)),(1-PLE!$AA$28)*OFFSET(Import.PLQ,$A19-1,BI$15-1,1,1))))</f>
        <v>0</v>
      </c>
    </row>
    <row r="20" spans="1:61" hidden="1">
      <c r="A20" s="157">
        <v>4</v>
      </c>
      <c r="B20" s="21" t="e">
        <f t="shared" ca="1" si="2"/>
        <v>#N/A</v>
      </c>
      <c r="E20" s="155">
        <f t="shared" ca="1" si="3"/>
        <v>2</v>
      </c>
      <c r="F20" s="156" t="e">
        <f t="shared" ca="1" si="4"/>
        <v>#N/A</v>
      </c>
      <c r="G20" s="156" t="e">
        <f t="shared" ca="1" si="5"/>
        <v>#N/A</v>
      </c>
      <c r="H20" s="181" t="str">
        <f t="shared" ca="1" si="5"/>
        <v/>
      </c>
      <c r="I20" s="37" t="e">
        <f t="shared" ca="1" si="6"/>
        <v>#N/A</v>
      </c>
      <c r="J20" s="146" t="e">
        <f t="shared" ca="1" si="7"/>
        <v>#N/A</v>
      </c>
      <c r="K20" s="67"/>
      <c r="L20" s="146" t="e">
        <f ca="1">IF(L$13="",0,CHOOSE(Detalhamento.OpçãoServiços,OFFSET(Import.PLQ,$A20-1,L$15-1,1,1),IF($E20&lt;&gt;1,IF(ISNUMBER(INDEX(Import.PLE,Detalhamento!$E20,Detalhamento!L$15)),IF(INDEX(Import.PLE,Detalhamento!$E20,Detalhamento!L$15)&lt;=mediçao,OFFSET(Import.PLQ,$A20-1,L$15-1,1,1),0),0),PLE!$AA$28*OFFSET(Import.PLQ,$A20-1,L$15-1,1,1)),IF($E20&lt;&gt;1,IF(ISNUMBER(INDEX(Import.PLE,Detalhamento!$E20,Detalhamento!L$15)),IF(INDEX(Import.PLE,Detalhamento!$E20,Detalhamento!L$15)&lt;=mediçao,0,OFFSET(Import.PLQ,$A20-1,L$15-1,1,1)),OFFSET(Import.PLQ,$A20-1,L$15-1,1,1)),(1-PLE!$AA$28)*OFFSET(Import.PLQ,$A20-1,L$15-1,1,1))))</f>
        <v>#REF!</v>
      </c>
      <c r="M20" s="146" t="e">
        <f ca="1">IF(M$13="",0,CHOOSE(Detalhamento.OpçãoServiços,OFFSET(Import.PLQ,$A20-1,M$15-1,1,1),IF($E20&lt;&gt;1,IF(ISNUMBER(INDEX(Import.PLE,Detalhamento!$E20,Detalhamento!M$15)),IF(INDEX(Import.PLE,Detalhamento!$E20,Detalhamento!M$15)&lt;=mediçao,OFFSET(Import.PLQ,$A20-1,M$15-1,1,1),0),0),PLE!$AA$28*OFFSET(Import.PLQ,$A20-1,M$15-1,1,1)),IF($E20&lt;&gt;1,IF(ISNUMBER(INDEX(Import.PLE,Detalhamento!$E20,Detalhamento!M$15)),IF(INDEX(Import.PLE,Detalhamento!$E20,Detalhamento!M$15)&lt;=mediçao,0,OFFSET(Import.PLQ,$A20-1,M$15-1,1,1)),OFFSET(Import.PLQ,$A20-1,M$15-1,1,1)),(1-PLE!$AA$28)*OFFSET(Import.PLQ,$A20-1,M$15-1,1,1))))</f>
        <v>#REF!</v>
      </c>
      <c r="N20" s="146" t="e">
        <f ca="1">IF(N$13="",0,CHOOSE(Detalhamento.OpçãoServiços,OFFSET(Import.PLQ,$A20-1,N$15-1,1,1),IF($E20&lt;&gt;1,IF(ISNUMBER(INDEX(Import.PLE,Detalhamento!$E20,Detalhamento!N$15)),IF(INDEX(Import.PLE,Detalhamento!$E20,Detalhamento!N$15)&lt;=mediçao,OFFSET(Import.PLQ,$A20-1,N$15-1,1,1),0),0),PLE!$AA$28*OFFSET(Import.PLQ,$A20-1,N$15-1,1,1)),IF($E20&lt;&gt;1,IF(ISNUMBER(INDEX(Import.PLE,Detalhamento!$E20,Detalhamento!N$15)),IF(INDEX(Import.PLE,Detalhamento!$E20,Detalhamento!N$15)&lt;=mediçao,0,OFFSET(Import.PLQ,$A20-1,N$15-1,1,1)),OFFSET(Import.PLQ,$A20-1,N$15-1,1,1)),(1-PLE!$AA$28)*OFFSET(Import.PLQ,$A20-1,N$15-1,1,1))))</f>
        <v>#REF!</v>
      </c>
      <c r="O20" s="146" t="e">
        <f ca="1">IF(O$13="",0,CHOOSE(Detalhamento.OpçãoServiços,OFFSET(Import.PLQ,$A20-1,O$15-1,1,1),IF($E20&lt;&gt;1,IF(ISNUMBER(INDEX(Import.PLE,Detalhamento!$E20,Detalhamento!O$15)),IF(INDEX(Import.PLE,Detalhamento!$E20,Detalhamento!O$15)&lt;=mediçao,OFFSET(Import.PLQ,$A20-1,O$15-1,1,1),0),0),PLE!$AA$28*OFFSET(Import.PLQ,$A20-1,O$15-1,1,1)),IF($E20&lt;&gt;1,IF(ISNUMBER(INDEX(Import.PLE,Detalhamento!$E20,Detalhamento!O$15)),IF(INDEX(Import.PLE,Detalhamento!$E20,Detalhamento!O$15)&lt;=mediçao,0,OFFSET(Import.PLQ,$A20-1,O$15-1,1,1)),OFFSET(Import.PLQ,$A20-1,O$15-1,1,1)),(1-PLE!$AA$28)*OFFSET(Import.PLQ,$A20-1,O$15-1,1,1))))</f>
        <v>#REF!</v>
      </c>
      <c r="P20" s="146">
        <f ca="1">IF(P$13="",0,CHOOSE(Detalhamento.OpçãoServiços,OFFSET(Import.PLQ,$A20-1,P$15-1,1,1),IF($E20&lt;&gt;1,IF(ISNUMBER(INDEX(Import.PLE,Detalhamento!$E20,Detalhamento!P$15)),IF(INDEX(Import.PLE,Detalhamento!$E20,Detalhamento!P$15)&lt;=mediçao,OFFSET(Import.PLQ,$A20-1,P$15-1,1,1),0),0),PLE!$AA$28*OFFSET(Import.PLQ,$A20-1,P$15-1,1,1)),IF($E20&lt;&gt;1,IF(ISNUMBER(INDEX(Import.PLE,Detalhamento!$E20,Detalhamento!P$15)),IF(INDEX(Import.PLE,Detalhamento!$E20,Detalhamento!P$15)&lt;=mediçao,0,OFFSET(Import.PLQ,$A20-1,P$15-1,1,1)),OFFSET(Import.PLQ,$A20-1,P$15-1,1,1)),(1-PLE!$AA$28)*OFFSET(Import.PLQ,$A20-1,P$15-1,1,1))))</f>
        <v>0</v>
      </c>
      <c r="Q20" s="146">
        <f ca="1">IF(Q$13="",0,CHOOSE(Detalhamento.OpçãoServiços,OFFSET(Import.PLQ,$A20-1,Q$15-1,1,1),IF($E20&lt;&gt;1,IF(ISNUMBER(INDEX(Import.PLE,Detalhamento!$E20,Detalhamento!Q$15)),IF(INDEX(Import.PLE,Detalhamento!$E20,Detalhamento!Q$15)&lt;=mediçao,OFFSET(Import.PLQ,$A20-1,Q$15-1,1,1),0),0),PLE!$AA$28*OFFSET(Import.PLQ,$A20-1,Q$15-1,1,1)),IF($E20&lt;&gt;1,IF(ISNUMBER(INDEX(Import.PLE,Detalhamento!$E20,Detalhamento!Q$15)),IF(INDEX(Import.PLE,Detalhamento!$E20,Detalhamento!Q$15)&lt;=mediçao,0,OFFSET(Import.PLQ,$A20-1,Q$15-1,1,1)),OFFSET(Import.PLQ,$A20-1,Q$15-1,1,1)),(1-PLE!$AA$28)*OFFSET(Import.PLQ,$A20-1,Q$15-1,1,1))))</f>
        <v>0</v>
      </c>
      <c r="R20" s="146">
        <f ca="1">IF(R$13="",0,CHOOSE(Detalhamento.OpçãoServiços,OFFSET(Import.PLQ,$A20-1,R$15-1,1,1),IF($E20&lt;&gt;1,IF(ISNUMBER(INDEX(Import.PLE,Detalhamento!$E20,Detalhamento!R$15)),IF(INDEX(Import.PLE,Detalhamento!$E20,Detalhamento!R$15)&lt;=mediçao,OFFSET(Import.PLQ,$A20-1,R$15-1,1,1),0),0),PLE!$AA$28*OFFSET(Import.PLQ,$A20-1,R$15-1,1,1)),IF($E20&lt;&gt;1,IF(ISNUMBER(INDEX(Import.PLE,Detalhamento!$E20,Detalhamento!R$15)),IF(INDEX(Import.PLE,Detalhamento!$E20,Detalhamento!R$15)&lt;=mediçao,0,OFFSET(Import.PLQ,$A20-1,R$15-1,1,1)),OFFSET(Import.PLQ,$A20-1,R$15-1,1,1)),(1-PLE!$AA$28)*OFFSET(Import.PLQ,$A20-1,R$15-1,1,1))))</f>
        <v>0</v>
      </c>
      <c r="S20" s="146">
        <f ca="1">IF(S$13="",0,CHOOSE(Detalhamento.OpçãoServiços,OFFSET(Import.PLQ,$A20-1,S$15-1,1,1),IF($E20&lt;&gt;1,IF(ISNUMBER(INDEX(Import.PLE,Detalhamento!$E20,Detalhamento!S$15)),IF(INDEX(Import.PLE,Detalhamento!$E20,Detalhamento!S$15)&lt;=mediçao,OFFSET(Import.PLQ,$A20-1,S$15-1,1,1),0),0),PLE!$AA$28*OFFSET(Import.PLQ,$A20-1,S$15-1,1,1)),IF($E20&lt;&gt;1,IF(ISNUMBER(INDEX(Import.PLE,Detalhamento!$E20,Detalhamento!S$15)),IF(INDEX(Import.PLE,Detalhamento!$E20,Detalhamento!S$15)&lt;=mediçao,0,OFFSET(Import.PLQ,$A20-1,S$15-1,1,1)),OFFSET(Import.PLQ,$A20-1,S$15-1,1,1)),(1-PLE!$AA$28)*OFFSET(Import.PLQ,$A20-1,S$15-1,1,1))))</f>
        <v>0</v>
      </c>
      <c r="T20" s="146">
        <f ca="1">IF(T$13="",0,CHOOSE(Detalhamento.OpçãoServiços,OFFSET(Import.PLQ,$A20-1,T$15-1,1,1),IF($E20&lt;&gt;1,IF(ISNUMBER(INDEX(Import.PLE,Detalhamento!$E20,Detalhamento!T$15)),IF(INDEX(Import.PLE,Detalhamento!$E20,Detalhamento!T$15)&lt;=mediçao,OFFSET(Import.PLQ,$A20-1,T$15-1,1,1),0),0),PLE!$AA$28*OFFSET(Import.PLQ,$A20-1,T$15-1,1,1)),IF($E20&lt;&gt;1,IF(ISNUMBER(INDEX(Import.PLE,Detalhamento!$E20,Detalhamento!T$15)),IF(INDEX(Import.PLE,Detalhamento!$E20,Detalhamento!T$15)&lt;=mediçao,0,OFFSET(Import.PLQ,$A20-1,T$15-1,1,1)),OFFSET(Import.PLQ,$A20-1,T$15-1,1,1)),(1-PLE!$AA$28)*OFFSET(Import.PLQ,$A20-1,T$15-1,1,1))))</f>
        <v>0</v>
      </c>
      <c r="U20" s="146">
        <f ca="1">IF(U$13="",0,CHOOSE(Detalhamento.OpçãoServiços,OFFSET(Import.PLQ,$A20-1,U$15-1,1,1),IF($E20&lt;&gt;1,IF(ISNUMBER(INDEX(Import.PLE,Detalhamento!$E20,Detalhamento!U$15)),IF(INDEX(Import.PLE,Detalhamento!$E20,Detalhamento!U$15)&lt;=mediçao,OFFSET(Import.PLQ,$A20-1,U$15-1,1,1),0),0),PLE!$AA$28*OFFSET(Import.PLQ,$A20-1,U$15-1,1,1)),IF($E20&lt;&gt;1,IF(ISNUMBER(INDEX(Import.PLE,Detalhamento!$E20,Detalhamento!U$15)),IF(INDEX(Import.PLE,Detalhamento!$E20,Detalhamento!U$15)&lt;=mediçao,0,OFFSET(Import.PLQ,$A20-1,U$15-1,1,1)),OFFSET(Import.PLQ,$A20-1,U$15-1,1,1)),(1-PLE!$AA$28)*OFFSET(Import.PLQ,$A20-1,U$15-1,1,1))))</f>
        <v>0</v>
      </c>
      <c r="V20" s="146">
        <f ca="1">IF(V$13="",0,CHOOSE(Detalhamento.OpçãoServiços,OFFSET(Import.PLQ,$A20-1,V$15-1,1,1),IF($E20&lt;&gt;1,IF(ISNUMBER(INDEX(Import.PLE,Detalhamento!$E20,Detalhamento!V$15)),IF(INDEX(Import.PLE,Detalhamento!$E20,Detalhamento!V$15)&lt;=mediçao,OFFSET(Import.PLQ,$A20-1,V$15-1,1,1),0),0),PLE!$AA$28*OFFSET(Import.PLQ,$A20-1,V$15-1,1,1)),IF($E20&lt;&gt;1,IF(ISNUMBER(INDEX(Import.PLE,Detalhamento!$E20,Detalhamento!V$15)),IF(INDEX(Import.PLE,Detalhamento!$E20,Detalhamento!V$15)&lt;=mediçao,0,OFFSET(Import.PLQ,$A20-1,V$15-1,1,1)),OFFSET(Import.PLQ,$A20-1,V$15-1,1,1)),(1-PLE!$AA$28)*OFFSET(Import.PLQ,$A20-1,V$15-1,1,1))))</f>
        <v>0</v>
      </c>
      <c r="W20" s="146">
        <f ca="1">IF(W$13="",0,CHOOSE(Detalhamento.OpçãoServiços,OFFSET(Import.PLQ,$A20-1,W$15-1,1,1),IF($E20&lt;&gt;1,IF(ISNUMBER(INDEX(Import.PLE,Detalhamento!$E20,Detalhamento!W$15)),IF(INDEX(Import.PLE,Detalhamento!$E20,Detalhamento!W$15)&lt;=mediçao,OFFSET(Import.PLQ,$A20-1,W$15-1,1,1),0),0),PLE!$AA$28*OFFSET(Import.PLQ,$A20-1,W$15-1,1,1)),IF($E20&lt;&gt;1,IF(ISNUMBER(INDEX(Import.PLE,Detalhamento!$E20,Detalhamento!W$15)),IF(INDEX(Import.PLE,Detalhamento!$E20,Detalhamento!W$15)&lt;=mediçao,0,OFFSET(Import.PLQ,$A20-1,W$15-1,1,1)),OFFSET(Import.PLQ,$A20-1,W$15-1,1,1)),(1-PLE!$AA$28)*OFFSET(Import.PLQ,$A20-1,W$15-1,1,1))))</f>
        <v>0</v>
      </c>
      <c r="X20" s="146">
        <f ca="1">IF(X$13="",0,CHOOSE(Detalhamento.OpçãoServiços,OFFSET(Import.PLQ,$A20-1,X$15-1,1,1),IF($E20&lt;&gt;1,IF(ISNUMBER(INDEX(Import.PLE,Detalhamento!$E20,Detalhamento!X$15)),IF(INDEX(Import.PLE,Detalhamento!$E20,Detalhamento!X$15)&lt;=mediçao,OFFSET(Import.PLQ,$A20-1,X$15-1,1,1),0),0),PLE!$AA$28*OFFSET(Import.PLQ,$A20-1,X$15-1,1,1)),IF($E20&lt;&gt;1,IF(ISNUMBER(INDEX(Import.PLE,Detalhamento!$E20,Detalhamento!X$15)),IF(INDEX(Import.PLE,Detalhamento!$E20,Detalhamento!X$15)&lt;=mediçao,0,OFFSET(Import.PLQ,$A20-1,X$15-1,1,1)),OFFSET(Import.PLQ,$A20-1,X$15-1,1,1)),(1-PLE!$AA$28)*OFFSET(Import.PLQ,$A20-1,X$15-1,1,1))))</f>
        <v>0</v>
      </c>
      <c r="Y20" s="146">
        <f ca="1">IF(Y$13="",0,CHOOSE(Detalhamento.OpçãoServiços,OFFSET(Import.PLQ,$A20-1,Y$15-1,1,1),IF($E20&lt;&gt;1,IF(ISNUMBER(INDEX(Import.PLE,Detalhamento!$E20,Detalhamento!Y$15)),IF(INDEX(Import.PLE,Detalhamento!$E20,Detalhamento!Y$15)&lt;=mediçao,OFFSET(Import.PLQ,$A20-1,Y$15-1,1,1),0),0),PLE!$AA$28*OFFSET(Import.PLQ,$A20-1,Y$15-1,1,1)),IF($E20&lt;&gt;1,IF(ISNUMBER(INDEX(Import.PLE,Detalhamento!$E20,Detalhamento!Y$15)),IF(INDEX(Import.PLE,Detalhamento!$E20,Detalhamento!Y$15)&lt;=mediçao,0,OFFSET(Import.PLQ,$A20-1,Y$15-1,1,1)),OFFSET(Import.PLQ,$A20-1,Y$15-1,1,1)),(1-PLE!$AA$28)*OFFSET(Import.PLQ,$A20-1,Y$15-1,1,1))))</f>
        <v>0</v>
      </c>
      <c r="Z20" s="146">
        <f ca="1">IF(Z$13="",0,CHOOSE(Detalhamento.OpçãoServiços,OFFSET(Import.PLQ,$A20-1,Z$15-1,1,1),IF($E20&lt;&gt;1,IF(ISNUMBER(INDEX(Import.PLE,Detalhamento!$E20,Detalhamento!Z$15)),IF(INDEX(Import.PLE,Detalhamento!$E20,Detalhamento!Z$15)&lt;=mediçao,OFFSET(Import.PLQ,$A20-1,Z$15-1,1,1),0),0),PLE!$AA$28*OFFSET(Import.PLQ,$A20-1,Z$15-1,1,1)),IF($E20&lt;&gt;1,IF(ISNUMBER(INDEX(Import.PLE,Detalhamento!$E20,Detalhamento!Z$15)),IF(INDEX(Import.PLE,Detalhamento!$E20,Detalhamento!Z$15)&lt;=mediçao,0,OFFSET(Import.PLQ,$A20-1,Z$15-1,1,1)),OFFSET(Import.PLQ,$A20-1,Z$15-1,1,1)),(1-PLE!$AA$28)*OFFSET(Import.PLQ,$A20-1,Z$15-1,1,1))))</f>
        <v>0</v>
      </c>
      <c r="AA20" s="146">
        <f ca="1">IF(AA$13="",0,CHOOSE(Detalhamento.OpçãoServiços,OFFSET(Import.PLQ,$A20-1,AA$15-1,1,1),IF($E20&lt;&gt;1,IF(ISNUMBER(INDEX(Import.PLE,Detalhamento!$E20,Detalhamento!AA$15)),IF(INDEX(Import.PLE,Detalhamento!$E20,Detalhamento!AA$15)&lt;=mediçao,OFFSET(Import.PLQ,$A20-1,AA$15-1,1,1),0),0),PLE!$AA$28*OFFSET(Import.PLQ,$A20-1,AA$15-1,1,1)),IF($E20&lt;&gt;1,IF(ISNUMBER(INDEX(Import.PLE,Detalhamento!$E20,Detalhamento!AA$15)),IF(INDEX(Import.PLE,Detalhamento!$E20,Detalhamento!AA$15)&lt;=mediçao,0,OFFSET(Import.PLQ,$A20-1,AA$15-1,1,1)),OFFSET(Import.PLQ,$A20-1,AA$15-1,1,1)),(1-PLE!$AA$28)*OFFSET(Import.PLQ,$A20-1,AA$15-1,1,1))))</f>
        <v>0</v>
      </c>
      <c r="AB20" s="146">
        <f ca="1">IF(AB$13="",0,CHOOSE(Detalhamento.OpçãoServiços,OFFSET(Import.PLQ,$A20-1,AB$15-1,1,1),IF($E20&lt;&gt;1,IF(ISNUMBER(INDEX(Import.PLE,Detalhamento!$E20,Detalhamento!AB$15)),IF(INDEX(Import.PLE,Detalhamento!$E20,Detalhamento!AB$15)&lt;=mediçao,OFFSET(Import.PLQ,$A20-1,AB$15-1,1,1),0),0),PLE!$AA$28*OFFSET(Import.PLQ,$A20-1,AB$15-1,1,1)),IF($E20&lt;&gt;1,IF(ISNUMBER(INDEX(Import.PLE,Detalhamento!$E20,Detalhamento!AB$15)),IF(INDEX(Import.PLE,Detalhamento!$E20,Detalhamento!AB$15)&lt;=mediçao,0,OFFSET(Import.PLQ,$A20-1,AB$15-1,1,1)),OFFSET(Import.PLQ,$A20-1,AB$15-1,1,1)),(1-PLE!$AA$28)*OFFSET(Import.PLQ,$A20-1,AB$15-1,1,1))))</f>
        <v>0</v>
      </c>
      <c r="AC20" s="146">
        <f ca="1">IF(AC$13="",0,CHOOSE(Detalhamento.OpçãoServiços,OFFSET(Import.PLQ,$A20-1,AC$15-1,1,1),IF($E20&lt;&gt;1,IF(ISNUMBER(INDEX(Import.PLE,Detalhamento!$E20,Detalhamento!AC$15)),IF(INDEX(Import.PLE,Detalhamento!$E20,Detalhamento!AC$15)&lt;=mediçao,OFFSET(Import.PLQ,$A20-1,AC$15-1,1,1),0),0),PLE!$AA$28*OFFSET(Import.PLQ,$A20-1,AC$15-1,1,1)),IF($E20&lt;&gt;1,IF(ISNUMBER(INDEX(Import.PLE,Detalhamento!$E20,Detalhamento!AC$15)),IF(INDEX(Import.PLE,Detalhamento!$E20,Detalhamento!AC$15)&lt;=mediçao,0,OFFSET(Import.PLQ,$A20-1,AC$15-1,1,1)),OFFSET(Import.PLQ,$A20-1,AC$15-1,1,1)),(1-PLE!$AA$28)*OFFSET(Import.PLQ,$A20-1,AC$15-1,1,1))))</f>
        <v>0</v>
      </c>
      <c r="AD20" s="146">
        <f ca="1">IF(AD$13="",0,CHOOSE(Detalhamento.OpçãoServiços,OFFSET(Import.PLQ,$A20-1,AD$15-1,1,1),IF($E20&lt;&gt;1,IF(ISNUMBER(INDEX(Import.PLE,Detalhamento!$E20,Detalhamento!AD$15)),IF(INDEX(Import.PLE,Detalhamento!$E20,Detalhamento!AD$15)&lt;=mediçao,OFFSET(Import.PLQ,$A20-1,AD$15-1,1,1),0),0),PLE!$AA$28*OFFSET(Import.PLQ,$A20-1,AD$15-1,1,1)),IF($E20&lt;&gt;1,IF(ISNUMBER(INDEX(Import.PLE,Detalhamento!$E20,Detalhamento!AD$15)),IF(INDEX(Import.PLE,Detalhamento!$E20,Detalhamento!AD$15)&lt;=mediçao,0,OFFSET(Import.PLQ,$A20-1,AD$15-1,1,1)),OFFSET(Import.PLQ,$A20-1,AD$15-1,1,1)),(1-PLE!$AA$28)*OFFSET(Import.PLQ,$A20-1,AD$15-1,1,1))))</f>
        <v>0</v>
      </c>
      <c r="AE20" s="146">
        <f ca="1">IF(AE$13="",0,CHOOSE(Detalhamento.OpçãoServiços,OFFSET(Import.PLQ,$A20-1,AE$15-1,1,1),IF($E20&lt;&gt;1,IF(ISNUMBER(INDEX(Import.PLE,Detalhamento!$E20,Detalhamento!AE$15)),IF(INDEX(Import.PLE,Detalhamento!$E20,Detalhamento!AE$15)&lt;=mediçao,OFFSET(Import.PLQ,$A20-1,AE$15-1,1,1),0),0),PLE!$AA$28*OFFSET(Import.PLQ,$A20-1,AE$15-1,1,1)),IF($E20&lt;&gt;1,IF(ISNUMBER(INDEX(Import.PLE,Detalhamento!$E20,Detalhamento!AE$15)),IF(INDEX(Import.PLE,Detalhamento!$E20,Detalhamento!AE$15)&lt;=mediçao,0,OFFSET(Import.PLQ,$A20-1,AE$15-1,1,1)),OFFSET(Import.PLQ,$A20-1,AE$15-1,1,1)),(1-PLE!$AA$28)*OFFSET(Import.PLQ,$A20-1,AE$15-1,1,1))))</f>
        <v>0</v>
      </c>
      <c r="AF20" s="146">
        <f ca="1">IF(AF$13="",0,CHOOSE(Detalhamento.OpçãoServiços,OFFSET(Import.PLQ,$A20-1,AF$15-1,1,1),IF($E20&lt;&gt;1,IF(ISNUMBER(INDEX(Import.PLE,Detalhamento!$E20,Detalhamento!AF$15)),IF(INDEX(Import.PLE,Detalhamento!$E20,Detalhamento!AF$15)&lt;=mediçao,OFFSET(Import.PLQ,$A20-1,AF$15-1,1,1),0),0),PLE!$AA$28*OFFSET(Import.PLQ,$A20-1,AF$15-1,1,1)),IF($E20&lt;&gt;1,IF(ISNUMBER(INDEX(Import.PLE,Detalhamento!$E20,Detalhamento!AF$15)),IF(INDEX(Import.PLE,Detalhamento!$E20,Detalhamento!AF$15)&lt;=mediçao,0,OFFSET(Import.PLQ,$A20-1,AF$15-1,1,1)),OFFSET(Import.PLQ,$A20-1,AF$15-1,1,1)),(1-PLE!$AA$28)*OFFSET(Import.PLQ,$A20-1,AF$15-1,1,1))))</f>
        <v>0</v>
      </c>
      <c r="AG20" s="146">
        <f ca="1">IF(AG$13="",0,CHOOSE(Detalhamento.OpçãoServiços,OFFSET(Import.PLQ,$A20-1,AG$15-1,1,1),IF($E20&lt;&gt;1,IF(ISNUMBER(INDEX(Import.PLE,Detalhamento!$E20,Detalhamento!AG$15)),IF(INDEX(Import.PLE,Detalhamento!$E20,Detalhamento!AG$15)&lt;=mediçao,OFFSET(Import.PLQ,$A20-1,AG$15-1,1,1),0),0),PLE!$AA$28*OFFSET(Import.PLQ,$A20-1,AG$15-1,1,1)),IF($E20&lt;&gt;1,IF(ISNUMBER(INDEX(Import.PLE,Detalhamento!$E20,Detalhamento!AG$15)),IF(INDEX(Import.PLE,Detalhamento!$E20,Detalhamento!AG$15)&lt;=mediçao,0,OFFSET(Import.PLQ,$A20-1,AG$15-1,1,1)),OFFSET(Import.PLQ,$A20-1,AG$15-1,1,1)),(1-PLE!$AA$28)*OFFSET(Import.PLQ,$A20-1,AG$15-1,1,1))))</f>
        <v>0</v>
      </c>
      <c r="AH20" s="146">
        <f ca="1">IF(AH$13="",0,CHOOSE(Detalhamento.OpçãoServiços,OFFSET(Import.PLQ,$A20-1,AH$15-1,1,1),IF($E20&lt;&gt;1,IF(ISNUMBER(INDEX(Import.PLE,Detalhamento!$E20,Detalhamento!AH$15)),IF(INDEX(Import.PLE,Detalhamento!$E20,Detalhamento!AH$15)&lt;=mediçao,OFFSET(Import.PLQ,$A20-1,AH$15-1,1,1),0),0),PLE!$AA$28*OFFSET(Import.PLQ,$A20-1,AH$15-1,1,1)),IF($E20&lt;&gt;1,IF(ISNUMBER(INDEX(Import.PLE,Detalhamento!$E20,Detalhamento!AH$15)),IF(INDEX(Import.PLE,Detalhamento!$E20,Detalhamento!AH$15)&lt;=mediçao,0,OFFSET(Import.PLQ,$A20-1,AH$15-1,1,1)),OFFSET(Import.PLQ,$A20-1,AH$15-1,1,1)),(1-PLE!$AA$28)*OFFSET(Import.PLQ,$A20-1,AH$15-1,1,1))))</f>
        <v>0</v>
      </c>
      <c r="AI20" s="146">
        <f ca="1">IF(AI$13="",0,CHOOSE(Detalhamento.OpçãoServiços,OFFSET(Import.PLQ,$A20-1,AI$15-1,1,1),IF($E20&lt;&gt;1,IF(ISNUMBER(INDEX(Import.PLE,Detalhamento!$E20,Detalhamento!AI$15)),IF(INDEX(Import.PLE,Detalhamento!$E20,Detalhamento!AI$15)&lt;=mediçao,OFFSET(Import.PLQ,$A20-1,AI$15-1,1,1),0),0),PLE!$AA$28*OFFSET(Import.PLQ,$A20-1,AI$15-1,1,1)),IF($E20&lt;&gt;1,IF(ISNUMBER(INDEX(Import.PLE,Detalhamento!$E20,Detalhamento!AI$15)),IF(INDEX(Import.PLE,Detalhamento!$E20,Detalhamento!AI$15)&lt;=mediçao,0,OFFSET(Import.PLQ,$A20-1,AI$15-1,1,1)),OFFSET(Import.PLQ,$A20-1,AI$15-1,1,1)),(1-PLE!$AA$28)*OFFSET(Import.PLQ,$A20-1,AI$15-1,1,1))))</f>
        <v>0</v>
      </c>
      <c r="AJ20" s="146">
        <f ca="1">IF(AJ$13="",0,CHOOSE(Detalhamento.OpçãoServiços,OFFSET(Import.PLQ,$A20-1,AJ$15-1,1,1),IF($E20&lt;&gt;1,IF(ISNUMBER(INDEX(Import.PLE,Detalhamento!$E20,Detalhamento!AJ$15)),IF(INDEX(Import.PLE,Detalhamento!$E20,Detalhamento!AJ$15)&lt;=mediçao,OFFSET(Import.PLQ,$A20-1,AJ$15-1,1,1),0),0),PLE!$AA$28*OFFSET(Import.PLQ,$A20-1,AJ$15-1,1,1)),IF($E20&lt;&gt;1,IF(ISNUMBER(INDEX(Import.PLE,Detalhamento!$E20,Detalhamento!AJ$15)),IF(INDEX(Import.PLE,Detalhamento!$E20,Detalhamento!AJ$15)&lt;=mediçao,0,OFFSET(Import.PLQ,$A20-1,AJ$15-1,1,1)),OFFSET(Import.PLQ,$A20-1,AJ$15-1,1,1)),(1-PLE!$AA$28)*OFFSET(Import.PLQ,$A20-1,AJ$15-1,1,1))))</f>
        <v>0</v>
      </c>
      <c r="AK20" s="146">
        <f ca="1">IF(AK$13="",0,CHOOSE(Detalhamento.OpçãoServiços,OFFSET(Import.PLQ,$A20-1,AK$15-1,1,1),IF($E20&lt;&gt;1,IF(ISNUMBER(INDEX(Import.PLE,Detalhamento!$E20,Detalhamento!AK$15)),IF(INDEX(Import.PLE,Detalhamento!$E20,Detalhamento!AK$15)&lt;=mediçao,OFFSET(Import.PLQ,$A20-1,AK$15-1,1,1),0),0),PLE!$AA$28*OFFSET(Import.PLQ,$A20-1,AK$15-1,1,1)),IF($E20&lt;&gt;1,IF(ISNUMBER(INDEX(Import.PLE,Detalhamento!$E20,Detalhamento!AK$15)),IF(INDEX(Import.PLE,Detalhamento!$E20,Detalhamento!AK$15)&lt;=mediçao,0,OFFSET(Import.PLQ,$A20-1,AK$15-1,1,1)),OFFSET(Import.PLQ,$A20-1,AK$15-1,1,1)),(1-PLE!$AA$28)*OFFSET(Import.PLQ,$A20-1,AK$15-1,1,1))))</f>
        <v>0</v>
      </c>
      <c r="AL20" s="146">
        <f ca="1">IF(AL$13="",0,CHOOSE(Detalhamento.OpçãoServiços,OFFSET(Import.PLQ,$A20-1,AL$15-1,1,1),IF($E20&lt;&gt;1,IF(ISNUMBER(INDEX(Import.PLE,Detalhamento!$E20,Detalhamento!AL$15)),IF(INDEX(Import.PLE,Detalhamento!$E20,Detalhamento!AL$15)&lt;=mediçao,OFFSET(Import.PLQ,$A20-1,AL$15-1,1,1),0),0),PLE!$AA$28*OFFSET(Import.PLQ,$A20-1,AL$15-1,1,1)),IF($E20&lt;&gt;1,IF(ISNUMBER(INDEX(Import.PLE,Detalhamento!$E20,Detalhamento!AL$15)),IF(INDEX(Import.PLE,Detalhamento!$E20,Detalhamento!AL$15)&lt;=mediçao,0,OFFSET(Import.PLQ,$A20-1,AL$15-1,1,1)),OFFSET(Import.PLQ,$A20-1,AL$15-1,1,1)),(1-PLE!$AA$28)*OFFSET(Import.PLQ,$A20-1,AL$15-1,1,1))))</f>
        <v>0</v>
      </c>
      <c r="AM20" s="146">
        <f ca="1">IF(AM$13="",0,CHOOSE(Detalhamento.OpçãoServiços,OFFSET(Import.PLQ,$A20-1,AM$15-1,1,1),IF($E20&lt;&gt;1,IF(ISNUMBER(INDEX(Import.PLE,Detalhamento!$E20,Detalhamento!AM$15)),IF(INDEX(Import.PLE,Detalhamento!$E20,Detalhamento!AM$15)&lt;=mediçao,OFFSET(Import.PLQ,$A20-1,AM$15-1,1,1),0),0),PLE!$AA$28*OFFSET(Import.PLQ,$A20-1,AM$15-1,1,1)),IF($E20&lt;&gt;1,IF(ISNUMBER(INDEX(Import.PLE,Detalhamento!$E20,Detalhamento!AM$15)),IF(INDEX(Import.PLE,Detalhamento!$E20,Detalhamento!AM$15)&lt;=mediçao,0,OFFSET(Import.PLQ,$A20-1,AM$15-1,1,1)),OFFSET(Import.PLQ,$A20-1,AM$15-1,1,1)),(1-PLE!$AA$28)*OFFSET(Import.PLQ,$A20-1,AM$15-1,1,1))))</f>
        <v>0</v>
      </c>
      <c r="AN20" s="146">
        <f ca="1">IF(AN$13="",0,CHOOSE(Detalhamento.OpçãoServiços,OFFSET(Import.PLQ,$A20-1,AN$15-1,1,1),IF($E20&lt;&gt;1,IF(ISNUMBER(INDEX(Import.PLE,Detalhamento!$E20,Detalhamento!AN$15)),IF(INDEX(Import.PLE,Detalhamento!$E20,Detalhamento!AN$15)&lt;=mediçao,OFFSET(Import.PLQ,$A20-1,AN$15-1,1,1),0),0),PLE!$AA$28*OFFSET(Import.PLQ,$A20-1,AN$15-1,1,1)),IF($E20&lt;&gt;1,IF(ISNUMBER(INDEX(Import.PLE,Detalhamento!$E20,Detalhamento!AN$15)),IF(INDEX(Import.PLE,Detalhamento!$E20,Detalhamento!AN$15)&lt;=mediçao,0,OFFSET(Import.PLQ,$A20-1,AN$15-1,1,1)),OFFSET(Import.PLQ,$A20-1,AN$15-1,1,1)),(1-PLE!$AA$28)*OFFSET(Import.PLQ,$A20-1,AN$15-1,1,1))))</f>
        <v>0</v>
      </c>
      <c r="AO20" s="146">
        <f ca="1">IF(AO$13="",0,CHOOSE(Detalhamento.OpçãoServiços,OFFSET(Import.PLQ,$A20-1,AO$15-1,1,1),IF($E20&lt;&gt;1,IF(ISNUMBER(INDEX(Import.PLE,Detalhamento!$E20,Detalhamento!AO$15)),IF(INDEX(Import.PLE,Detalhamento!$E20,Detalhamento!AO$15)&lt;=mediçao,OFFSET(Import.PLQ,$A20-1,AO$15-1,1,1),0),0),PLE!$AA$28*OFFSET(Import.PLQ,$A20-1,AO$15-1,1,1)),IF($E20&lt;&gt;1,IF(ISNUMBER(INDEX(Import.PLE,Detalhamento!$E20,Detalhamento!AO$15)),IF(INDEX(Import.PLE,Detalhamento!$E20,Detalhamento!AO$15)&lt;=mediçao,0,OFFSET(Import.PLQ,$A20-1,AO$15-1,1,1)),OFFSET(Import.PLQ,$A20-1,AO$15-1,1,1)),(1-PLE!$AA$28)*OFFSET(Import.PLQ,$A20-1,AO$15-1,1,1))))</f>
        <v>0</v>
      </c>
      <c r="AP20" s="146">
        <f ca="1">IF(AP$13="",0,CHOOSE(Detalhamento.OpçãoServiços,OFFSET(Import.PLQ,$A20-1,AP$15-1,1,1),IF($E20&lt;&gt;1,IF(ISNUMBER(INDEX(Import.PLE,Detalhamento!$E20,Detalhamento!AP$15)),IF(INDEX(Import.PLE,Detalhamento!$E20,Detalhamento!AP$15)&lt;=mediçao,OFFSET(Import.PLQ,$A20-1,AP$15-1,1,1),0),0),PLE!$AA$28*OFFSET(Import.PLQ,$A20-1,AP$15-1,1,1)),IF($E20&lt;&gt;1,IF(ISNUMBER(INDEX(Import.PLE,Detalhamento!$E20,Detalhamento!AP$15)),IF(INDEX(Import.PLE,Detalhamento!$E20,Detalhamento!AP$15)&lt;=mediçao,0,OFFSET(Import.PLQ,$A20-1,AP$15-1,1,1)),OFFSET(Import.PLQ,$A20-1,AP$15-1,1,1)),(1-PLE!$AA$28)*OFFSET(Import.PLQ,$A20-1,AP$15-1,1,1))))</f>
        <v>0</v>
      </c>
      <c r="AQ20" s="146">
        <f ca="1">IF(AQ$13="",0,CHOOSE(Detalhamento.OpçãoServiços,OFFSET(Import.PLQ,$A20-1,AQ$15-1,1,1),IF($E20&lt;&gt;1,IF(ISNUMBER(INDEX(Import.PLE,Detalhamento!$E20,Detalhamento!AQ$15)),IF(INDEX(Import.PLE,Detalhamento!$E20,Detalhamento!AQ$15)&lt;=mediçao,OFFSET(Import.PLQ,$A20-1,AQ$15-1,1,1),0),0),PLE!$AA$28*OFFSET(Import.PLQ,$A20-1,AQ$15-1,1,1)),IF($E20&lt;&gt;1,IF(ISNUMBER(INDEX(Import.PLE,Detalhamento!$E20,Detalhamento!AQ$15)),IF(INDEX(Import.PLE,Detalhamento!$E20,Detalhamento!AQ$15)&lt;=mediçao,0,OFFSET(Import.PLQ,$A20-1,AQ$15-1,1,1)),OFFSET(Import.PLQ,$A20-1,AQ$15-1,1,1)),(1-PLE!$AA$28)*OFFSET(Import.PLQ,$A20-1,AQ$15-1,1,1))))</f>
        <v>0</v>
      </c>
      <c r="AR20" s="146">
        <f ca="1">IF(AR$13="",0,CHOOSE(Detalhamento.OpçãoServiços,OFFSET(Import.PLQ,$A20-1,AR$15-1,1,1),IF($E20&lt;&gt;1,IF(ISNUMBER(INDEX(Import.PLE,Detalhamento!$E20,Detalhamento!AR$15)),IF(INDEX(Import.PLE,Detalhamento!$E20,Detalhamento!AR$15)&lt;=mediçao,OFFSET(Import.PLQ,$A20-1,AR$15-1,1,1),0),0),PLE!$AA$28*OFFSET(Import.PLQ,$A20-1,AR$15-1,1,1)),IF($E20&lt;&gt;1,IF(ISNUMBER(INDEX(Import.PLE,Detalhamento!$E20,Detalhamento!AR$15)),IF(INDEX(Import.PLE,Detalhamento!$E20,Detalhamento!AR$15)&lt;=mediçao,0,OFFSET(Import.PLQ,$A20-1,AR$15-1,1,1)),OFFSET(Import.PLQ,$A20-1,AR$15-1,1,1)),(1-PLE!$AA$28)*OFFSET(Import.PLQ,$A20-1,AR$15-1,1,1))))</f>
        <v>0</v>
      </c>
      <c r="AS20" s="146">
        <f ca="1">IF(AS$13="",0,CHOOSE(Detalhamento.OpçãoServiços,OFFSET(Import.PLQ,$A20-1,AS$15-1,1,1),IF($E20&lt;&gt;1,IF(ISNUMBER(INDEX(Import.PLE,Detalhamento!$E20,Detalhamento!AS$15)),IF(INDEX(Import.PLE,Detalhamento!$E20,Detalhamento!AS$15)&lt;=mediçao,OFFSET(Import.PLQ,$A20-1,AS$15-1,1,1),0),0),PLE!$AA$28*OFFSET(Import.PLQ,$A20-1,AS$15-1,1,1)),IF($E20&lt;&gt;1,IF(ISNUMBER(INDEX(Import.PLE,Detalhamento!$E20,Detalhamento!AS$15)),IF(INDEX(Import.PLE,Detalhamento!$E20,Detalhamento!AS$15)&lt;=mediçao,0,OFFSET(Import.PLQ,$A20-1,AS$15-1,1,1)),OFFSET(Import.PLQ,$A20-1,AS$15-1,1,1)),(1-PLE!$AA$28)*OFFSET(Import.PLQ,$A20-1,AS$15-1,1,1))))</f>
        <v>0</v>
      </c>
      <c r="AT20" s="146">
        <f ca="1">IF(AT$13="",0,CHOOSE(Detalhamento.OpçãoServiços,OFFSET(Import.PLQ,$A20-1,AT$15-1,1,1),IF($E20&lt;&gt;1,IF(ISNUMBER(INDEX(Import.PLE,Detalhamento!$E20,Detalhamento!AT$15)),IF(INDEX(Import.PLE,Detalhamento!$E20,Detalhamento!AT$15)&lt;=mediçao,OFFSET(Import.PLQ,$A20-1,AT$15-1,1,1),0),0),PLE!$AA$28*OFFSET(Import.PLQ,$A20-1,AT$15-1,1,1)),IF($E20&lt;&gt;1,IF(ISNUMBER(INDEX(Import.PLE,Detalhamento!$E20,Detalhamento!AT$15)),IF(INDEX(Import.PLE,Detalhamento!$E20,Detalhamento!AT$15)&lt;=mediçao,0,OFFSET(Import.PLQ,$A20-1,AT$15-1,1,1)),OFFSET(Import.PLQ,$A20-1,AT$15-1,1,1)),(1-PLE!$AA$28)*OFFSET(Import.PLQ,$A20-1,AT$15-1,1,1))))</f>
        <v>0</v>
      </c>
      <c r="AU20" s="146">
        <f ca="1">IF(AU$13="",0,CHOOSE(Detalhamento.OpçãoServiços,OFFSET(Import.PLQ,$A20-1,AU$15-1,1,1),IF($E20&lt;&gt;1,IF(ISNUMBER(INDEX(Import.PLE,Detalhamento!$E20,Detalhamento!AU$15)),IF(INDEX(Import.PLE,Detalhamento!$E20,Detalhamento!AU$15)&lt;=mediçao,OFFSET(Import.PLQ,$A20-1,AU$15-1,1,1),0),0),PLE!$AA$28*OFFSET(Import.PLQ,$A20-1,AU$15-1,1,1)),IF($E20&lt;&gt;1,IF(ISNUMBER(INDEX(Import.PLE,Detalhamento!$E20,Detalhamento!AU$15)),IF(INDEX(Import.PLE,Detalhamento!$E20,Detalhamento!AU$15)&lt;=mediçao,0,OFFSET(Import.PLQ,$A20-1,AU$15-1,1,1)),OFFSET(Import.PLQ,$A20-1,AU$15-1,1,1)),(1-PLE!$AA$28)*OFFSET(Import.PLQ,$A20-1,AU$15-1,1,1))))</f>
        <v>0</v>
      </c>
      <c r="AV20" s="146">
        <f ca="1">IF(AV$13="",0,CHOOSE(Detalhamento.OpçãoServiços,OFFSET(Import.PLQ,$A20-1,AV$15-1,1,1),IF($E20&lt;&gt;1,IF(ISNUMBER(INDEX(Import.PLE,Detalhamento!$E20,Detalhamento!AV$15)),IF(INDEX(Import.PLE,Detalhamento!$E20,Detalhamento!AV$15)&lt;=mediçao,OFFSET(Import.PLQ,$A20-1,AV$15-1,1,1),0),0),PLE!$AA$28*OFFSET(Import.PLQ,$A20-1,AV$15-1,1,1)),IF($E20&lt;&gt;1,IF(ISNUMBER(INDEX(Import.PLE,Detalhamento!$E20,Detalhamento!AV$15)),IF(INDEX(Import.PLE,Detalhamento!$E20,Detalhamento!AV$15)&lt;=mediçao,0,OFFSET(Import.PLQ,$A20-1,AV$15-1,1,1)),OFFSET(Import.PLQ,$A20-1,AV$15-1,1,1)),(1-PLE!$AA$28)*OFFSET(Import.PLQ,$A20-1,AV$15-1,1,1))))</f>
        <v>0</v>
      </c>
      <c r="AW20" s="146">
        <f ca="1">IF(AW$13="",0,CHOOSE(Detalhamento.OpçãoServiços,OFFSET(Import.PLQ,$A20-1,AW$15-1,1,1),IF($E20&lt;&gt;1,IF(ISNUMBER(INDEX(Import.PLE,Detalhamento!$E20,Detalhamento!AW$15)),IF(INDEX(Import.PLE,Detalhamento!$E20,Detalhamento!AW$15)&lt;=mediçao,OFFSET(Import.PLQ,$A20-1,AW$15-1,1,1),0),0),PLE!$AA$28*OFFSET(Import.PLQ,$A20-1,AW$15-1,1,1)),IF($E20&lt;&gt;1,IF(ISNUMBER(INDEX(Import.PLE,Detalhamento!$E20,Detalhamento!AW$15)),IF(INDEX(Import.PLE,Detalhamento!$E20,Detalhamento!AW$15)&lt;=mediçao,0,OFFSET(Import.PLQ,$A20-1,AW$15-1,1,1)),OFFSET(Import.PLQ,$A20-1,AW$15-1,1,1)),(1-PLE!$AA$28)*OFFSET(Import.PLQ,$A20-1,AW$15-1,1,1))))</f>
        <v>0</v>
      </c>
      <c r="AX20" s="146">
        <f ca="1">IF(AX$13="",0,CHOOSE(Detalhamento.OpçãoServiços,OFFSET(Import.PLQ,$A20-1,AX$15-1,1,1),IF($E20&lt;&gt;1,IF(ISNUMBER(INDEX(Import.PLE,Detalhamento!$E20,Detalhamento!AX$15)),IF(INDEX(Import.PLE,Detalhamento!$E20,Detalhamento!AX$15)&lt;=mediçao,OFFSET(Import.PLQ,$A20-1,AX$15-1,1,1),0),0),PLE!$AA$28*OFFSET(Import.PLQ,$A20-1,AX$15-1,1,1)),IF($E20&lt;&gt;1,IF(ISNUMBER(INDEX(Import.PLE,Detalhamento!$E20,Detalhamento!AX$15)),IF(INDEX(Import.PLE,Detalhamento!$E20,Detalhamento!AX$15)&lt;=mediçao,0,OFFSET(Import.PLQ,$A20-1,AX$15-1,1,1)),OFFSET(Import.PLQ,$A20-1,AX$15-1,1,1)),(1-PLE!$AA$28)*OFFSET(Import.PLQ,$A20-1,AX$15-1,1,1))))</f>
        <v>0</v>
      </c>
      <c r="AY20" s="146">
        <f ca="1">IF(AY$13="",0,CHOOSE(Detalhamento.OpçãoServiços,OFFSET(Import.PLQ,$A20-1,AY$15-1,1,1),IF($E20&lt;&gt;1,IF(ISNUMBER(INDEX(Import.PLE,Detalhamento!$E20,Detalhamento!AY$15)),IF(INDEX(Import.PLE,Detalhamento!$E20,Detalhamento!AY$15)&lt;=mediçao,OFFSET(Import.PLQ,$A20-1,AY$15-1,1,1),0),0),PLE!$AA$28*OFFSET(Import.PLQ,$A20-1,AY$15-1,1,1)),IF($E20&lt;&gt;1,IF(ISNUMBER(INDEX(Import.PLE,Detalhamento!$E20,Detalhamento!AY$15)),IF(INDEX(Import.PLE,Detalhamento!$E20,Detalhamento!AY$15)&lt;=mediçao,0,OFFSET(Import.PLQ,$A20-1,AY$15-1,1,1)),OFFSET(Import.PLQ,$A20-1,AY$15-1,1,1)),(1-PLE!$AA$28)*OFFSET(Import.PLQ,$A20-1,AY$15-1,1,1))))</f>
        <v>0</v>
      </c>
      <c r="AZ20" s="146">
        <f ca="1">IF(AZ$13="",0,CHOOSE(Detalhamento.OpçãoServiços,OFFSET(Import.PLQ,$A20-1,AZ$15-1,1,1),IF($E20&lt;&gt;1,IF(ISNUMBER(INDEX(Import.PLE,Detalhamento!$E20,Detalhamento!AZ$15)),IF(INDEX(Import.PLE,Detalhamento!$E20,Detalhamento!AZ$15)&lt;=mediçao,OFFSET(Import.PLQ,$A20-1,AZ$15-1,1,1),0),0),PLE!$AA$28*OFFSET(Import.PLQ,$A20-1,AZ$15-1,1,1)),IF($E20&lt;&gt;1,IF(ISNUMBER(INDEX(Import.PLE,Detalhamento!$E20,Detalhamento!AZ$15)),IF(INDEX(Import.PLE,Detalhamento!$E20,Detalhamento!AZ$15)&lt;=mediçao,0,OFFSET(Import.PLQ,$A20-1,AZ$15-1,1,1)),OFFSET(Import.PLQ,$A20-1,AZ$15-1,1,1)),(1-PLE!$AA$28)*OFFSET(Import.PLQ,$A20-1,AZ$15-1,1,1))))</f>
        <v>0</v>
      </c>
      <c r="BA20" s="146">
        <f ca="1">IF(BA$13="",0,CHOOSE(Detalhamento.OpçãoServiços,OFFSET(Import.PLQ,$A20-1,BA$15-1,1,1),IF($E20&lt;&gt;1,IF(ISNUMBER(INDEX(Import.PLE,Detalhamento!$E20,Detalhamento!BA$15)),IF(INDEX(Import.PLE,Detalhamento!$E20,Detalhamento!BA$15)&lt;=mediçao,OFFSET(Import.PLQ,$A20-1,BA$15-1,1,1),0),0),PLE!$AA$28*OFFSET(Import.PLQ,$A20-1,BA$15-1,1,1)),IF($E20&lt;&gt;1,IF(ISNUMBER(INDEX(Import.PLE,Detalhamento!$E20,Detalhamento!BA$15)),IF(INDEX(Import.PLE,Detalhamento!$E20,Detalhamento!BA$15)&lt;=mediçao,0,OFFSET(Import.PLQ,$A20-1,BA$15-1,1,1)),OFFSET(Import.PLQ,$A20-1,BA$15-1,1,1)),(1-PLE!$AA$28)*OFFSET(Import.PLQ,$A20-1,BA$15-1,1,1))))</f>
        <v>0</v>
      </c>
      <c r="BB20" s="146">
        <f ca="1">IF(BB$13="",0,CHOOSE(Detalhamento.OpçãoServiços,OFFSET(Import.PLQ,$A20-1,BB$15-1,1,1),IF($E20&lt;&gt;1,IF(ISNUMBER(INDEX(Import.PLE,Detalhamento!$E20,Detalhamento!BB$15)),IF(INDEX(Import.PLE,Detalhamento!$E20,Detalhamento!BB$15)&lt;=mediçao,OFFSET(Import.PLQ,$A20-1,BB$15-1,1,1),0),0),PLE!$AA$28*OFFSET(Import.PLQ,$A20-1,BB$15-1,1,1)),IF($E20&lt;&gt;1,IF(ISNUMBER(INDEX(Import.PLE,Detalhamento!$E20,Detalhamento!BB$15)),IF(INDEX(Import.PLE,Detalhamento!$E20,Detalhamento!BB$15)&lt;=mediçao,0,OFFSET(Import.PLQ,$A20-1,BB$15-1,1,1)),OFFSET(Import.PLQ,$A20-1,BB$15-1,1,1)),(1-PLE!$AA$28)*OFFSET(Import.PLQ,$A20-1,BB$15-1,1,1))))</f>
        <v>0</v>
      </c>
      <c r="BC20" s="146">
        <f ca="1">IF(BC$13="",0,CHOOSE(Detalhamento.OpçãoServiços,OFFSET(Import.PLQ,$A20-1,BC$15-1,1,1),IF($E20&lt;&gt;1,IF(ISNUMBER(INDEX(Import.PLE,Detalhamento!$E20,Detalhamento!BC$15)),IF(INDEX(Import.PLE,Detalhamento!$E20,Detalhamento!BC$15)&lt;=mediçao,OFFSET(Import.PLQ,$A20-1,BC$15-1,1,1),0),0),PLE!$AA$28*OFFSET(Import.PLQ,$A20-1,BC$15-1,1,1)),IF($E20&lt;&gt;1,IF(ISNUMBER(INDEX(Import.PLE,Detalhamento!$E20,Detalhamento!BC$15)),IF(INDEX(Import.PLE,Detalhamento!$E20,Detalhamento!BC$15)&lt;=mediçao,0,OFFSET(Import.PLQ,$A20-1,BC$15-1,1,1)),OFFSET(Import.PLQ,$A20-1,BC$15-1,1,1)),(1-PLE!$AA$28)*OFFSET(Import.PLQ,$A20-1,BC$15-1,1,1))))</f>
        <v>0</v>
      </c>
      <c r="BD20" s="146">
        <f ca="1">IF(BD$13="",0,CHOOSE(Detalhamento.OpçãoServiços,OFFSET(Import.PLQ,$A20-1,BD$15-1,1,1),IF($E20&lt;&gt;1,IF(ISNUMBER(INDEX(Import.PLE,Detalhamento!$E20,Detalhamento!BD$15)),IF(INDEX(Import.PLE,Detalhamento!$E20,Detalhamento!BD$15)&lt;=mediçao,OFFSET(Import.PLQ,$A20-1,BD$15-1,1,1),0),0),PLE!$AA$28*OFFSET(Import.PLQ,$A20-1,BD$15-1,1,1)),IF($E20&lt;&gt;1,IF(ISNUMBER(INDEX(Import.PLE,Detalhamento!$E20,Detalhamento!BD$15)),IF(INDEX(Import.PLE,Detalhamento!$E20,Detalhamento!BD$15)&lt;=mediçao,0,OFFSET(Import.PLQ,$A20-1,BD$15-1,1,1)),OFFSET(Import.PLQ,$A20-1,BD$15-1,1,1)),(1-PLE!$AA$28)*OFFSET(Import.PLQ,$A20-1,BD$15-1,1,1))))</f>
        <v>0</v>
      </c>
      <c r="BE20" s="146">
        <f ca="1">IF(BE$13="",0,CHOOSE(Detalhamento.OpçãoServiços,OFFSET(Import.PLQ,$A20-1,BE$15-1,1,1),IF($E20&lt;&gt;1,IF(ISNUMBER(INDEX(Import.PLE,Detalhamento!$E20,Detalhamento!BE$15)),IF(INDEX(Import.PLE,Detalhamento!$E20,Detalhamento!BE$15)&lt;=mediçao,OFFSET(Import.PLQ,$A20-1,BE$15-1,1,1),0),0),PLE!$AA$28*OFFSET(Import.PLQ,$A20-1,BE$15-1,1,1)),IF($E20&lt;&gt;1,IF(ISNUMBER(INDEX(Import.PLE,Detalhamento!$E20,Detalhamento!BE$15)),IF(INDEX(Import.PLE,Detalhamento!$E20,Detalhamento!BE$15)&lt;=mediçao,0,OFFSET(Import.PLQ,$A20-1,BE$15-1,1,1)),OFFSET(Import.PLQ,$A20-1,BE$15-1,1,1)),(1-PLE!$AA$28)*OFFSET(Import.PLQ,$A20-1,BE$15-1,1,1))))</f>
        <v>0</v>
      </c>
      <c r="BF20" s="146">
        <f ca="1">IF(BF$13="",0,CHOOSE(Detalhamento.OpçãoServiços,OFFSET(Import.PLQ,$A20-1,BF$15-1,1,1),IF($E20&lt;&gt;1,IF(ISNUMBER(INDEX(Import.PLE,Detalhamento!$E20,Detalhamento!BF$15)),IF(INDEX(Import.PLE,Detalhamento!$E20,Detalhamento!BF$15)&lt;=mediçao,OFFSET(Import.PLQ,$A20-1,BF$15-1,1,1),0),0),PLE!$AA$28*OFFSET(Import.PLQ,$A20-1,BF$15-1,1,1)),IF($E20&lt;&gt;1,IF(ISNUMBER(INDEX(Import.PLE,Detalhamento!$E20,Detalhamento!BF$15)),IF(INDEX(Import.PLE,Detalhamento!$E20,Detalhamento!BF$15)&lt;=mediçao,0,OFFSET(Import.PLQ,$A20-1,BF$15-1,1,1)),OFFSET(Import.PLQ,$A20-1,BF$15-1,1,1)),(1-PLE!$AA$28)*OFFSET(Import.PLQ,$A20-1,BF$15-1,1,1))))</f>
        <v>0</v>
      </c>
      <c r="BG20" s="146">
        <f ca="1">IF(BG$13="",0,CHOOSE(Detalhamento.OpçãoServiços,OFFSET(Import.PLQ,$A20-1,BG$15-1,1,1),IF($E20&lt;&gt;1,IF(ISNUMBER(INDEX(Import.PLE,Detalhamento!$E20,Detalhamento!BG$15)),IF(INDEX(Import.PLE,Detalhamento!$E20,Detalhamento!BG$15)&lt;=mediçao,OFFSET(Import.PLQ,$A20-1,BG$15-1,1,1),0),0),PLE!$AA$28*OFFSET(Import.PLQ,$A20-1,BG$15-1,1,1)),IF($E20&lt;&gt;1,IF(ISNUMBER(INDEX(Import.PLE,Detalhamento!$E20,Detalhamento!BG$15)),IF(INDEX(Import.PLE,Detalhamento!$E20,Detalhamento!BG$15)&lt;=mediçao,0,OFFSET(Import.PLQ,$A20-1,BG$15-1,1,1)),OFFSET(Import.PLQ,$A20-1,BG$15-1,1,1)),(1-PLE!$AA$28)*OFFSET(Import.PLQ,$A20-1,BG$15-1,1,1))))</f>
        <v>0</v>
      </c>
      <c r="BH20" s="146">
        <f ca="1">IF(BH$13="",0,CHOOSE(Detalhamento.OpçãoServiços,OFFSET(Import.PLQ,$A20-1,BH$15-1,1,1),IF($E20&lt;&gt;1,IF(ISNUMBER(INDEX(Import.PLE,Detalhamento!$E20,Detalhamento!BH$15)),IF(INDEX(Import.PLE,Detalhamento!$E20,Detalhamento!BH$15)&lt;=mediçao,OFFSET(Import.PLQ,$A20-1,BH$15-1,1,1),0),0),PLE!$AA$28*OFFSET(Import.PLQ,$A20-1,BH$15-1,1,1)),IF($E20&lt;&gt;1,IF(ISNUMBER(INDEX(Import.PLE,Detalhamento!$E20,Detalhamento!BH$15)),IF(INDEX(Import.PLE,Detalhamento!$E20,Detalhamento!BH$15)&lt;=mediçao,0,OFFSET(Import.PLQ,$A20-1,BH$15-1,1,1)),OFFSET(Import.PLQ,$A20-1,BH$15-1,1,1)),(1-PLE!$AA$28)*OFFSET(Import.PLQ,$A20-1,BH$15-1,1,1))))</f>
        <v>0</v>
      </c>
      <c r="BI20" s="146">
        <f ca="1">IF(BI$13="",0,CHOOSE(Detalhamento.OpçãoServiços,OFFSET(Import.PLQ,$A20-1,BI$15-1,1,1),IF($E20&lt;&gt;1,IF(ISNUMBER(INDEX(Import.PLE,Detalhamento!$E20,Detalhamento!BI$15)),IF(INDEX(Import.PLE,Detalhamento!$E20,Detalhamento!BI$15)&lt;=mediçao,OFFSET(Import.PLQ,$A20-1,BI$15-1,1,1),0),0),PLE!$AA$28*OFFSET(Import.PLQ,$A20-1,BI$15-1,1,1)),IF($E20&lt;&gt;1,IF(ISNUMBER(INDEX(Import.PLE,Detalhamento!$E20,Detalhamento!BI$15)),IF(INDEX(Import.PLE,Detalhamento!$E20,Detalhamento!BI$15)&lt;=mediçao,0,OFFSET(Import.PLQ,$A20-1,BI$15-1,1,1)),OFFSET(Import.PLQ,$A20-1,BI$15-1,1,1)),(1-PLE!$AA$28)*OFFSET(Import.PLQ,$A20-1,BI$15-1,1,1))))</f>
        <v>0</v>
      </c>
    </row>
    <row r="21" spans="1:61">
      <c r="A21" s="157">
        <v>2</v>
      </c>
      <c r="B21" s="21" t="e">
        <f t="shared" ca="1" si="2"/>
        <v>#N/A</v>
      </c>
      <c r="E21" s="155">
        <f t="shared" ca="1" si="3"/>
        <v>2</v>
      </c>
      <c r="F21" s="156" t="e">
        <f t="shared" ca="1" si="4"/>
        <v>#N/A</v>
      </c>
      <c r="G21" s="156" t="e">
        <f t="shared" ca="1" si="5"/>
        <v>#N/A</v>
      </c>
      <c r="H21" s="181" t="str">
        <f t="shared" ca="1" si="5"/>
        <v/>
      </c>
      <c r="I21" s="37" t="e">
        <f t="shared" ca="1" si="6"/>
        <v>#N/A</v>
      </c>
      <c r="J21" s="146" t="e">
        <f t="shared" ca="1" si="7"/>
        <v>#N/A</v>
      </c>
      <c r="K21" s="67"/>
      <c r="L21" s="146" t="e">
        <f ca="1">IF(L$13="",0,CHOOSE(Detalhamento.OpçãoServiços,OFFSET(Import.PLQ,$A21-1,L$15-1,1,1),IF($E21&lt;&gt;1,IF(ISNUMBER(INDEX(Import.PLE,Detalhamento!$E21,Detalhamento!L$15)),IF(INDEX(Import.PLE,Detalhamento!$E21,Detalhamento!L$15)&lt;=mediçao,OFFSET(Import.PLQ,$A21-1,L$15-1,1,1),0),0),PLE!$AA$28*OFFSET(Import.PLQ,$A21-1,L$15-1,1,1)),IF($E21&lt;&gt;1,IF(ISNUMBER(INDEX(Import.PLE,Detalhamento!$E21,Detalhamento!L$15)),IF(INDEX(Import.PLE,Detalhamento!$E21,Detalhamento!L$15)&lt;=mediçao,0,OFFSET(Import.PLQ,$A21-1,L$15-1,1,1)),OFFSET(Import.PLQ,$A21-1,L$15-1,1,1)),(1-PLE!$AA$28)*OFFSET(Import.PLQ,$A21-1,L$15-1,1,1))))</f>
        <v>#REF!</v>
      </c>
      <c r="M21" s="146" t="e">
        <f ca="1">IF(M$13="",0,CHOOSE(Detalhamento.OpçãoServiços,OFFSET(Import.PLQ,$A21-1,M$15-1,1,1),IF($E21&lt;&gt;1,IF(ISNUMBER(INDEX(Import.PLE,Detalhamento!$E21,Detalhamento!M$15)),IF(INDEX(Import.PLE,Detalhamento!$E21,Detalhamento!M$15)&lt;=mediçao,OFFSET(Import.PLQ,$A21-1,M$15-1,1,1),0),0),PLE!$AA$28*OFFSET(Import.PLQ,$A21-1,M$15-1,1,1)),IF($E21&lt;&gt;1,IF(ISNUMBER(INDEX(Import.PLE,Detalhamento!$E21,Detalhamento!M$15)),IF(INDEX(Import.PLE,Detalhamento!$E21,Detalhamento!M$15)&lt;=mediçao,0,OFFSET(Import.PLQ,$A21-1,M$15-1,1,1)),OFFSET(Import.PLQ,$A21-1,M$15-1,1,1)),(1-PLE!$AA$28)*OFFSET(Import.PLQ,$A21-1,M$15-1,1,1))))</f>
        <v>#REF!</v>
      </c>
      <c r="N21" s="146" t="e">
        <f ca="1">IF(N$13="",0,CHOOSE(Detalhamento.OpçãoServiços,OFFSET(Import.PLQ,$A21-1,N$15-1,1,1),IF($E21&lt;&gt;1,IF(ISNUMBER(INDEX(Import.PLE,Detalhamento!$E21,Detalhamento!N$15)),IF(INDEX(Import.PLE,Detalhamento!$E21,Detalhamento!N$15)&lt;=mediçao,OFFSET(Import.PLQ,$A21-1,N$15-1,1,1),0),0),PLE!$AA$28*OFFSET(Import.PLQ,$A21-1,N$15-1,1,1)),IF($E21&lt;&gt;1,IF(ISNUMBER(INDEX(Import.PLE,Detalhamento!$E21,Detalhamento!N$15)),IF(INDEX(Import.PLE,Detalhamento!$E21,Detalhamento!N$15)&lt;=mediçao,0,OFFSET(Import.PLQ,$A21-1,N$15-1,1,1)),OFFSET(Import.PLQ,$A21-1,N$15-1,1,1)),(1-PLE!$AA$28)*OFFSET(Import.PLQ,$A21-1,N$15-1,1,1))))</f>
        <v>#REF!</v>
      </c>
      <c r="O21" s="146" t="e">
        <f ca="1">IF(O$13="",0,CHOOSE(Detalhamento.OpçãoServiços,OFFSET(Import.PLQ,$A21-1,O$15-1,1,1),IF($E21&lt;&gt;1,IF(ISNUMBER(INDEX(Import.PLE,Detalhamento!$E21,Detalhamento!O$15)),IF(INDEX(Import.PLE,Detalhamento!$E21,Detalhamento!O$15)&lt;=mediçao,OFFSET(Import.PLQ,$A21-1,O$15-1,1,1),0),0),PLE!$AA$28*OFFSET(Import.PLQ,$A21-1,O$15-1,1,1)),IF($E21&lt;&gt;1,IF(ISNUMBER(INDEX(Import.PLE,Detalhamento!$E21,Detalhamento!O$15)),IF(INDEX(Import.PLE,Detalhamento!$E21,Detalhamento!O$15)&lt;=mediçao,0,OFFSET(Import.PLQ,$A21-1,O$15-1,1,1)),OFFSET(Import.PLQ,$A21-1,O$15-1,1,1)),(1-PLE!$AA$28)*OFFSET(Import.PLQ,$A21-1,O$15-1,1,1))))</f>
        <v>#REF!</v>
      </c>
      <c r="P21" s="146">
        <f ca="1">IF(P$13="",0,CHOOSE(Detalhamento.OpçãoServiços,OFFSET(Import.PLQ,$A21-1,P$15-1,1,1),IF($E21&lt;&gt;1,IF(ISNUMBER(INDEX(Import.PLE,Detalhamento!$E21,Detalhamento!P$15)),IF(INDEX(Import.PLE,Detalhamento!$E21,Detalhamento!P$15)&lt;=mediçao,OFFSET(Import.PLQ,$A21-1,P$15-1,1,1),0),0),PLE!$AA$28*OFFSET(Import.PLQ,$A21-1,P$15-1,1,1)),IF($E21&lt;&gt;1,IF(ISNUMBER(INDEX(Import.PLE,Detalhamento!$E21,Detalhamento!P$15)),IF(INDEX(Import.PLE,Detalhamento!$E21,Detalhamento!P$15)&lt;=mediçao,0,OFFSET(Import.PLQ,$A21-1,P$15-1,1,1)),OFFSET(Import.PLQ,$A21-1,P$15-1,1,1)),(1-PLE!$AA$28)*OFFSET(Import.PLQ,$A21-1,P$15-1,1,1))))</f>
        <v>0</v>
      </c>
      <c r="Q21" s="146">
        <f ca="1">IF(Q$13="",0,CHOOSE(Detalhamento.OpçãoServiços,OFFSET(Import.PLQ,$A21-1,Q$15-1,1,1),IF($E21&lt;&gt;1,IF(ISNUMBER(INDEX(Import.PLE,Detalhamento!$E21,Detalhamento!Q$15)),IF(INDEX(Import.PLE,Detalhamento!$E21,Detalhamento!Q$15)&lt;=mediçao,OFFSET(Import.PLQ,$A21-1,Q$15-1,1,1),0),0),PLE!$AA$28*OFFSET(Import.PLQ,$A21-1,Q$15-1,1,1)),IF($E21&lt;&gt;1,IF(ISNUMBER(INDEX(Import.PLE,Detalhamento!$E21,Detalhamento!Q$15)),IF(INDEX(Import.PLE,Detalhamento!$E21,Detalhamento!Q$15)&lt;=mediçao,0,OFFSET(Import.PLQ,$A21-1,Q$15-1,1,1)),OFFSET(Import.PLQ,$A21-1,Q$15-1,1,1)),(1-PLE!$AA$28)*OFFSET(Import.PLQ,$A21-1,Q$15-1,1,1))))</f>
        <v>0</v>
      </c>
      <c r="R21" s="146">
        <f ca="1">IF(R$13="",0,CHOOSE(Detalhamento.OpçãoServiços,OFFSET(Import.PLQ,$A21-1,R$15-1,1,1),IF($E21&lt;&gt;1,IF(ISNUMBER(INDEX(Import.PLE,Detalhamento!$E21,Detalhamento!R$15)),IF(INDEX(Import.PLE,Detalhamento!$E21,Detalhamento!R$15)&lt;=mediçao,OFFSET(Import.PLQ,$A21-1,R$15-1,1,1),0),0),PLE!$AA$28*OFFSET(Import.PLQ,$A21-1,R$15-1,1,1)),IF($E21&lt;&gt;1,IF(ISNUMBER(INDEX(Import.PLE,Detalhamento!$E21,Detalhamento!R$15)),IF(INDEX(Import.PLE,Detalhamento!$E21,Detalhamento!R$15)&lt;=mediçao,0,OFFSET(Import.PLQ,$A21-1,R$15-1,1,1)),OFFSET(Import.PLQ,$A21-1,R$15-1,1,1)),(1-PLE!$AA$28)*OFFSET(Import.PLQ,$A21-1,R$15-1,1,1))))</f>
        <v>0</v>
      </c>
      <c r="S21" s="146">
        <f ca="1">IF(S$13="",0,CHOOSE(Detalhamento.OpçãoServiços,OFFSET(Import.PLQ,$A21-1,S$15-1,1,1),IF($E21&lt;&gt;1,IF(ISNUMBER(INDEX(Import.PLE,Detalhamento!$E21,Detalhamento!S$15)),IF(INDEX(Import.PLE,Detalhamento!$E21,Detalhamento!S$15)&lt;=mediçao,OFFSET(Import.PLQ,$A21-1,S$15-1,1,1),0),0),PLE!$AA$28*OFFSET(Import.PLQ,$A21-1,S$15-1,1,1)),IF($E21&lt;&gt;1,IF(ISNUMBER(INDEX(Import.PLE,Detalhamento!$E21,Detalhamento!S$15)),IF(INDEX(Import.PLE,Detalhamento!$E21,Detalhamento!S$15)&lt;=mediçao,0,OFFSET(Import.PLQ,$A21-1,S$15-1,1,1)),OFFSET(Import.PLQ,$A21-1,S$15-1,1,1)),(1-PLE!$AA$28)*OFFSET(Import.PLQ,$A21-1,S$15-1,1,1))))</f>
        <v>0</v>
      </c>
      <c r="T21" s="146">
        <f ca="1">IF(T$13="",0,CHOOSE(Detalhamento.OpçãoServiços,OFFSET(Import.PLQ,$A21-1,T$15-1,1,1),IF($E21&lt;&gt;1,IF(ISNUMBER(INDEX(Import.PLE,Detalhamento!$E21,Detalhamento!T$15)),IF(INDEX(Import.PLE,Detalhamento!$E21,Detalhamento!T$15)&lt;=mediçao,OFFSET(Import.PLQ,$A21-1,T$15-1,1,1),0),0),PLE!$AA$28*OFFSET(Import.PLQ,$A21-1,T$15-1,1,1)),IF($E21&lt;&gt;1,IF(ISNUMBER(INDEX(Import.PLE,Detalhamento!$E21,Detalhamento!T$15)),IF(INDEX(Import.PLE,Detalhamento!$E21,Detalhamento!T$15)&lt;=mediçao,0,OFFSET(Import.PLQ,$A21-1,T$15-1,1,1)),OFFSET(Import.PLQ,$A21-1,T$15-1,1,1)),(1-PLE!$AA$28)*OFFSET(Import.PLQ,$A21-1,T$15-1,1,1))))</f>
        <v>0</v>
      </c>
      <c r="U21" s="146">
        <f ca="1">IF(U$13="",0,CHOOSE(Detalhamento.OpçãoServiços,OFFSET(Import.PLQ,$A21-1,U$15-1,1,1),IF($E21&lt;&gt;1,IF(ISNUMBER(INDEX(Import.PLE,Detalhamento!$E21,Detalhamento!U$15)),IF(INDEX(Import.PLE,Detalhamento!$E21,Detalhamento!U$15)&lt;=mediçao,OFFSET(Import.PLQ,$A21-1,U$15-1,1,1),0),0),PLE!$AA$28*OFFSET(Import.PLQ,$A21-1,U$15-1,1,1)),IF($E21&lt;&gt;1,IF(ISNUMBER(INDEX(Import.PLE,Detalhamento!$E21,Detalhamento!U$15)),IF(INDEX(Import.PLE,Detalhamento!$E21,Detalhamento!U$15)&lt;=mediçao,0,OFFSET(Import.PLQ,$A21-1,U$15-1,1,1)),OFFSET(Import.PLQ,$A21-1,U$15-1,1,1)),(1-PLE!$AA$28)*OFFSET(Import.PLQ,$A21-1,U$15-1,1,1))))</f>
        <v>0</v>
      </c>
      <c r="V21" s="146">
        <f ca="1">IF(V$13="",0,CHOOSE(Detalhamento.OpçãoServiços,OFFSET(Import.PLQ,$A21-1,V$15-1,1,1),IF($E21&lt;&gt;1,IF(ISNUMBER(INDEX(Import.PLE,Detalhamento!$E21,Detalhamento!V$15)),IF(INDEX(Import.PLE,Detalhamento!$E21,Detalhamento!V$15)&lt;=mediçao,OFFSET(Import.PLQ,$A21-1,V$15-1,1,1),0),0),PLE!$AA$28*OFFSET(Import.PLQ,$A21-1,V$15-1,1,1)),IF($E21&lt;&gt;1,IF(ISNUMBER(INDEX(Import.PLE,Detalhamento!$E21,Detalhamento!V$15)),IF(INDEX(Import.PLE,Detalhamento!$E21,Detalhamento!V$15)&lt;=mediçao,0,OFFSET(Import.PLQ,$A21-1,V$15-1,1,1)),OFFSET(Import.PLQ,$A21-1,V$15-1,1,1)),(1-PLE!$AA$28)*OFFSET(Import.PLQ,$A21-1,V$15-1,1,1))))</f>
        <v>0</v>
      </c>
      <c r="W21" s="146">
        <f ca="1">IF(W$13="",0,CHOOSE(Detalhamento.OpçãoServiços,OFFSET(Import.PLQ,$A21-1,W$15-1,1,1),IF($E21&lt;&gt;1,IF(ISNUMBER(INDEX(Import.PLE,Detalhamento!$E21,Detalhamento!W$15)),IF(INDEX(Import.PLE,Detalhamento!$E21,Detalhamento!W$15)&lt;=mediçao,OFFSET(Import.PLQ,$A21-1,W$15-1,1,1),0),0),PLE!$AA$28*OFFSET(Import.PLQ,$A21-1,W$15-1,1,1)),IF($E21&lt;&gt;1,IF(ISNUMBER(INDEX(Import.PLE,Detalhamento!$E21,Detalhamento!W$15)),IF(INDEX(Import.PLE,Detalhamento!$E21,Detalhamento!W$15)&lt;=mediçao,0,OFFSET(Import.PLQ,$A21-1,W$15-1,1,1)),OFFSET(Import.PLQ,$A21-1,W$15-1,1,1)),(1-PLE!$AA$28)*OFFSET(Import.PLQ,$A21-1,W$15-1,1,1))))</f>
        <v>0</v>
      </c>
      <c r="X21" s="146">
        <f ca="1">IF(X$13="",0,CHOOSE(Detalhamento.OpçãoServiços,OFFSET(Import.PLQ,$A21-1,X$15-1,1,1),IF($E21&lt;&gt;1,IF(ISNUMBER(INDEX(Import.PLE,Detalhamento!$E21,Detalhamento!X$15)),IF(INDEX(Import.PLE,Detalhamento!$E21,Detalhamento!X$15)&lt;=mediçao,OFFSET(Import.PLQ,$A21-1,X$15-1,1,1),0),0),PLE!$AA$28*OFFSET(Import.PLQ,$A21-1,X$15-1,1,1)),IF($E21&lt;&gt;1,IF(ISNUMBER(INDEX(Import.PLE,Detalhamento!$E21,Detalhamento!X$15)),IF(INDEX(Import.PLE,Detalhamento!$E21,Detalhamento!X$15)&lt;=mediçao,0,OFFSET(Import.PLQ,$A21-1,X$15-1,1,1)),OFFSET(Import.PLQ,$A21-1,X$15-1,1,1)),(1-PLE!$AA$28)*OFFSET(Import.PLQ,$A21-1,X$15-1,1,1))))</f>
        <v>0</v>
      </c>
      <c r="Y21" s="146">
        <f ca="1">IF(Y$13="",0,CHOOSE(Detalhamento.OpçãoServiços,OFFSET(Import.PLQ,$A21-1,Y$15-1,1,1),IF($E21&lt;&gt;1,IF(ISNUMBER(INDEX(Import.PLE,Detalhamento!$E21,Detalhamento!Y$15)),IF(INDEX(Import.PLE,Detalhamento!$E21,Detalhamento!Y$15)&lt;=mediçao,OFFSET(Import.PLQ,$A21-1,Y$15-1,1,1),0),0),PLE!$AA$28*OFFSET(Import.PLQ,$A21-1,Y$15-1,1,1)),IF($E21&lt;&gt;1,IF(ISNUMBER(INDEX(Import.PLE,Detalhamento!$E21,Detalhamento!Y$15)),IF(INDEX(Import.PLE,Detalhamento!$E21,Detalhamento!Y$15)&lt;=mediçao,0,OFFSET(Import.PLQ,$A21-1,Y$15-1,1,1)),OFFSET(Import.PLQ,$A21-1,Y$15-1,1,1)),(1-PLE!$AA$28)*OFFSET(Import.PLQ,$A21-1,Y$15-1,1,1))))</f>
        <v>0</v>
      </c>
      <c r="Z21" s="146">
        <f ca="1">IF(Z$13="",0,CHOOSE(Detalhamento.OpçãoServiços,OFFSET(Import.PLQ,$A21-1,Z$15-1,1,1),IF($E21&lt;&gt;1,IF(ISNUMBER(INDEX(Import.PLE,Detalhamento!$E21,Detalhamento!Z$15)),IF(INDEX(Import.PLE,Detalhamento!$E21,Detalhamento!Z$15)&lt;=mediçao,OFFSET(Import.PLQ,$A21-1,Z$15-1,1,1),0),0),PLE!$AA$28*OFFSET(Import.PLQ,$A21-1,Z$15-1,1,1)),IF($E21&lt;&gt;1,IF(ISNUMBER(INDEX(Import.PLE,Detalhamento!$E21,Detalhamento!Z$15)),IF(INDEX(Import.PLE,Detalhamento!$E21,Detalhamento!Z$15)&lt;=mediçao,0,OFFSET(Import.PLQ,$A21-1,Z$15-1,1,1)),OFFSET(Import.PLQ,$A21-1,Z$15-1,1,1)),(1-PLE!$AA$28)*OFFSET(Import.PLQ,$A21-1,Z$15-1,1,1))))</f>
        <v>0</v>
      </c>
      <c r="AA21" s="146">
        <f ca="1">IF(AA$13="",0,CHOOSE(Detalhamento.OpçãoServiços,OFFSET(Import.PLQ,$A21-1,AA$15-1,1,1),IF($E21&lt;&gt;1,IF(ISNUMBER(INDEX(Import.PLE,Detalhamento!$E21,Detalhamento!AA$15)),IF(INDEX(Import.PLE,Detalhamento!$E21,Detalhamento!AA$15)&lt;=mediçao,OFFSET(Import.PLQ,$A21-1,AA$15-1,1,1),0),0),PLE!$AA$28*OFFSET(Import.PLQ,$A21-1,AA$15-1,1,1)),IF($E21&lt;&gt;1,IF(ISNUMBER(INDEX(Import.PLE,Detalhamento!$E21,Detalhamento!AA$15)),IF(INDEX(Import.PLE,Detalhamento!$E21,Detalhamento!AA$15)&lt;=mediçao,0,OFFSET(Import.PLQ,$A21-1,AA$15-1,1,1)),OFFSET(Import.PLQ,$A21-1,AA$15-1,1,1)),(1-PLE!$AA$28)*OFFSET(Import.PLQ,$A21-1,AA$15-1,1,1))))</f>
        <v>0</v>
      </c>
      <c r="AB21" s="146">
        <f ca="1">IF(AB$13="",0,CHOOSE(Detalhamento.OpçãoServiços,OFFSET(Import.PLQ,$A21-1,AB$15-1,1,1),IF($E21&lt;&gt;1,IF(ISNUMBER(INDEX(Import.PLE,Detalhamento!$E21,Detalhamento!AB$15)),IF(INDEX(Import.PLE,Detalhamento!$E21,Detalhamento!AB$15)&lt;=mediçao,OFFSET(Import.PLQ,$A21-1,AB$15-1,1,1),0),0),PLE!$AA$28*OFFSET(Import.PLQ,$A21-1,AB$15-1,1,1)),IF($E21&lt;&gt;1,IF(ISNUMBER(INDEX(Import.PLE,Detalhamento!$E21,Detalhamento!AB$15)),IF(INDEX(Import.PLE,Detalhamento!$E21,Detalhamento!AB$15)&lt;=mediçao,0,OFFSET(Import.PLQ,$A21-1,AB$15-1,1,1)),OFFSET(Import.PLQ,$A21-1,AB$15-1,1,1)),(1-PLE!$AA$28)*OFFSET(Import.PLQ,$A21-1,AB$15-1,1,1))))</f>
        <v>0</v>
      </c>
      <c r="AC21" s="146">
        <f ca="1">IF(AC$13="",0,CHOOSE(Detalhamento.OpçãoServiços,OFFSET(Import.PLQ,$A21-1,AC$15-1,1,1),IF($E21&lt;&gt;1,IF(ISNUMBER(INDEX(Import.PLE,Detalhamento!$E21,Detalhamento!AC$15)),IF(INDEX(Import.PLE,Detalhamento!$E21,Detalhamento!AC$15)&lt;=mediçao,OFFSET(Import.PLQ,$A21-1,AC$15-1,1,1),0),0),PLE!$AA$28*OFFSET(Import.PLQ,$A21-1,AC$15-1,1,1)),IF($E21&lt;&gt;1,IF(ISNUMBER(INDEX(Import.PLE,Detalhamento!$E21,Detalhamento!AC$15)),IF(INDEX(Import.PLE,Detalhamento!$E21,Detalhamento!AC$15)&lt;=mediçao,0,OFFSET(Import.PLQ,$A21-1,AC$15-1,1,1)),OFFSET(Import.PLQ,$A21-1,AC$15-1,1,1)),(1-PLE!$AA$28)*OFFSET(Import.PLQ,$A21-1,AC$15-1,1,1))))</f>
        <v>0</v>
      </c>
      <c r="AD21" s="146">
        <f ca="1">IF(AD$13="",0,CHOOSE(Detalhamento.OpçãoServiços,OFFSET(Import.PLQ,$A21-1,AD$15-1,1,1),IF($E21&lt;&gt;1,IF(ISNUMBER(INDEX(Import.PLE,Detalhamento!$E21,Detalhamento!AD$15)),IF(INDEX(Import.PLE,Detalhamento!$E21,Detalhamento!AD$15)&lt;=mediçao,OFFSET(Import.PLQ,$A21-1,AD$15-1,1,1),0),0),PLE!$AA$28*OFFSET(Import.PLQ,$A21-1,AD$15-1,1,1)),IF($E21&lt;&gt;1,IF(ISNUMBER(INDEX(Import.PLE,Detalhamento!$E21,Detalhamento!AD$15)),IF(INDEX(Import.PLE,Detalhamento!$E21,Detalhamento!AD$15)&lt;=mediçao,0,OFFSET(Import.PLQ,$A21-1,AD$15-1,1,1)),OFFSET(Import.PLQ,$A21-1,AD$15-1,1,1)),(1-PLE!$AA$28)*OFFSET(Import.PLQ,$A21-1,AD$15-1,1,1))))</f>
        <v>0</v>
      </c>
      <c r="AE21" s="146">
        <f ca="1">IF(AE$13="",0,CHOOSE(Detalhamento.OpçãoServiços,OFFSET(Import.PLQ,$A21-1,AE$15-1,1,1),IF($E21&lt;&gt;1,IF(ISNUMBER(INDEX(Import.PLE,Detalhamento!$E21,Detalhamento!AE$15)),IF(INDEX(Import.PLE,Detalhamento!$E21,Detalhamento!AE$15)&lt;=mediçao,OFFSET(Import.PLQ,$A21-1,AE$15-1,1,1),0),0),PLE!$AA$28*OFFSET(Import.PLQ,$A21-1,AE$15-1,1,1)),IF($E21&lt;&gt;1,IF(ISNUMBER(INDEX(Import.PLE,Detalhamento!$E21,Detalhamento!AE$15)),IF(INDEX(Import.PLE,Detalhamento!$E21,Detalhamento!AE$15)&lt;=mediçao,0,OFFSET(Import.PLQ,$A21-1,AE$15-1,1,1)),OFFSET(Import.PLQ,$A21-1,AE$15-1,1,1)),(1-PLE!$AA$28)*OFFSET(Import.PLQ,$A21-1,AE$15-1,1,1))))</f>
        <v>0</v>
      </c>
      <c r="AF21" s="146">
        <f ca="1">IF(AF$13="",0,CHOOSE(Detalhamento.OpçãoServiços,OFFSET(Import.PLQ,$A21-1,AF$15-1,1,1),IF($E21&lt;&gt;1,IF(ISNUMBER(INDEX(Import.PLE,Detalhamento!$E21,Detalhamento!AF$15)),IF(INDEX(Import.PLE,Detalhamento!$E21,Detalhamento!AF$15)&lt;=mediçao,OFFSET(Import.PLQ,$A21-1,AF$15-1,1,1),0),0),PLE!$AA$28*OFFSET(Import.PLQ,$A21-1,AF$15-1,1,1)),IF($E21&lt;&gt;1,IF(ISNUMBER(INDEX(Import.PLE,Detalhamento!$E21,Detalhamento!AF$15)),IF(INDEX(Import.PLE,Detalhamento!$E21,Detalhamento!AF$15)&lt;=mediçao,0,OFFSET(Import.PLQ,$A21-1,AF$15-1,1,1)),OFFSET(Import.PLQ,$A21-1,AF$15-1,1,1)),(1-PLE!$AA$28)*OFFSET(Import.PLQ,$A21-1,AF$15-1,1,1))))</f>
        <v>0</v>
      </c>
      <c r="AG21" s="146">
        <f ca="1">IF(AG$13="",0,CHOOSE(Detalhamento.OpçãoServiços,OFFSET(Import.PLQ,$A21-1,AG$15-1,1,1),IF($E21&lt;&gt;1,IF(ISNUMBER(INDEX(Import.PLE,Detalhamento!$E21,Detalhamento!AG$15)),IF(INDEX(Import.PLE,Detalhamento!$E21,Detalhamento!AG$15)&lt;=mediçao,OFFSET(Import.PLQ,$A21-1,AG$15-1,1,1),0),0),PLE!$AA$28*OFFSET(Import.PLQ,$A21-1,AG$15-1,1,1)),IF($E21&lt;&gt;1,IF(ISNUMBER(INDEX(Import.PLE,Detalhamento!$E21,Detalhamento!AG$15)),IF(INDEX(Import.PLE,Detalhamento!$E21,Detalhamento!AG$15)&lt;=mediçao,0,OFFSET(Import.PLQ,$A21-1,AG$15-1,1,1)),OFFSET(Import.PLQ,$A21-1,AG$15-1,1,1)),(1-PLE!$AA$28)*OFFSET(Import.PLQ,$A21-1,AG$15-1,1,1))))</f>
        <v>0</v>
      </c>
      <c r="AH21" s="146">
        <f ca="1">IF(AH$13="",0,CHOOSE(Detalhamento.OpçãoServiços,OFFSET(Import.PLQ,$A21-1,AH$15-1,1,1),IF($E21&lt;&gt;1,IF(ISNUMBER(INDEX(Import.PLE,Detalhamento!$E21,Detalhamento!AH$15)),IF(INDEX(Import.PLE,Detalhamento!$E21,Detalhamento!AH$15)&lt;=mediçao,OFFSET(Import.PLQ,$A21-1,AH$15-1,1,1),0),0),PLE!$AA$28*OFFSET(Import.PLQ,$A21-1,AH$15-1,1,1)),IF($E21&lt;&gt;1,IF(ISNUMBER(INDEX(Import.PLE,Detalhamento!$E21,Detalhamento!AH$15)),IF(INDEX(Import.PLE,Detalhamento!$E21,Detalhamento!AH$15)&lt;=mediçao,0,OFFSET(Import.PLQ,$A21-1,AH$15-1,1,1)),OFFSET(Import.PLQ,$A21-1,AH$15-1,1,1)),(1-PLE!$AA$28)*OFFSET(Import.PLQ,$A21-1,AH$15-1,1,1))))</f>
        <v>0</v>
      </c>
      <c r="AI21" s="146">
        <f ca="1">IF(AI$13="",0,CHOOSE(Detalhamento.OpçãoServiços,OFFSET(Import.PLQ,$A21-1,AI$15-1,1,1),IF($E21&lt;&gt;1,IF(ISNUMBER(INDEX(Import.PLE,Detalhamento!$E21,Detalhamento!AI$15)),IF(INDEX(Import.PLE,Detalhamento!$E21,Detalhamento!AI$15)&lt;=mediçao,OFFSET(Import.PLQ,$A21-1,AI$15-1,1,1),0),0),PLE!$AA$28*OFFSET(Import.PLQ,$A21-1,AI$15-1,1,1)),IF($E21&lt;&gt;1,IF(ISNUMBER(INDEX(Import.PLE,Detalhamento!$E21,Detalhamento!AI$15)),IF(INDEX(Import.PLE,Detalhamento!$E21,Detalhamento!AI$15)&lt;=mediçao,0,OFFSET(Import.PLQ,$A21-1,AI$15-1,1,1)),OFFSET(Import.PLQ,$A21-1,AI$15-1,1,1)),(1-PLE!$AA$28)*OFFSET(Import.PLQ,$A21-1,AI$15-1,1,1))))</f>
        <v>0</v>
      </c>
      <c r="AJ21" s="146">
        <f ca="1">IF(AJ$13="",0,CHOOSE(Detalhamento.OpçãoServiços,OFFSET(Import.PLQ,$A21-1,AJ$15-1,1,1),IF($E21&lt;&gt;1,IF(ISNUMBER(INDEX(Import.PLE,Detalhamento!$E21,Detalhamento!AJ$15)),IF(INDEX(Import.PLE,Detalhamento!$E21,Detalhamento!AJ$15)&lt;=mediçao,OFFSET(Import.PLQ,$A21-1,AJ$15-1,1,1),0),0),PLE!$AA$28*OFFSET(Import.PLQ,$A21-1,AJ$15-1,1,1)),IF($E21&lt;&gt;1,IF(ISNUMBER(INDEX(Import.PLE,Detalhamento!$E21,Detalhamento!AJ$15)),IF(INDEX(Import.PLE,Detalhamento!$E21,Detalhamento!AJ$15)&lt;=mediçao,0,OFFSET(Import.PLQ,$A21-1,AJ$15-1,1,1)),OFFSET(Import.PLQ,$A21-1,AJ$15-1,1,1)),(1-PLE!$AA$28)*OFFSET(Import.PLQ,$A21-1,AJ$15-1,1,1))))</f>
        <v>0</v>
      </c>
      <c r="AK21" s="146">
        <f ca="1">IF(AK$13="",0,CHOOSE(Detalhamento.OpçãoServiços,OFFSET(Import.PLQ,$A21-1,AK$15-1,1,1),IF($E21&lt;&gt;1,IF(ISNUMBER(INDEX(Import.PLE,Detalhamento!$E21,Detalhamento!AK$15)),IF(INDEX(Import.PLE,Detalhamento!$E21,Detalhamento!AK$15)&lt;=mediçao,OFFSET(Import.PLQ,$A21-1,AK$15-1,1,1),0),0),PLE!$AA$28*OFFSET(Import.PLQ,$A21-1,AK$15-1,1,1)),IF($E21&lt;&gt;1,IF(ISNUMBER(INDEX(Import.PLE,Detalhamento!$E21,Detalhamento!AK$15)),IF(INDEX(Import.PLE,Detalhamento!$E21,Detalhamento!AK$15)&lt;=mediçao,0,OFFSET(Import.PLQ,$A21-1,AK$15-1,1,1)),OFFSET(Import.PLQ,$A21-1,AK$15-1,1,1)),(1-PLE!$AA$28)*OFFSET(Import.PLQ,$A21-1,AK$15-1,1,1))))</f>
        <v>0</v>
      </c>
      <c r="AL21" s="146">
        <f ca="1">IF(AL$13="",0,CHOOSE(Detalhamento.OpçãoServiços,OFFSET(Import.PLQ,$A21-1,AL$15-1,1,1),IF($E21&lt;&gt;1,IF(ISNUMBER(INDEX(Import.PLE,Detalhamento!$E21,Detalhamento!AL$15)),IF(INDEX(Import.PLE,Detalhamento!$E21,Detalhamento!AL$15)&lt;=mediçao,OFFSET(Import.PLQ,$A21-1,AL$15-1,1,1),0),0),PLE!$AA$28*OFFSET(Import.PLQ,$A21-1,AL$15-1,1,1)),IF($E21&lt;&gt;1,IF(ISNUMBER(INDEX(Import.PLE,Detalhamento!$E21,Detalhamento!AL$15)),IF(INDEX(Import.PLE,Detalhamento!$E21,Detalhamento!AL$15)&lt;=mediçao,0,OFFSET(Import.PLQ,$A21-1,AL$15-1,1,1)),OFFSET(Import.PLQ,$A21-1,AL$15-1,1,1)),(1-PLE!$AA$28)*OFFSET(Import.PLQ,$A21-1,AL$15-1,1,1))))</f>
        <v>0</v>
      </c>
      <c r="AM21" s="146">
        <f ca="1">IF(AM$13="",0,CHOOSE(Detalhamento.OpçãoServiços,OFFSET(Import.PLQ,$A21-1,AM$15-1,1,1),IF($E21&lt;&gt;1,IF(ISNUMBER(INDEX(Import.PLE,Detalhamento!$E21,Detalhamento!AM$15)),IF(INDEX(Import.PLE,Detalhamento!$E21,Detalhamento!AM$15)&lt;=mediçao,OFFSET(Import.PLQ,$A21-1,AM$15-1,1,1),0),0),PLE!$AA$28*OFFSET(Import.PLQ,$A21-1,AM$15-1,1,1)),IF($E21&lt;&gt;1,IF(ISNUMBER(INDEX(Import.PLE,Detalhamento!$E21,Detalhamento!AM$15)),IF(INDEX(Import.PLE,Detalhamento!$E21,Detalhamento!AM$15)&lt;=mediçao,0,OFFSET(Import.PLQ,$A21-1,AM$15-1,1,1)),OFFSET(Import.PLQ,$A21-1,AM$15-1,1,1)),(1-PLE!$AA$28)*OFFSET(Import.PLQ,$A21-1,AM$15-1,1,1))))</f>
        <v>0</v>
      </c>
      <c r="AN21" s="146">
        <f ca="1">IF(AN$13="",0,CHOOSE(Detalhamento.OpçãoServiços,OFFSET(Import.PLQ,$A21-1,AN$15-1,1,1),IF($E21&lt;&gt;1,IF(ISNUMBER(INDEX(Import.PLE,Detalhamento!$E21,Detalhamento!AN$15)),IF(INDEX(Import.PLE,Detalhamento!$E21,Detalhamento!AN$15)&lt;=mediçao,OFFSET(Import.PLQ,$A21-1,AN$15-1,1,1),0),0),PLE!$AA$28*OFFSET(Import.PLQ,$A21-1,AN$15-1,1,1)),IF($E21&lt;&gt;1,IF(ISNUMBER(INDEX(Import.PLE,Detalhamento!$E21,Detalhamento!AN$15)),IF(INDEX(Import.PLE,Detalhamento!$E21,Detalhamento!AN$15)&lt;=mediçao,0,OFFSET(Import.PLQ,$A21-1,AN$15-1,1,1)),OFFSET(Import.PLQ,$A21-1,AN$15-1,1,1)),(1-PLE!$AA$28)*OFFSET(Import.PLQ,$A21-1,AN$15-1,1,1))))</f>
        <v>0</v>
      </c>
      <c r="AO21" s="146">
        <f ca="1">IF(AO$13="",0,CHOOSE(Detalhamento.OpçãoServiços,OFFSET(Import.PLQ,$A21-1,AO$15-1,1,1),IF($E21&lt;&gt;1,IF(ISNUMBER(INDEX(Import.PLE,Detalhamento!$E21,Detalhamento!AO$15)),IF(INDEX(Import.PLE,Detalhamento!$E21,Detalhamento!AO$15)&lt;=mediçao,OFFSET(Import.PLQ,$A21-1,AO$15-1,1,1),0),0),PLE!$AA$28*OFFSET(Import.PLQ,$A21-1,AO$15-1,1,1)),IF($E21&lt;&gt;1,IF(ISNUMBER(INDEX(Import.PLE,Detalhamento!$E21,Detalhamento!AO$15)),IF(INDEX(Import.PLE,Detalhamento!$E21,Detalhamento!AO$15)&lt;=mediçao,0,OFFSET(Import.PLQ,$A21-1,AO$15-1,1,1)),OFFSET(Import.PLQ,$A21-1,AO$15-1,1,1)),(1-PLE!$AA$28)*OFFSET(Import.PLQ,$A21-1,AO$15-1,1,1))))</f>
        <v>0</v>
      </c>
      <c r="AP21" s="146">
        <f ca="1">IF(AP$13="",0,CHOOSE(Detalhamento.OpçãoServiços,OFFSET(Import.PLQ,$A21-1,AP$15-1,1,1),IF($E21&lt;&gt;1,IF(ISNUMBER(INDEX(Import.PLE,Detalhamento!$E21,Detalhamento!AP$15)),IF(INDEX(Import.PLE,Detalhamento!$E21,Detalhamento!AP$15)&lt;=mediçao,OFFSET(Import.PLQ,$A21-1,AP$15-1,1,1),0),0),PLE!$AA$28*OFFSET(Import.PLQ,$A21-1,AP$15-1,1,1)),IF($E21&lt;&gt;1,IF(ISNUMBER(INDEX(Import.PLE,Detalhamento!$E21,Detalhamento!AP$15)),IF(INDEX(Import.PLE,Detalhamento!$E21,Detalhamento!AP$15)&lt;=mediçao,0,OFFSET(Import.PLQ,$A21-1,AP$15-1,1,1)),OFFSET(Import.PLQ,$A21-1,AP$15-1,1,1)),(1-PLE!$AA$28)*OFFSET(Import.PLQ,$A21-1,AP$15-1,1,1))))</f>
        <v>0</v>
      </c>
      <c r="AQ21" s="146">
        <f ca="1">IF(AQ$13="",0,CHOOSE(Detalhamento.OpçãoServiços,OFFSET(Import.PLQ,$A21-1,AQ$15-1,1,1),IF($E21&lt;&gt;1,IF(ISNUMBER(INDEX(Import.PLE,Detalhamento!$E21,Detalhamento!AQ$15)),IF(INDEX(Import.PLE,Detalhamento!$E21,Detalhamento!AQ$15)&lt;=mediçao,OFFSET(Import.PLQ,$A21-1,AQ$15-1,1,1),0),0),PLE!$AA$28*OFFSET(Import.PLQ,$A21-1,AQ$15-1,1,1)),IF($E21&lt;&gt;1,IF(ISNUMBER(INDEX(Import.PLE,Detalhamento!$E21,Detalhamento!AQ$15)),IF(INDEX(Import.PLE,Detalhamento!$E21,Detalhamento!AQ$15)&lt;=mediçao,0,OFFSET(Import.PLQ,$A21-1,AQ$15-1,1,1)),OFFSET(Import.PLQ,$A21-1,AQ$15-1,1,1)),(1-PLE!$AA$28)*OFFSET(Import.PLQ,$A21-1,AQ$15-1,1,1))))</f>
        <v>0</v>
      </c>
      <c r="AR21" s="146">
        <f ca="1">IF(AR$13="",0,CHOOSE(Detalhamento.OpçãoServiços,OFFSET(Import.PLQ,$A21-1,AR$15-1,1,1),IF($E21&lt;&gt;1,IF(ISNUMBER(INDEX(Import.PLE,Detalhamento!$E21,Detalhamento!AR$15)),IF(INDEX(Import.PLE,Detalhamento!$E21,Detalhamento!AR$15)&lt;=mediçao,OFFSET(Import.PLQ,$A21-1,AR$15-1,1,1),0),0),PLE!$AA$28*OFFSET(Import.PLQ,$A21-1,AR$15-1,1,1)),IF($E21&lt;&gt;1,IF(ISNUMBER(INDEX(Import.PLE,Detalhamento!$E21,Detalhamento!AR$15)),IF(INDEX(Import.PLE,Detalhamento!$E21,Detalhamento!AR$15)&lt;=mediçao,0,OFFSET(Import.PLQ,$A21-1,AR$15-1,1,1)),OFFSET(Import.PLQ,$A21-1,AR$15-1,1,1)),(1-PLE!$AA$28)*OFFSET(Import.PLQ,$A21-1,AR$15-1,1,1))))</f>
        <v>0</v>
      </c>
      <c r="AS21" s="146">
        <f ca="1">IF(AS$13="",0,CHOOSE(Detalhamento.OpçãoServiços,OFFSET(Import.PLQ,$A21-1,AS$15-1,1,1),IF($E21&lt;&gt;1,IF(ISNUMBER(INDEX(Import.PLE,Detalhamento!$E21,Detalhamento!AS$15)),IF(INDEX(Import.PLE,Detalhamento!$E21,Detalhamento!AS$15)&lt;=mediçao,OFFSET(Import.PLQ,$A21-1,AS$15-1,1,1),0),0),PLE!$AA$28*OFFSET(Import.PLQ,$A21-1,AS$15-1,1,1)),IF($E21&lt;&gt;1,IF(ISNUMBER(INDEX(Import.PLE,Detalhamento!$E21,Detalhamento!AS$15)),IF(INDEX(Import.PLE,Detalhamento!$E21,Detalhamento!AS$15)&lt;=mediçao,0,OFFSET(Import.PLQ,$A21-1,AS$15-1,1,1)),OFFSET(Import.PLQ,$A21-1,AS$15-1,1,1)),(1-PLE!$AA$28)*OFFSET(Import.PLQ,$A21-1,AS$15-1,1,1))))</f>
        <v>0</v>
      </c>
      <c r="AT21" s="146">
        <f ca="1">IF(AT$13="",0,CHOOSE(Detalhamento.OpçãoServiços,OFFSET(Import.PLQ,$A21-1,AT$15-1,1,1),IF($E21&lt;&gt;1,IF(ISNUMBER(INDEX(Import.PLE,Detalhamento!$E21,Detalhamento!AT$15)),IF(INDEX(Import.PLE,Detalhamento!$E21,Detalhamento!AT$15)&lt;=mediçao,OFFSET(Import.PLQ,$A21-1,AT$15-1,1,1),0),0),PLE!$AA$28*OFFSET(Import.PLQ,$A21-1,AT$15-1,1,1)),IF($E21&lt;&gt;1,IF(ISNUMBER(INDEX(Import.PLE,Detalhamento!$E21,Detalhamento!AT$15)),IF(INDEX(Import.PLE,Detalhamento!$E21,Detalhamento!AT$15)&lt;=mediçao,0,OFFSET(Import.PLQ,$A21-1,AT$15-1,1,1)),OFFSET(Import.PLQ,$A21-1,AT$15-1,1,1)),(1-PLE!$AA$28)*OFFSET(Import.PLQ,$A21-1,AT$15-1,1,1))))</f>
        <v>0</v>
      </c>
      <c r="AU21" s="146">
        <f ca="1">IF(AU$13="",0,CHOOSE(Detalhamento.OpçãoServiços,OFFSET(Import.PLQ,$A21-1,AU$15-1,1,1),IF($E21&lt;&gt;1,IF(ISNUMBER(INDEX(Import.PLE,Detalhamento!$E21,Detalhamento!AU$15)),IF(INDEX(Import.PLE,Detalhamento!$E21,Detalhamento!AU$15)&lt;=mediçao,OFFSET(Import.PLQ,$A21-1,AU$15-1,1,1),0),0),PLE!$AA$28*OFFSET(Import.PLQ,$A21-1,AU$15-1,1,1)),IF($E21&lt;&gt;1,IF(ISNUMBER(INDEX(Import.PLE,Detalhamento!$E21,Detalhamento!AU$15)),IF(INDEX(Import.PLE,Detalhamento!$E21,Detalhamento!AU$15)&lt;=mediçao,0,OFFSET(Import.PLQ,$A21-1,AU$15-1,1,1)),OFFSET(Import.PLQ,$A21-1,AU$15-1,1,1)),(1-PLE!$AA$28)*OFFSET(Import.PLQ,$A21-1,AU$15-1,1,1))))</f>
        <v>0</v>
      </c>
      <c r="AV21" s="146">
        <f ca="1">IF(AV$13="",0,CHOOSE(Detalhamento.OpçãoServiços,OFFSET(Import.PLQ,$A21-1,AV$15-1,1,1),IF($E21&lt;&gt;1,IF(ISNUMBER(INDEX(Import.PLE,Detalhamento!$E21,Detalhamento!AV$15)),IF(INDEX(Import.PLE,Detalhamento!$E21,Detalhamento!AV$15)&lt;=mediçao,OFFSET(Import.PLQ,$A21-1,AV$15-1,1,1),0),0),PLE!$AA$28*OFFSET(Import.PLQ,$A21-1,AV$15-1,1,1)),IF($E21&lt;&gt;1,IF(ISNUMBER(INDEX(Import.PLE,Detalhamento!$E21,Detalhamento!AV$15)),IF(INDEX(Import.PLE,Detalhamento!$E21,Detalhamento!AV$15)&lt;=mediçao,0,OFFSET(Import.PLQ,$A21-1,AV$15-1,1,1)),OFFSET(Import.PLQ,$A21-1,AV$15-1,1,1)),(1-PLE!$AA$28)*OFFSET(Import.PLQ,$A21-1,AV$15-1,1,1))))</f>
        <v>0</v>
      </c>
      <c r="AW21" s="146">
        <f ca="1">IF(AW$13="",0,CHOOSE(Detalhamento.OpçãoServiços,OFFSET(Import.PLQ,$A21-1,AW$15-1,1,1),IF($E21&lt;&gt;1,IF(ISNUMBER(INDEX(Import.PLE,Detalhamento!$E21,Detalhamento!AW$15)),IF(INDEX(Import.PLE,Detalhamento!$E21,Detalhamento!AW$15)&lt;=mediçao,OFFSET(Import.PLQ,$A21-1,AW$15-1,1,1),0),0),PLE!$AA$28*OFFSET(Import.PLQ,$A21-1,AW$15-1,1,1)),IF($E21&lt;&gt;1,IF(ISNUMBER(INDEX(Import.PLE,Detalhamento!$E21,Detalhamento!AW$15)),IF(INDEX(Import.PLE,Detalhamento!$E21,Detalhamento!AW$15)&lt;=mediçao,0,OFFSET(Import.PLQ,$A21-1,AW$15-1,1,1)),OFFSET(Import.PLQ,$A21-1,AW$15-1,1,1)),(1-PLE!$AA$28)*OFFSET(Import.PLQ,$A21-1,AW$15-1,1,1))))</f>
        <v>0</v>
      </c>
      <c r="AX21" s="146">
        <f ca="1">IF(AX$13="",0,CHOOSE(Detalhamento.OpçãoServiços,OFFSET(Import.PLQ,$A21-1,AX$15-1,1,1),IF($E21&lt;&gt;1,IF(ISNUMBER(INDEX(Import.PLE,Detalhamento!$E21,Detalhamento!AX$15)),IF(INDEX(Import.PLE,Detalhamento!$E21,Detalhamento!AX$15)&lt;=mediçao,OFFSET(Import.PLQ,$A21-1,AX$15-1,1,1),0),0),PLE!$AA$28*OFFSET(Import.PLQ,$A21-1,AX$15-1,1,1)),IF($E21&lt;&gt;1,IF(ISNUMBER(INDEX(Import.PLE,Detalhamento!$E21,Detalhamento!AX$15)),IF(INDEX(Import.PLE,Detalhamento!$E21,Detalhamento!AX$15)&lt;=mediçao,0,OFFSET(Import.PLQ,$A21-1,AX$15-1,1,1)),OFFSET(Import.PLQ,$A21-1,AX$15-1,1,1)),(1-PLE!$AA$28)*OFFSET(Import.PLQ,$A21-1,AX$15-1,1,1))))</f>
        <v>0</v>
      </c>
      <c r="AY21" s="146">
        <f ca="1">IF(AY$13="",0,CHOOSE(Detalhamento.OpçãoServiços,OFFSET(Import.PLQ,$A21-1,AY$15-1,1,1),IF($E21&lt;&gt;1,IF(ISNUMBER(INDEX(Import.PLE,Detalhamento!$E21,Detalhamento!AY$15)),IF(INDEX(Import.PLE,Detalhamento!$E21,Detalhamento!AY$15)&lt;=mediçao,OFFSET(Import.PLQ,$A21-1,AY$15-1,1,1),0),0),PLE!$AA$28*OFFSET(Import.PLQ,$A21-1,AY$15-1,1,1)),IF($E21&lt;&gt;1,IF(ISNUMBER(INDEX(Import.PLE,Detalhamento!$E21,Detalhamento!AY$15)),IF(INDEX(Import.PLE,Detalhamento!$E21,Detalhamento!AY$15)&lt;=mediçao,0,OFFSET(Import.PLQ,$A21-1,AY$15-1,1,1)),OFFSET(Import.PLQ,$A21-1,AY$15-1,1,1)),(1-PLE!$AA$28)*OFFSET(Import.PLQ,$A21-1,AY$15-1,1,1))))</f>
        <v>0</v>
      </c>
      <c r="AZ21" s="146">
        <f ca="1">IF(AZ$13="",0,CHOOSE(Detalhamento.OpçãoServiços,OFFSET(Import.PLQ,$A21-1,AZ$15-1,1,1),IF($E21&lt;&gt;1,IF(ISNUMBER(INDEX(Import.PLE,Detalhamento!$E21,Detalhamento!AZ$15)),IF(INDEX(Import.PLE,Detalhamento!$E21,Detalhamento!AZ$15)&lt;=mediçao,OFFSET(Import.PLQ,$A21-1,AZ$15-1,1,1),0),0),PLE!$AA$28*OFFSET(Import.PLQ,$A21-1,AZ$15-1,1,1)),IF($E21&lt;&gt;1,IF(ISNUMBER(INDEX(Import.PLE,Detalhamento!$E21,Detalhamento!AZ$15)),IF(INDEX(Import.PLE,Detalhamento!$E21,Detalhamento!AZ$15)&lt;=mediçao,0,OFFSET(Import.PLQ,$A21-1,AZ$15-1,1,1)),OFFSET(Import.PLQ,$A21-1,AZ$15-1,1,1)),(1-PLE!$AA$28)*OFFSET(Import.PLQ,$A21-1,AZ$15-1,1,1))))</f>
        <v>0</v>
      </c>
      <c r="BA21" s="146">
        <f ca="1">IF(BA$13="",0,CHOOSE(Detalhamento.OpçãoServiços,OFFSET(Import.PLQ,$A21-1,BA$15-1,1,1),IF($E21&lt;&gt;1,IF(ISNUMBER(INDEX(Import.PLE,Detalhamento!$E21,Detalhamento!BA$15)),IF(INDEX(Import.PLE,Detalhamento!$E21,Detalhamento!BA$15)&lt;=mediçao,OFFSET(Import.PLQ,$A21-1,BA$15-1,1,1),0),0),PLE!$AA$28*OFFSET(Import.PLQ,$A21-1,BA$15-1,1,1)),IF($E21&lt;&gt;1,IF(ISNUMBER(INDEX(Import.PLE,Detalhamento!$E21,Detalhamento!BA$15)),IF(INDEX(Import.PLE,Detalhamento!$E21,Detalhamento!BA$15)&lt;=mediçao,0,OFFSET(Import.PLQ,$A21-1,BA$15-1,1,1)),OFFSET(Import.PLQ,$A21-1,BA$15-1,1,1)),(1-PLE!$AA$28)*OFFSET(Import.PLQ,$A21-1,BA$15-1,1,1))))</f>
        <v>0</v>
      </c>
      <c r="BB21" s="146">
        <f ca="1">IF(BB$13="",0,CHOOSE(Detalhamento.OpçãoServiços,OFFSET(Import.PLQ,$A21-1,BB$15-1,1,1),IF($E21&lt;&gt;1,IF(ISNUMBER(INDEX(Import.PLE,Detalhamento!$E21,Detalhamento!BB$15)),IF(INDEX(Import.PLE,Detalhamento!$E21,Detalhamento!BB$15)&lt;=mediçao,OFFSET(Import.PLQ,$A21-1,BB$15-1,1,1),0),0),PLE!$AA$28*OFFSET(Import.PLQ,$A21-1,BB$15-1,1,1)),IF($E21&lt;&gt;1,IF(ISNUMBER(INDEX(Import.PLE,Detalhamento!$E21,Detalhamento!BB$15)),IF(INDEX(Import.PLE,Detalhamento!$E21,Detalhamento!BB$15)&lt;=mediçao,0,OFFSET(Import.PLQ,$A21-1,BB$15-1,1,1)),OFFSET(Import.PLQ,$A21-1,BB$15-1,1,1)),(1-PLE!$AA$28)*OFFSET(Import.PLQ,$A21-1,BB$15-1,1,1))))</f>
        <v>0</v>
      </c>
      <c r="BC21" s="146">
        <f ca="1">IF(BC$13="",0,CHOOSE(Detalhamento.OpçãoServiços,OFFSET(Import.PLQ,$A21-1,BC$15-1,1,1),IF($E21&lt;&gt;1,IF(ISNUMBER(INDEX(Import.PLE,Detalhamento!$E21,Detalhamento!BC$15)),IF(INDEX(Import.PLE,Detalhamento!$E21,Detalhamento!BC$15)&lt;=mediçao,OFFSET(Import.PLQ,$A21-1,BC$15-1,1,1),0),0),PLE!$AA$28*OFFSET(Import.PLQ,$A21-1,BC$15-1,1,1)),IF($E21&lt;&gt;1,IF(ISNUMBER(INDEX(Import.PLE,Detalhamento!$E21,Detalhamento!BC$15)),IF(INDEX(Import.PLE,Detalhamento!$E21,Detalhamento!BC$15)&lt;=mediçao,0,OFFSET(Import.PLQ,$A21-1,BC$15-1,1,1)),OFFSET(Import.PLQ,$A21-1,BC$15-1,1,1)),(1-PLE!$AA$28)*OFFSET(Import.PLQ,$A21-1,BC$15-1,1,1))))</f>
        <v>0</v>
      </c>
      <c r="BD21" s="146">
        <f ca="1">IF(BD$13="",0,CHOOSE(Detalhamento.OpçãoServiços,OFFSET(Import.PLQ,$A21-1,BD$15-1,1,1),IF($E21&lt;&gt;1,IF(ISNUMBER(INDEX(Import.PLE,Detalhamento!$E21,Detalhamento!BD$15)),IF(INDEX(Import.PLE,Detalhamento!$E21,Detalhamento!BD$15)&lt;=mediçao,OFFSET(Import.PLQ,$A21-1,BD$15-1,1,1),0),0),PLE!$AA$28*OFFSET(Import.PLQ,$A21-1,BD$15-1,1,1)),IF($E21&lt;&gt;1,IF(ISNUMBER(INDEX(Import.PLE,Detalhamento!$E21,Detalhamento!BD$15)),IF(INDEX(Import.PLE,Detalhamento!$E21,Detalhamento!BD$15)&lt;=mediçao,0,OFFSET(Import.PLQ,$A21-1,BD$15-1,1,1)),OFFSET(Import.PLQ,$A21-1,BD$15-1,1,1)),(1-PLE!$AA$28)*OFFSET(Import.PLQ,$A21-1,BD$15-1,1,1))))</f>
        <v>0</v>
      </c>
      <c r="BE21" s="146">
        <f ca="1">IF(BE$13="",0,CHOOSE(Detalhamento.OpçãoServiços,OFFSET(Import.PLQ,$A21-1,BE$15-1,1,1),IF($E21&lt;&gt;1,IF(ISNUMBER(INDEX(Import.PLE,Detalhamento!$E21,Detalhamento!BE$15)),IF(INDEX(Import.PLE,Detalhamento!$E21,Detalhamento!BE$15)&lt;=mediçao,OFFSET(Import.PLQ,$A21-1,BE$15-1,1,1),0),0),PLE!$AA$28*OFFSET(Import.PLQ,$A21-1,BE$15-1,1,1)),IF($E21&lt;&gt;1,IF(ISNUMBER(INDEX(Import.PLE,Detalhamento!$E21,Detalhamento!BE$15)),IF(INDEX(Import.PLE,Detalhamento!$E21,Detalhamento!BE$15)&lt;=mediçao,0,OFFSET(Import.PLQ,$A21-1,BE$15-1,1,1)),OFFSET(Import.PLQ,$A21-1,BE$15-1,1,1)),(1-PLE!$AA$28)*OFFSET(Import.PLQ,$A21-1,BE$15-1,1,1))))</f>
        <v>0</v>
      </c>
      <c r="BF21" s="146">
        <f ca="1">IF(BF$13="",0,CHOOSE(Detalhamento.OpçãoServiços,OFFSET(Import.PLQ,$A21-1,BF$15-1,1,1),IF($E21&lt;&gt;1,IF(ISNUMBER(INDEX(Import.PLE,Detalhamento!$E21,Detalhamento!BF$15)),IF(INDEX(Import.PLE,Detalhamento!$E21,Detalhamento!BF$15)&lt;=mediçao,OFFSET(Import.PLQ,$A21-1,BF$15-1,1,1),0),0),PLE!$AA$28*OFFSET(Import.PLQ,$A21-1,BF$15-1,1,1)),IF($E21&lt;&gt;1,IF(ISNUMBER(INDEX(Import.PLE,Detalhamento!$E21,Detalhamento!BF$15)),IF(INDEX(Import.PLE,Detalhamento!$E21,Detalhamento!BF$15)&lt;=mediçao,0,OFFSET(Import.PLQ,$A21-1,BF$15-1,1,1)),OFFSET(Import.PLQ,$A21-1,BF$15-1,1,1)),(1-PLE!$AA$28)*OFFSET(Import.PLQ,$A21-1,BF$15-1,1,1))))</f>
        <v>0</v>
      </c>
      <c r="BG21" s="146">
        <f ca="1">IF(BG$13="",0,CHOOSE(Detalhamento.OpçãoServiços,OFFSET(Import.PLQ,$A21-1,BG$15-1,1,1),IF($E21&lt;&gt;1,IF(ISNUMBER(INDEX(Import.PLE,Detalhamento!$E21,Detalhamento!BG$15)),IF(INDEX(Import.PLE,Detalhamento!$E21,Detalhamento!BG$15)&lt;=mediçao,OFFSET(Import.PLQ,$A21-1,BG$15-1,1,1),0),0),PLE!$AA$28*OFFSET(Import.PLQ,$A21-1,BG$15-1,1,1)),IF($E21&lt;&gt;1,IF(ISNUMBER(INDEX(Import.PLE,Detalhamento!$E21,Detalhamento!BG$15)),IF(INDEX(Import.PLE,Detalhamento!$E21,Detalhamento!BG$15)&lt;=mediçao,0,OFFSET(Import.PLQ,$A21-1,BG$15-1,1,1)),OFFSET(Import.PLQ,$A21-1,BG$15-1,1,1)),(1-PLE!$AA$28)*OFFSET(Import.PLQ,$A21-1,BG$15-1,1,1))))</f>
        <v>0</v>
      </c>
      <c r="BH21" s="146">
        <f ca="1">IF(BH$13="",0,CHOOSE(Detalhamento.OpçãoServiços,OFFSET(Import.PLQ,$A21-1,BH$15-1,1,1),IF($E21&lt;&gt;1,IF(ISNUMBER(INDEX(Import.PLE,Detalhamento!$E21,Detalhamento!BH$15)),IF(INDEX(Import.PLE,Detalhamento!$E21,Detalhamento!BH$15)&lt;=mediçao,OFFSET(Import.PLQ,$A21-1,BH$15-1,1,1),0),0),PLE!$AA$28*OFFSET(Import.PLQ,$A21-1,BH$15-1,1,1)),IF($E21&lt;&gt;1,IF(ISNUMBER(INDEX(Import.PLE,Detalhamento!$E21,Detalhamento!BH$15)),IF(INDEX(Import.PLE,Detalhamento!$E21,Detalhamento!BH$15)&lt;=mediçao,0,OFFSET(Import.PLQ,$A21-1,BH$15-1,1,1)),OFFSET(Import.PLQ,$A21-1,BH$15-1,1,1)),(1-PLE!$AA$28)*OFFSET(Import.PLQ,$A21-1,BH$15-1,1,1))))</f>
        <v>0</v>
      </c>
      <c r="BI21" s="146">
        <f ca="1">IF(BI$13="",0,CHOOSE(Detalhamento.OpçãoServiços,OFFSET(Import.PLQ,$A21-1,BI$15-1,1,1),IF($E21&lt;&gt;1,IF(ISNUMBER(INDEX(Import.PLE,Detalhamento!$E21,Detalhamento!BI$15)),IF(INDEX(Import.PLE,Detalhamento!$E21,Detalhamento!BI$15)&lt;=mediçao,OFFSET(Import.PLQ,$A21-1,BI$15-1,1,1),0),0),PLE!$AA$28*OFFSET(Import.PLQ,$A21-1,BI$15-1,1,1)),IF($E21&lt;&gt;1,IF(ISNUMBER(INDEX(Import.PLE,Detalhamento!$E21,Detalhamento!BI$15)),IF(INDEX(Import.PLE,Detalhamento!$E21,Detalhamento!BI$15)&lt;=mediçao,0,OFFSET(Import.PLQ,$A21-1,BI$15-1,1,1)),OFFSET(Import.PLQ,$A21-1,BI$15-1,1,1)),(1-PLE!$AA$28)*OFFSET(Import.PLQ,$A21-1,BI$15-1,1,1))))</f>
        <v>0</v>
      </c>
    </row>
    <row r="22" spans="1:61" hidden="1">
      <c r="A22" s="157">
        <v>6</v>
      </c>
      <c r="B22" s="21" t="e">
        <f t="shared" ca="1" si="2"/>
        <v>#N/A</v>
      </c>
      <c r="E22" s="155" t="str">
        <f t="shared" ca="1" si="3"/>
        <v/>
      </c>
      <c r="F22" s="156" t="e">
        <f t="shared" ca="1" si="4"/>
        <v>#N/A</v>
      </c>
      <c r="G22" s="156" t="e">
        <f t="shared" ca="1" si="5"/>
        <v>#N/A</v>
      </c>
      <c r="H22" s="181" t="str">
        <f t="shared" ca="1" si="5"/>
        <v/>
      </c>
      <c r="I22" s="37" t="e">
        <f t="shared" ca="1" si="6"/>
        <v>#N/A</v>
      </c>
      <c r="J22" s="146" t="e">
        <f t="shared" ca="1" si="7"/>
        <v>#N/A</v>
      </c>
      <c r="K22" s="67"/>
      <c r="L22" s="146" t="e">
        <f ca="1">IF(L$13="",0,CHOOSE(Detalhamento.OpçãoServiços,OFFSET(Import.PLQ,$A22-1,L$15-1,1,1),IF($E22&lt;&gt;1,IF(ISNUMBER(INDEX(Import.PLE,Detalhamento!$E22,Detalhamento!L$15)),IF(INDEX(Import.PLE,Detalhamento!$E22,Detalhamento!L$15)&lt;=mediçao,OFFSET(Import.PLQ,$A22-1,L$15-1,1,1),0),0),PLE!$AA$28*OFFSET(Import.PLQ,$A22-1,L$15-1,1,1)),IF($E22&lt;&gt;1,IF(ISNUMBER(INDEX(Import.PLE,Detalhamento!$E22,Detalhamento!L$15)),IF(INDEX(Import.PLE,Detalhamento!$E22,Detalhamento!L$15)&lt;=mediçao,0,OFFSET(Import.PLQ,$A22-1,L$15-1,1,1)),OFFSET(Import.PLQ,$A22-1,L$15-1,1,1)),(1-PLE!$AA$28)*OFFSET(Import.PLQ,$A22-1,L$15-1,1,1))))</f>
        <v>#REF!</v>
      </c>
      <c r="M22" s="146" t="e">
        <f ca="1">IF(M$13="",0,CHOOSE(Detalhamento.OpçãoServiços,OFFSET(Import.PLQ,$A22-1,M$15-1,1,1),IF($E22&lt;&gt;1,IF(ISNUMBER(INDEX(Import.PLE,Detalhamento!$E22,Detalhamento!M$15)),IF(INDEX(Import.PLE,Detalhamento!$E22,Detalhamento!M$15)&lt;=mediçao,OFFSET(Import.PLQ,$A22-1,M$15-1,1,1),0),0),PLE!$AA$28*OFFSET(Import.PLQ,$A22-1,M$15-1,1,1)),IF($E22&lt;&gt;1,IF(ISNUMBER(INDEX(Import.PLE,Detalhamento!$E22,Detalhamento!M$15)),IF(INDEX(Import.PLE,Detalhamento!$E22,Detalhamento!M$15)&lt;=mediçao,0,OFFSET(Import.PLQ,$A22-1,M$15-1,1,1)),OFFSET(Import.PLQ,$A22-1,M$15-1,1,1)),(1-PLE!$AA$28)*OFFSET(Import.PLQ,$A22-1,M$15-1,1,1))))</f>
        <v>#REF!</v>
      </c>
      <c r="N22" s="146" t="e">
        <f ca="1">IF(N$13="",0,CHOOSE(Detalhamento.OpçãoServiços,OFFSET(Import.PLQ,$A22-1,N$15-1,1,1),IF($E22&lt;&gt;1,IF(ISNUMBER(INDEX(Import.PLE,Detalhamento!$E22,Detalhamento!N$15)),IF(INDEX(Import.PLE,Detalhamento!$E22,Detalhamento!N$15)&lt;=mediçao,OFFSET(Import.PLQ,$A22-1,N$15-1,1,1),0),0),PLE!$AA$28*OFFSET(Import.PLQ,$A22-1,N$15-1,1,1)),IF($E22&lt;&gt;1,IF(ISNUMBER(INDEX(Import.PLE,Detalhamento!$E22,Detalhamento!N$15)),IF(INDEX(Import.PLE,Detalhamento!$E22,Detalhamento!N$15)&lt;=mediçao,0,OFFSET(Import.PLQ,$A22-1,N$15-1,1,1)),OFFSET(Import.PLQ,$A22-1,N$15-1,1,1)),(1-PLE!$AA$28)*OFFSET(Import.PLQ,$A22-1,N$15-1,1,1))))</f>
        <v>#REF!</v>
      </c>
      <c r="O22" s="146" t="e">
        <f ca="1">IF(O$13="",0,CHOOSE(Detalhamento.OpçãoServiços,OFFSET(Import.PLQ,$A22-1,O$15-1,1,1),IF($E22&lt;&gt;1,IF(ISNUMBER(INDEX(Import.PLE,Detalhamento!$E22,Detalhamento!O$15)),IF(INDEX(Import.PLE,Detalhamento!$E22,Detalhamento!O$15)&lt;=mediçao,OFFSET(Import.PLQ,$A22-1,O$15-1,1,1),0),0),PLE!$AA$28*OFFSET(Import.PLQ,$A22-1,O$15-1,1,1)),IF($E22&lt;&gt;1,IF(ISNUMBER(INDEX(Import.PLE,Detalhamento!$E22,Detalhamento!O$15)),IF(INDEX(Import.PLE,Detalhamento!$E22,Detalhamento!O$15)&lt;=mediçao,0,OFFSET(Import.PLQ,$A22-1,O$15-1,1,1)),OFFSET(Import.PLQ,$A22-1,O$15-1,1,1)),(1-PLE!$AA$28)*OFFSET(Import.PLQ,$A22-1,O$15-1,1,1))))</f>
        <v>#REF!</v>
      </c>
      <c r="P22" s="146">
        <f ca="1">IF(P$13="",0,CHOOSE(Detalhamento.OpçãoServiços,OFFSET(Import.PLQ,$A22-1,P$15-1,1,1),IF($E22&lt;&gt;1,IF(ISNUMBER(INDEX(Import.PLE,Detalhamento!$E22,Detalhamento!P$15)),IF(INDEX(Import.PLE,Detalhamento!$E22,Detalhamento!P$15)&lt;=mediçao,OFFSET(Import.PLQ,$A22-1,P$15-1,1,1),0),0),PLE!$AA$28*OFFSET(Import.PLQ,$A22-1,P$15-1,1,1)),IF($E22&lt;&gt;1,IF(ISNUMBER(INDEX(Import.PLE,Detalhamento!$E22,Detalhamento!P$15)),IF(INDEX(Import.PLE,Detalhamento!$E22,Detalhamento!P$15)&lt;=mediçao,0,OFFSET(Import.PLQ,$A22-1,P$15-1,1,1)),OFFSET(Import.PLQ,$A22-1,P$15-1,1,1)),(1-PLE!$AA$28)*OFFSET(Import.PLQ,$A22-1,P$15-1,1,1))))</f>
        <v>0</v>
      </c>
      <c r="Q22" s="146">
        <f ca="1">IF(Q$13="",0,CHOOSE(Detalhamento.OpçãoServiços,OFFSET(Import.PLQ,$A22-1,Q$15-1,1,1),IF($E22&lt;&gt;1,IF(ISNUMBER(INDEX(Import.PLE,Detalhamento!$E22,Detalhamento!Q$15)),IF(INDEX(Import.PLE,Detalhamento!$E22,Detalhamento!Q$15)&lt;=mediçao,OFFSET(Import.PLQ,$A22-1,Q$15-1,1,1),0),0),PLE!$AA$28*OFFSET(Import.PLQ,$A22-1,Q$15-1,1,1)),IF($E22&lt;&gt;1,IF(ISNUMBER(INDEX(Import.PLE,Detalhamento!$E22,Detalhamento!Q$15)),IF(INDEX(Import.PLE,Detalhamento!$E22,Detalhamento!Q$15)&lt;=mediçao,0,OFFSET(Import.PLQ,$A22-1,Q$15-1,1,1)),OFFSET(Import.PLQ,$A22-1,Q$15-1,1,1)),(1-PLE!$AA$28)*OFFSET(Import.PLQ,$A22-1,Q$15-1,1,1))))</f>
        <v>0</v>
      </c>
      <c r="R22" s="146">
        <f ca="1">IF(R$13="",0,CHOOSE(Detalhamento.OpçãoServiços,OFFSET(Import.PLQ,$A22-1,R$15-1,1,1),IF($E22&lt;&gt;1,IF(ISNUMBER(INDEX(Import.PLE,Detalhamento!$E22,Detalhamento!R$15)),IF(INDEX(Import.PLE,Detalhamento!$E22,Detalhamento!R$15)&lt;=mediçao,OFFSET(Import.PLQ,$A22-1,R$15-1,1,1),0),0),PLE!$AA$28*OFFSET(Import.PLQ,$A22-1,R$15-1,1,1)),IF($E22&lt;&gt;1,IF(ISNUMBER(INDEX(Import.PLE,Detalhamento!$E22,Detalhamento!R$15)),IF(INDEX(Import.PLE,Detalhamento!$E22,Detalhamento!R$15)&lt;=mediçao,0,OFFSET(Import.PLQ,$A22-1,R$15-1,1,1)),OFFSET(Import.PLQ,$A22-1,R$15-1,1,1)),(1-PLE!$AA$28)*OFFSET(Import.PLQ,$A22-1,R$15-1,1,1))))</f>
        <v>0</v>
      </c>
      <c r="S22" s="146">
        <f ca="1">IF(S$13="",0,CHOOSE(Detalhamento.OpçãoServiços,OFFSET(Import.PLQ,$A22-1,S$15-1,1,1),IF($E22&lt;&gt;1,IF(ISNUMBER(INDEX(Import.PLE,Detalhamento!$E22,Detalhamento!S$15)),IF(INDEX(Import.PLE,Detalhamento!$E22,Detalhamento!S$15)&lt;=mediçao,OFFSET(Import.PLQ,$A22-1,S$15-1,1,1),0),0),PLE!$AA$28*OFFSET(Import.PLQ,$A22-1,S$15-1,1,1)),IF($E22&lt;&gt;1,IF(ISNUMBER(INDEX(Import.PLE,Detalhamento!$E22,Detalhamento!S$15)),IF(INDEX(Import.PLE,Detalhamento!$E22,Detalhamento!S$15)&lt;=mediçao,0,OFFSET(Import.PLQ,$A22-1,S$15-1,1,1)),OFFSET(Import.PLQ,$A22-1,S$15-1,1,1)),(1-PLE!$AA$28)*OFFSET(Import.PLQ,$A22-1,S$15-1,1,1))))</f>
        <v>0</v>
      </c>
      <c r="T22" s="146">
        <f ca="1">IF(T$13="",0,CHOOSE(Detalhamento.OpçãoServiços,OFFSET(Import.PLQ,$A22-1,T$15-1,1,1),IF($E22&lt;&gt;1,IF(ISNUMBER(INDEX(Import.PLE,Detalhamento!$E22,Detalhamento!T$15)),IF(INDEX(Import.PLE,Detalhamento!$E22,Detalhamento!T$15)&lt;=mediçao,OFFSET(Import.PLQ,$A22-1,T$15-1,1,1),0),0),PLE!$AA$28*OFFSET(Import.PLQ,$A22-1,T$15-1,1,1)),IF($E22&lt;&gt;1,IF(ISNUMBER(INDEX(Import.PLE,Detalhamento!$E22,Detalhamento!T$15)),IF(INDEX(Import.PLE,Detalhamento!$E22,Detalhamento!T$15)&lt;=mediçao,0,OFFSET(Import.PLQ,$A22-1,T$15-1,1,1)),OFFSET(Import.PLQ,$A22-1,T$15-1,1,1)),(1-PLE!$AA$28)*OFFSET(Import.PLQ,$A22-1,T$15-1,1,1))))</f>
        <v>0</v>
      </c>
      <c r="U22" s="146">
        <f ca="1">IF(U$13="",0,CHOOSE(Detalhamento.OpçãoServiços,OFFSET(Import.PLQ,$A22-1,U$15-1,1,1),IF($E22&lt;&gt;1,IF(ISNUMBER(INDEX(Import.PLE,Detalhamento!$E22,Detalhamento!U$15)),IF(INDEX(Import.PLE,Detalhamento!$E22,Detalhamento!U$15)&lt;=mediçao,OFFSET(Import.PLQ,$A22-1,U$15-1,1,1),0),0),PLE!$AA$28*OFFSET(Import.PLQ,$A22-1,U$15-1,1,1)),IF($E22&lt;&gt;1,IF(ISNUMBER(INDEX(Import.PLE,Detalhamento!$E22,Detalhamento!U$15)),IF(INDEX(Import.PLE,Detalhamento!$E22,Detalhamento!U$15)&lt;=mediçao,0,OFFSET(Import.PLQ,$A22-1,U$15-1,1,1)),OFFSET(Import.PLQ,$A22-1,U$15-1,1,1)),(1-PLE!$AA$28)*OFFSET(Import.PLQ,$A22-1,U$15-1,1,1))))</f>
        <v>0</v>
      </c>
      <c r="V22" s="146">
        <f ca="1">IF(V$13="",0,CHOOSE(Detalhamento.OpçãoServiços,OFFSET(Import.PLQ,$A22-1,V$15-1,1,1),IF($E22&lt;&gt;1,IF(ISNUMBER(INDEX(Import.PLE,Detalhamento!$E22,Detalhamento!V$15)),IF(INDEX(Import.PLE,Detalhamento!$E22,Detalhamento!V$15)&lt;=mediçao,OFFSET(Import.PLQ,$A22-1,V$15-1,1,1),0),0),PLE!$AA$28*OFFSET(Import.PLQ,$A22-1,V$15-1,1,1)),IF($E22&lt;&gt;1,IF(ISNUMBER(INDEX(Import.PLE,Detalhamento!$E22,Detalhamento!V$15)),IF(INDEX(Import.PLE,Detalhamento!$E22,Detalhamento!V$15)&lt;=mediçao,0,OFFSET(Import.PLQ,$A22-1,V$15-1,1,1)),OFFSET(Import.PLQ,$A22-1,V$15-1,1,1)),(1-PLE!$AA$28)*OFFSET(Import.PLQ,$A22-1,V$15-1,1,1))))</f>
        <v>0</v>
      </c>
      <c r="W22" s="146">
        <f ca="1">IF(W$13="",0,CHOOSE(Detalhamento.OpçãoServiços,OFFSET(Import.PLQ,$A22-1,W$15-1,1,1),IF($E22&lt;&gt;1,IF(ISNUMBER(INDEX(Import.PLE,Detalhamento!$E22,Detalhamento!W$15)),IF(INDEX(Import.PLE,Detalhamento!$E22,Detalhamento!W$15)&lt;=mediçao,OFFSET(Import.PLQ,$A22-1,W$15-1,1,1),0),0),PLE!$AA$28*OFFSET(Import.PLQ,$A22-1,W$15-1,1,1)),IF($E22&lt;&gt;1,IF(ISNUMBER(INDEX(Import.PLE,Detalhamento!$E22,Detalhamento!W$15)),IF(INDEX(Import.PLE,Detalhamento!$E22,Detalhamento!W$15)&lt;=mediçao,0,OFFSET(Import.PLQ,$A22-1,W$15-1,1,1)),OFFSET(Import.PLQ,$A22-1,W$15-1,1,1)),(1-PLE!$AA$28)*OFFSET(Import.PLQ,$A22-1,W$15-1,1,1))))</f>
        <v>0</v>
      </c>
      <c r="X22" s="146">
        <f ca="1">IF(X$13="",0,CHOOSE(Detalhamento.OpçãoServiços,OFFSET(Import.PLQ,$A22-1,X$15-1,1,1),IF($E22&lt;&gt;1,IF(ISNUMBER(INDEX(Import.PLE,Detalhamento!$E22,Detalhamento!X$15)),IF(INDEX(Import.PLE,Detalhamento!$E22,Detalhamento!X$15)&lt;=mediçao,OFFSET(Import.PLQ,$A22-1,X$15-1,1,1),0),0),PLE!$AA$28*OFFSET(Import.PLQ,$A22-1,X$15-1,1,1)),IF($E22&lt;&gt;1,IF(ISNUMBER(INDEX(Import.PLE,Detalhamento!$E22,Detalhamento!X$15)),IF(INDEX(Import.PLE,Detalhamento!$E22,Detalhamento!X$15)&lt;=mediçao,0,OFFSET(Import.PLQ,$A22-1,X$15-1,1,1)),OFFSET(Import.PLQ,$A22-1,X$15-1,1,1)),(1-PLE!$AA$28)*OFFSET(Import.PLQ,$A22-1,X$15-1,1,1))))</f>
        <v>0</v>
      </c>
      <c r="Y22" s="146">
        <f ca="1">IF(Y$13="",0,CHOOSE(Detalhamento.OpçãoServiços,OFFSET(Import.PLQ,$A22-1,Y$15-1,1,1),IF($E22&lt;&gt;1,IF(ISNUMBER(INDEX(Import.PLE,Detalhamento!$E22,Detalhamento!Y$15)),IF(INDEX(Import.PLE,Detalhamento!$E22,Detalhamento!Y$15)&lt;=mediçao,OFFSET(Import.PLQ,$A22-1,Y$15-1,1,1),0),0),PLE!$AA$28*OFFSET(Import.PLQ,$A22-1,Y$15-1,1,1)),IF($E22&lt;&gt;1,IF(ISNUMBER(INDEX(Import.PLE,Detalhamento!$E22,Detalhamento!Y$15)),IF(INDEX(Import.PLE,Detalhamento!$E22,Detalhamento!Y$15)&lt;=mediçao,0,OFFSET(Import.PLQ,$A22-1,Y$15-1,1,1)),OFFSET(Import.PLQ,$A22-1,Y$15-1,1,1)),(1-PLE!$AA$28)*OFFSET(Import.PLQ,$A22-1,Y$15-1,1,1))))</f>
        <v>0</v>
      </c>
      <c r="Z22" s="146">
        <f ca="1">IF(Z$13="",0,CHOOSE(Detalhamento.OpçãoServiços,OFFSET(Import.PLQ,$A22-1,Z$15-1,1,1),IF($E22&lt;&gt;1,IF(ISNUMBER(INDEX(Import.PLE,Detalhamento!$E22,Detalhamento!Z$15)),IF(INDEX(Import.PLE,Detalhamento!$E22,Detalhamento!Z$15)&lt;=mediçao,OFFSET(Import.PLQ,$A22-1,Z$15-1,1,1),0),0),PLE!$AA$28*OFFSET(Import.PLQ,$A22-1,Z$15-1,1,1)),IF($E22&lt;&gt;1,IF(ISNUMBER(INDEX(Import.PLE,Detalhamento!$E22,Detalhamento!Z$15)),IF(INDEX(Import.PLE,Detalhamento!$E22,Detalhamento!Z$15)&lt;=mediçao,0,OFFSET(Import.PLQ,$A22-1,Z$15-1,1,1)),OFFSET(Import.PLQ,$A22-1,Z$15-1,1,1)),(1-PLE!$AA$28)*OFFSET(Import.PLQ,$A22-1,Z$15-1,1,1))))</f>
        <v>0</v>
      </c>
      <c r="AA22" s="146">
        <f ca="1">IF(AA$13="",0,CHOOSE(Detalhamento.OpçãoServiços,OFFSET(Import.PLQ,$A22-1,AA$15-1,1,1),IF($E22&lt;&gt;1,IF(ISNUMBER(INDEX(Import.PLE,Detalhamento!$E22,Detalhamento!AA$15)),IF(INDEX(Import.PLE,Detalhamento!$E22,Detalhamento!AA$15)&lt;=mediçao,OFFSET(Import.PLQ,$A22-1,AA$15-1,1,1),0),0),PLE!$AA$28*OFFSET(Import.PLQ,$A22-1,AA$15-1,1,1)),IF($E22&lt;&gt;1,IF(ISNUMBER(INDEX(Import.PLE,Detalhamento!$E22,Detalhamento!AA$15)),IF(INDEX(Import.PLE,Detalhamento!$E22,Detalhamento!AA$15)&lt;=mediçao,0,OFFSET(Import.PLQ,$A22-1,AA$15-1,1,1)),OFFSET(Import.PLQ,$A22-1,AA$15-1,1,1)),(1-PLE!$AA$28)*OFFSET(Import.PLQ,$A22-1,AA$15-1,1,1))))</f>
        <v>0</v>
      </c>
      <c r="AB22" s="146">
        <f ca="1">IF(AB$13="",0,CHOOSE(Detalhamento.OpçãoServiços,OFFSET(Import.PLQ,$A22-1,AB$15-1,1,1),IF($E22&lt;&gt;1,IF(ISNUMBER(INDEX(Import.PLE,Detalhamento!$E22,Detalhamento!AB$15)),IF(INDEX(Import.PLE,Detalhamento!$E22,Detalhamento!AB$15)&lt;=mediçao,OFFSET(Import.PLQ,$A22-1,AB$15-1,1,1),0),0),PLE!$AA$28*OFFSET(Import.PLQ,$A22-1,AB$15-1,1,1)),IF($E22&lt;&gt;1,IF(ISNUMBER(INDEX(Import.PLE,Detalhamento!$E22,Detalhamento!AB$15)),IF(INDEX(Import.PLE,Detalhamento!$E22,Detalhamento!AB$15)&lt;=mediçao,0,OFFSET(Import.PLQ,$A22-1,AB$15-1,1,1)),OFFSET(Import.PLQ,$A22-1,AB$15-1,1,1)),(1-PLE!$AA$28)*OFFSET(Import.PLQ,$A22-1,AB$15-1,1,1))))</f>
        <v>0</v>
      </c>
      <c r="AC22" s="146">
        <f ca="1">IF(AC$13="",0,CHOOSE(Detalhamento.OpçãoServiços,OFFSET(Import.PLQ,$A22-1,AC$15-1,1,1),IF($E22&lt;&gt;1,IF(ISNUMBER(INDEX(Import.PLE,Detalhamento!$E22,Detalhamento!AC$15)),IF(INDEX(Import.PLE,Detalhamento!$E22,Detalhamento!AC$15)&lt;=mediçao,OFFSET(Import.PLQ,$A22-1,AC$15-1,1,1),0),0),PLE!$AA$28*OFFSET(Import.PLQ,$A22-1,AC$15-1,1,1)),IF($E22&lt;&gt;1,IF(ISNUMBER(INDEX(Import.PLE,Detalhamento!$E22,Detalhamento!AC$15)),IF(INDEX(Import.PLE,Detalhamento!$E22,Detalhamento!AC$15)&lt;=mediçao,0,OFFSET(Import.PLQ,$A22-1,AC$15-1,1,1)),OFFSET(Import.PLQ,$A22-1,AC$15-1,1,1)),(1-PLE!$AA$28)*OFFSET(Import.PLQ,$A22-1,AC$15-1,1,1))))</f>
        <v>0</v>
      </c>
      <c r="AD22" s="146">
        <f ca="1">IF(AD$13="",0,CHOOSE(Detalhamento.OpçãoServiços,OFFSET(Import.PLQ,$A22-1,AD$15-1,1,1),IF($E22&lt;&gt;1,IF(ISNUMBER(INDEX(Import.PLE,Detalhamento!$E22,Detalhamento!AD$15)),IF(INDEX(Import.PLE,Detalhamento!$E22,Detalhamento!AD$15)&lt;=mediçao,OFFSET(Import.PLQ,$A22-1,AD$15-1,1,1),0),0),PLE!$AA$28*OFFSET(Import.PLQ,$A22-1,AD$15-1,1,1)),IF($E22&lt;&gt;1,IF(ISNUMBER(INDEX(Import.PLE,Detalhamento!$E22,Detalhamento!AD$15)),IF(INDEX(Import.PLE,Detalhamento!$E22,Detalhamento!AD$15)&lt;=mediçao,0,OFFSET(Import.PLQ,$A22-1,AD$15-1,1,1)),OFFSET(Import.PLQ,$A22-1,AD$15-1,1,1)),(1-PLE!$AA$28)*OFFSET(Import.PLQ,$A22-1,AD$15-1,1,1))))</f>
        <v>0</v>
      </c>
      <c r="AE22" s="146">
        <f ca="1">IF(AE$13="",0,CHOOSE(Detalhamento.OpçãoServiços,OFFSET(Import.PLQ,$A22-1,AE$15-1,1,1),IF($E22&lt;&gt;1,IF(ISNUMBER(INDEX(Import.PLE,Detalhamento!$E22,Detalhamento!AE$15)),IF(INDEX(Import.PLE,Detalhamento!$E22,Detalhamento!AE$15)&lt;=mediçao,OFFSET(Import.PLQ,$A22-1,AE$15-1,1,1),0),0),PLE!$AA$28*OFFSET(Import.PLQ,$A22-1,AE$15-1,1,1)),IF($E22&lt;&gt;1,IF(ISNUMBER(INDEX(Import.PLE,Detalhamento!$E22,Detalhamento!AE$15)),IF(INDEX(Import.PLE,Detalhamento!$E22,Detalhamento!AE$15)&lt;=mediçao,0,OFFSET(Import.PLQ,$A22-1,AE$15-1,1,1)),OFFSET(Import.PLQ,$A22-1,AE$15-1,1,1)),(1-PLE!$AA$28)*OFFSET(Import.PLQ,$A22-1,AE$15-1,1,1))))</f>
        <v>0</v>
      </c>
      <c r="AF22" s="146">
        <f ca="1">IF(AF$13="",0,CHOOSE(Detalhamento.OpçãoServiços,OFFSET(Import.PLQ,$A22-1,AF$15-1,1,1),IF($E22&lt;&gt;1,IF(ISNUMBER(INDEX(Import.PLE,Detalhamento!$E22,Detalhamento!AF$15)),IF(INDEX(Import.PLE,Detalhamento!$E22,Detalhamento!AF$15)&lt;=mediçao,OFFSET(Import.PLQ,$A22-1,AF$15-1,1,1),0),0),PLE!$AA$28*OFFSET(Import.PLQ,$A22-1,AF$15-1,1,1)),IF($E22&lt;&gt;1,IF(ISNUMBER(INDEX(Import.PLE,Detalhamento!$E22,Detalhamento!AF$15)),IF(INDEX(Import.PLE,Detalhamento!$E22,Detalhamento!AF$15)&lt;=mediçao,0,OFFSET(Import.PLQ,$A22-1,AF$15-1,1,1)),OFFSET(Import.PLQ,$A22-1,AF$15-1,1,1)),(1-PLE!$AA$28)*OFFSET(Import.PLQ,$A22-1,AF$15-1,1,1))))</f>
        <v>0</v>
      </c>
      <c r="AG22" s="146">
        <f ca="1">IF(AG$13="",0,CHOOSE(Detalhamento.OpçãoServiços,OFFSET(Import.PLQ,$A22-1,AG$15-1,1,1),IF($E22&lt;&gt;1,IF(ISNUMBER(INDEX(Import.PLE,Detalhamento!$E22,Detalhamento!AG$15)),IF(INDEX(Import.PLE,Detalhamento!$E22,Detalhamento!AG$15)&lt;=mediçao,OFFSET(Import.PLQ,$A22-1,AG$15-1,1,1),0),0),PLE!$AA$28*OFFSET(Import.PLQ,$A22-1,AG$15-1,1,1)),IF($E22&lt;&gt;1,IF(ISNUMBER(INDEX(Import.PLE,Detalhamento!$E22,Detalhamento!AG$15)),IF(INDEX(Import.PLE,Detalhamento!$E22,Detalhamento!AG$15)&lt;=mediçao,0,OFFSET(Import.PLQ,$A22-1,AG$15-1,1,1)),OFFSET(Import.PLQ,$A22-1,AG$15-1,1,1)),(1-PLE!$AA$28)*OFFSET(Import.PLQ,$A22-1,AG$15-1,1,1))))</f>
        <v>0</v>
      </c>
      <c r="AH22" s="146">
        <f ca="1">IF(AH$13="",0,CHOOSE(Detalhamento.OpçãoServiços,OFFSET(Import.PLQ,$A22-1,AH$15-1,1,1),IF($E22&lt;&gt;1,IF(ISNUMBER(INDEX(Import.PLE,Detalhamento!$E22,Detalhamento!AH$15)),IF(INDEX(Import.PLE,Detalhamento!$E22,Detalhamento!AH$15)&lt;=mediçao,OFFSET(Import.PLQ,$A22-1,AH$15-1,1,1),0),0),PLE!$AA$28*OFFSET(Import.PLQ,$A22-1,AH$15-1,1,1)),IF($E22&lt;&gt;1,IF(ISNUMBER(INDEX(Import.PLE,Detalhamento!$E22,Detalhamento!AH$15)),IF(INDEX(Import.PLE,Detalhamento!$E22,Detalhamento!AH$15)&lt;=mediçao,0,OFFSET(Import.PLQ,$A22-1,AH$15-1,1,1)),OFFSET(Import.PLQ,$A22-1,AH$15-1,1,1)),(1-PLE!$AA$28)*OFFSET(Import.PLQ,$A22-1,AH$15-1,1,1))))</f>
        <v>0</v>
      </c>
      <c r="AI22" s="146">
        <f ca="1">IF(AI$13="",0,CHOOSE(Detalhamento.OpçãoServiços,OFFSET(Import.PLQ,$A22-1,AI$15-1,1,1),IF($E22&lt;&gt;1,IF(ISNUMBER(INDEX(Import.PLE,Detalhamento!$E22,Detalhamento!AI$15)),IF(INDEX(Import.PLE,Detalhamento!$E22,Detalhamento!AI$15)&lt;=mediçao,OFFSET(Import.PLQ,$A22-1,AI$15-1,1,1),0),0),PLE!$AA$28*OFFSET(Import.PLQ,$A22-1,AI$15-1,1,1)),IF($E22&lt;&gt;1,IF(ISNUMBER(INDEX(Import.PLE,Detalhamento!$E22,Detalhamento!AI$15)),IF(INDEX(Import.PLE,Detalhamento!$E22,Detalhamento!AI$15)&lt;=mediçao,0,OFFSET(Import.PLQ,$A22-1,AI$15-1,1,1)),OFFSET(Import.PLQ,$A22-1,AI$15-1,1,1)),(1-PLE!$AA$28)*OFFSET(Import.PLQ,$A22-1,AI$15-1,1,1))))</f>
        <v>0</v>
      </c>
      <c r="AJ22" s="146">
        <f ca="1">IF(AJ$13="",0,CHOOSE(Detalhamento.OpçãoServiços,OFFSET(Import.PLQ,$A22-1,AJ$15-1,1,1),IF($E22&lt;&gt;1,IF(ISNUMBER(INDEX(Import.PLE,Detalhamento!$E22,Detalhamento!AJ$15)),IF(INDEX(Import.PLE,Detalhamento!$E22,Detalhamento!AJ$15)&lt;=mediçao,OFFSET(Import.PLQ,$A22-1,AJ$15-1,1,1),0),0),PLE!$AA$28*OFFSET(Import.PLQ,$A22-1,AJ$15-1,1,1)),IF($E22&lt;&gt;1,IF(ISNUMBER(INDEX(Import.PLE,Detalhamento!$E22,Detalhamento!AJ$15)),IF(INDEX(Import.PLE,Detalhamento!$E22,Detalhamento!AJ$15)&lt;=mediçao,0,OFFSET(Import.PLQ,$A22-1,AJ$15-1,1,1)),OFFSET(Import.PLQ,$A22-1,AJ$15-1,1,1)),(1-PLE!$AA$28)*OFFSET(Import.PLQ,$A22-1,AJ$15-1,1,1))))</f>
        <v>0</v>
      </c>
      <c r="AK22" s="146">
        <f ca="1">IF(AK$13="",0,CHOOSE(Detalhamento.OpçãoServiços,OFFSET(Import.PLQ,$A22-1,AK$15-1,1,1),IF($E22&lt;&gt;1,IF(ISNUMBER(INDEX(Import.PLE,Detalhamento!$E22,Detalhamento!AK$15)),IF(INDEX(Import.PLE,Detalhamento!$E22,Detalhamento!AK$15)&lt;=mediçao,OFFSET(Import.PLQ,$A22-1,AK$15-1,1,1),0),0),PLE!$AA$28*OFFSET(Import.PLQ,$A22-1,AK$15-1,1,1)),IF($E22&lt;&gt;1,IF(ISNUMBER(INDEX(Import.PLE,Detalhamento!$E22,Detalhamento!AK$15)),IF(INDEX(Import.PLE,Detalhamento!$E22,Detalhamento!AK$15)&lt;=mediçao,0,OFFSET(Import.PLQ,$A22-1,AK$15-1,1,1)),OFFSET(Import.PLQ,$A22-1,AK$15-1,1,1)),(1-PLE!$AA$28)*OFFSET(Import.PLQ,$A22-1,AK$15-1,1,1))))</f>
        <v>0</v>
      </c>
      <c r="AL22" s="146">
        <f ca="1">IF(AL$13="",0,CHOOSE(Detalhamento.OpçãoServiços,OFFSET(Import.PLQ,$A22-1,AL$15-1,1,1),IF($E22&lt;&gt;1,IF(ISNUMBER(INDEX(Import.PLE,Detalhamento!$E22,Detalhamento!AL$15)),IF(INDEX(Import.PLE,Detalhamento!$E22,Detalhamento!AL$15)&lt;=mediçao,OFFSET(Import.PLQ,$A22-1,AL$15-1,1,1),0),0),PLE!$AA$28*OFFSET(Import.PLQ,$A22-1,AL$15-1,1,1)),IF($E22&lt;&gt;1,IF(ISNUMBER(INDEX(Import.PLE,Detalhamento!$E22,Detalhamento!AL$15)),IF(INDEX(Import.PLE,Detalhamento!$E22,Detalhamento!AL$15)&lt;=mediçao,0,OFFSET(Import.PLQ,$A22-1,AL$15-1,1,1)),OFFSET(Import.PLQ,$A22-1,AL$15-1,1,1)),(1-PLE!$AA$28)*OFFSET(Import.PLQ,$A22-1,AL$15-1,1,1))))</f>
        <v>0</v>
      </c>
      <c r="AM22" s="146">
        <f ca="1">IF(AM$13="",0,CHOOSE(Detalhamento.OpçãoServiços,OFFSET(Import.PLQ,$A22-1,AM$15-1,1,1),IF($E22&lt;&gt;1,IF(ISNUMBER(INDEX(Import.PLE,Detalhamento!$E22,Detalhamento!AM$15)),IF(INDEX(Import.PLE,Detalhamento!$E22,Detalhamento!AM$15)&lt;=mediçao,OFFSET(Import.PLQ,$A22-1,AM$15-1,1,1),0),0),PLE!$AA$28*OFFSET(Import.PLQ,$A22-1,AM$15-1,1,1)),IF($E22&lt;&gt;1,IF(ISNUMBER(INDEX(Import.PLE,Detalhamento!$E22,Detalhamento!AM$15)),IF(INDEX(Import.PLE,Detalhamento!$E22,Detalhamento!AM$15)&lt;=mediçao,0,OFFSET(Import.PLQ,$A22-1,AM$15-1,1,1)),OFFSET(Import.PLQ,$A22-1,AM$15-1,1,1)),(1-PLE!$AA$28)*OFFSET(Import.PLQ,$A22-1,AM$15-1,1,1))))</f>
        <v>0</v>
      </c>
      <c r="AN22" s="146">
        <f ca="1">IF(AN$13="",0,CHOOSE(Detalhamento.OpçãoServiços,OFFSET(Import.PLQ,$A22-1,AN$15-1,1,1),IF($E22&lt;&gt;1,IF(ISNUMBER(INDEX(Import.PLE,Detalhamento!$E22,Detalhamento!AN$15)),IF(INDEX(Import.PLE,Detalhamento!$E22,Detalhamento!AN$15)&lt;=mediçao,OFFSET(Import.PLQ,$A22-1,AN$15-1,1,1),0),0),PLE!$AA$28*OFFSET(Import.PLQ,$A22-1,AN$15-1,1,1)),IF($E22&lt;&gt;1,IF(ISNUMBER(INDEX(Import.PLE,Detalhamento!$E22,Detalhamento!AN$15)),IF(INDEX(Import.PLE,Detalhamento!$E22,Detalhamento!AN$15)&lt;=mediçao,0,OFFSET(Import.PLQ,$A22-1,AN$15-1,1,1)),OFFSET(Import.PLQ,$A22-1,AN$15-1,1,1)),(1-PLE!$AA$28)*OFFSET(Import.PLQ,$A22-1,AN$15-1,1,1))))</f>
        <v>0</v>
      </c>
      <c r="AO22" s="146">
        <f ca="1">IF(AO$13="",0,CHOOSE(Detalhamento.OpçãoServiços,OFFSET(Import.PLQ,$A22-1,AO$15-1,1,1),IF($E22&lt;&gt;1,IF(ISNUMBER(INDEX(Import.PLE,Detalhamento!$E22,Detalhamento!AO$15)),IF(INDEX(Import.PLE,Detalhamento!$E22,Detalhamento!AO$15)&lt;=mediçao,OFFSET(Import.PLQ,$A22-1,AO$15-1,1,1),0),0),PLE!$AA$28*OFFSET(Import.PLQ,$A22-1,AO$15-1,1,1)),IF($E22&lt;&gt;1,IF(ISNUMBER(INDEX(Import.PLE,Detalhamento!$E22,Detalhamento!AO$15)),IF(INDEX(Import.PLE,Detalhamento!$E22,Detalhamento!AO$15)&lt;=mediçao,0,OFFSET(Import.PLQ,$A22-1,AO$15-1,1,1)),OFFSET(Import.PLQ,$A22-1,AO$15-1,1,1)),(1-PLE!$AA$28)*OFFSET(Import.PLQ,$A22-1,AO$15-1,1,1))))</f>
        <v>0</v>
      </c>
      <c r="AP22" s="146">
        <f ca="1">IF(AP$13="",0,CHOOSE(Detalhamento.OpçãoServiços,OFFSET(Import.PLQ,$A22-1,AP$15-1,1,1),IF($E22&lt;&gt;1,IF(ISNUMBER(INDEX(Import.PLE,Detalhamento!$E22,Detalhamento!AP$15)),IF(INDEX(Import.PLE,Detalhamento!$E22,Detalhamento!AP$15)&lt;=mediçao,OFFSET(Import.PLQ,$A22-1,AP$15-1,1,1),0),0),PLE!$AA$28*OFFSET(Import.PLQ,$A22-1,AP$15-1,1,1)),IF($E22&lt;&gt;1,IF(ISNUMBER(INDEX(Import.PLE,Detalhamento!$E22,Detalhamento!AP$15)),IF(INDEX(Import.PLE,Detalhamento!$E22,Detalhamento!AP$15)&lt;=mediçao,0,OFFSET(Import.PLQ,$A22-1,AP$15-1,1,1)),OFFSET(Import.PLQ,$A22-1,AP$15-1,1,1)),(1-PLE!$AA$28)*OFFSET(Import.PLQ,$A22-1,AP$15-1,1,1))))</f>
        <v>0</v>
      </c>
      <c r="AQ22" s="146">
        <f ca="1">IF(AQ$13="",0,CHOOSE(Detalhamento.OpçãoServiços,OFFSET(Import.PLQ,$A22-1,AQ$15-1,1,1),IF($E22&lt;&gt;1,IF(ISNUMBER(INDEX(Import.PLE,Detalhamento!$E22,Detalhamento!AQ$15)),IF(INDEX(Import.PLE,Detalhamento!$E22,Detalhamento!AQ$15)&lt;=mediçao,OFFSET(Import.PLQ,$A22-1,AQ$15-1,1,1),0),0),PLE!$AA$28*OFFSET(Import.PLQ,$A22-1,AQ$15-1,1,1)),IF($E22&lt;&gt;1,IF(ISNUMBER(INDEX(Import.PLE,Detalhamento!$E22,Detalhamento!AQ$15)),IF(INDEX(Import.PLE,Detalhamento!$E22,Detalhamento!AQ$15)&lt;=mediçao,0,OFFSET(Import.PLQ,$A22-1,AQ$15-1,1,1)),OFFSET(Import.PLQ,$A22-1,AQ$15-1,1,1)),(1-PLE!$AA$28)*OFFSET(Import.PLQ,$A22-1,AQ$15-1,1,1))))</f>
        <v>0</v>
      </c>
      <c r="AR22" s="146">
        <f ca="1">IF(AR$13="",0,CHOOSE(Detalhamento.OpçãoServiços,OFFSET(Import.PLQ,$A22-1,AR$15-1,1,1),IF($E22&lt;&gt;1,IF(ISNUMBER(INDEX(Import.PLE,Detalhamento!$E22,Detalhamento!AR$15)),IF(INDEX(Import.PLE,Detalhamento!$E22,Detalhamento!AR$15)&lt;=mediçao,OFFSET(Import.PLQ,$A22-1,AR$15-1,1,1),0),0),PLE!$AA$28*OFFSET(Import.PLQ,$A22-1,AR$15-1,1,1)),IF($E22&lt;&gt;1,IF(ISNUMBER(INDEX(Import.PLE,Detalhamento!$E22,Detalhamento!AR$15)),IF(INDEX(Import.PLE,Detalhamento!$E22,Detalhamento!AR$15)&lt;=mediçao,0,OFFSET(Import.PLQ,$A22-1,AR$15-1,1,1)),OFFSET(Import.PLQ,$A22-1,AR$15-1,1,1)),(1-PLE!$AA$28)*OFFSET(Import.PLQ,$A22-1,AR$15-1,1,1))))</f>
        <v>0</v>
      </c>
      <c r="AS22" s="146">
        <f ca="1">IF(AS$13="",0,CHOOSE(Detalhamento.OpçãoServiços,OFFSET(Import.PLQ,$A22-1,AS$15-1,1,1),IF($E22&lt;&gt;1,IF(ISNUMBER(INDEX(Import.PLE,Detalhamento!$E22,Detalhamento!AS$15)),IF(INDEX(Import.PLE,Detalhamento!$E22,Detalhamento!AS$15)&lt;=mediçao,OFFSET(Import.PLQ,$A22-1,AS$15-1,1,1),0),0),PLE!$AA$28*OFFSET(Import.PLQ,$A22-1,AS$15-1,1,1)),IF($E22&lt;&gt;1,IF(ISNUMBER(INDEX(Import.PLE,Detalhamento!$E22,Detalhamento!AS$15)),IF(INDEX(Import.PLE,Detalhamento!$E22,Detalhamento!AS$15)&lt;=mediçao,0,OFFSET(Import.PLQ,$A22-1,AS$15-1,1,1)),OFFSET(Import.PLQ,$A22-1,AS$15-1,1,1)),(1-PLE!$AA$28)*OFFSET(Import.PLQ,$A22-1,AS$15-1,1,1))))</f>
        <v>0</v>
      </c>
      <c r="AT22" s="146">
        <f ca="1">IF(AT$13="",0,CHOOSE(Detalhamento.OpçãoServiços,OFFSET(Import.PLQ,$A22-1,AT$15-1,1,1),IF($E22&lt;&gt;1,IF(ISNUMBER(INDEX(Import.PLE,Detalhamento!$E22,Detalhamento!AT$15)),IF(INDEX(Import.PLE,Detalhamento!$E22,Detalhamento!AT$15)&lt;=mediçao,OFFSET(Import.PLQ,$A22-1,AT$15-1,1,1),0),0),PLE!$AA$28*OFFSET(Import.PLQ,$A22-1,AT$15-1,1,1)),IF($E22&lt;&gt;1,IF(ISNUMBER(INDEX(Import.PLE,Detalhamento!$E22,Detalhamento!AT$15)),IF(INDEX(Import.PLE,Detalhamento!$E22,Detalhamento!AT$15)&lt;=mediçao,0,OFFSET(Import.PLQ,$A22-1,AT$15-1,1,1)),OFFSET(Import.PLQ,$A22-1,AT$15-1,1,1)),(1-PLE!$AA$28)*OFFSET(Import.PLQ,$A22-1,AT$15-1,1,1))))</f>
        <v>0</v>
      </c>
      <c r="AU22" s="146">
        <f ca="1">IF(AU$13="",0,CHOOSE(Detalhamento.OpçãoServiços,OFFSET(Import.PLQ,$A22-1,AU$15-1,1,1),IF($E22&lt;&gt;1,IF(ISNUMBER(INDEX(Import.PLE,Detalhamento!$E22,Detalhamento!AU$15)),IF(INDEX(Import.PLE,Detalhamento!$E22,Detalhamento!AU$15)&lt;=mediçao,OFFSET(Import.PLQ,$A22-1,AU$15-1,1,1),0),0),PLE!$AA$28*OFFSET(Import.PLQ,$A22-1,AU$15-1,1,1)),IF($E22&lt;&gt;1,IF(ISNUMBER(INDEX(Import.PLE,Detalhamento!$E22,Detalhamento!AU$15)),IF(INDEX(Import.PLE,Detalhamento!$E22,Detalhamento!AU$15)&lt;=mediçao,0,OFFSET(Import.PLQ,$A22-1,AU$15-1,1,1)),OFFSET(Import.PLQ,$A22-1,AU$15-1,1,1)),(1-PLE!$AA$28)*OFFSET(Import.PLQ,$A22-1,AU$15-1,1,1))))</f>
        <v>0</v>
      </c>
      <c r="AV22" s="146">
        <f ca="1">IF(AV$13="",0,CHOOSE(Detalhamento.OpçãoServiços,OFFSET(Import.PLQ,$A22-1,AV$15-1,1,1),IF($E22&lt;&gt;1,IF(ISNUMBER(INDEX(Import.PLE,Detalhamento!$E22,Detalhamento!AV$15)),IF(INDEX(Import.PLE,Detalhamento!$E22,Detalhamento!AV$15)&lt;=mediçao,OFFSET(Import.PLQ,$A22-1,AV$15-1,1,1),0),0),PLE!$AA$28*OFFSET(Import.PLQ,$A22-1,AV$15-1,1,1)),IF($E22&lt;&gt;1,IF(ISNUMBER(INDEX(Import.PLE,Detalhamento!$E22,Detalhamento!AV$15)),IF(INDEX(Import.PLE,Detalhamento!$E22,Detalhamento!AV$15)&lt;=mediçao,0,OFFSET(Import.PLQ,$A22-1,AV$15-1,1,1)),OFFSET(Import.PLQ,$A22-1,AV$15-1,1,1)),(1-PLE!$AA$28)*OFFSET(Import.PLQ,$A22-1,AV$15-1,1,1))))</f>
        <v>0</v>
      </c>
      <c r="AW22" s="146">
        <f ca="1">IF(AW$13="",0,CHOOSE(Detalhamento.OpçãoServiços,OFFSET(Import.PLQ,$A22-1,AW$15-1,1,1),IF($E22&lt;&gt;1,IF(ISNUMBER(INDEX(Import.PLE,Detalhamento!$E22,Detalhamento!AW$15)),IF(INDEX(Import.PLE,Detalhamento!$E22,Detalhamento!AW$15)&lt;=mediçao,OFFSET(Import.PLQ,$A22-1,AW$15-1,1,1),0),0),PLE!$AA$28*OFFSET(Import.PLQ,$A22-1,AW$15-1,1,1)),IF($E22&lt;&gt;1,IF(ISNUMBER(INDEX(Import.PLE,Detalhamento!$E22,Detalhamento!AW$15)),IF(INDEX(Import.PLE,Detalhamento!$E22,Detalhamento!AW$15)&lt;=mediçao,0,OFFSET(Import.PLQ,$A22-1,AW$15-1,1,1)),OFFSET(Import.PLQ,$A22-1,AW$15-1,1,1)),(1-PLE!$AA$28)*OFFSET(Import.PLQ,$A22-1,AW$15-1,1,1))))</f>
        <v>0</v>
      </c>
      <c r="AX22" s="146">
        <f ca="1">IF(AX$13="",0,CHOOSE(Detalhamento.OpçãoServiços,OFFSET(Import.PLQ,$A22-1,AX$15-1,1,1),IF($E22&lt;&gt;1,IF(ISNUMBER(INDEX(Import.PLE,Detalhamento!$E22,Detalhamento!AX$15)),IF(INDEX(Import.PLE,Detalhamento!$E22,Detalhamento!AX$15)&lt;=mediçao,OFFSET(Import.PLQ,$A22-1,AX$15-1,1,1),0),0),PLE!$AA$28*OFFSET(Import.PLQ,$A22-1,AX$15-1,1,1)),IF($E22&lt;&gt;1,IF(ISNUMBER(INDEX(Import.PLE,Detalhamento!$E22,Detalhamento!AX$15)),IF(INDEX(Import.PLE,Detalhamento!$E22,Detalhamento!AX$15)&lt;=mediçao,0,OFFSET(Import.PLQ,$A22-1,AX$15-1,1,1)),OFFSET(Import.PLQ,$A22-1,AX$15-1,1,1)),(1-PLE!$AA$28)*OFFSET(Import.PLQ,$A22-1,AX$15-1,1,1))))</f>
        <v>0</v>
      </c>
      <c r="AY22" s="146">
        <f ca="1">IF(AY$13="",0,CHOOSE(Detalhamento.OpçãoServiços,OFFSET(Import.PLQ,$A22-1,AY$15-1,1,1),IF($E22&lt;&gt;1,IF(ISNUMBER(INDEX(Import.PLE,Detalhamento!$E22,Detalhamento!AY$15)),IF(INDEX(Import.PLE,Detalhamento!$E22,Detalhamento!AY$15)&lt;=mediçao,OFFSET(Import.PLQ,$A22-1,AY$15-1,1,1),0),0),PLE!$AA$28*OFFSET(Import.PLQ,$A22-1,AY$15-1,1,1)),IF($E22&lt;&gt;1,IF(ISNUMBER(INDEX(Import.PLE,Detalhamento!$E22,Detalhamento!AY$15)),IF(INDEX(Import.PLE,Detalhamento!$E22,Detalhamento!AY$15)&lt;=mediçao,0,OFFSET(Import.PLQ,$A22-1,AY$15-1,1,1)),OFFSET(Import.PLQ,$A22-1,AY$15-1,1,1)),(1-PLE!$AA$28)*OFFSET(Import.PLQ,$A22-1,AY$15-1,1,1))))</f>
        <v>0</v>
      </c>
      <c r="AZ22" s="146">
        <f ca="1">IF(AZ$13="",0,CHOOSE(Detalhamento.OpçãoServiços,OFFSET(Import.PLQ,$A22-1,AZ$15-1,1,1),IF($E22&lt;&gt;1,IF(ISNUMBER(INDEX(Import.PLE,Detalhamento!$E22,Detalhamento!AZ$15)),IF(INDEX(Import.PLE,Detalhamento!$E22,Detalhamento!AZ$15)&lt;=mediçao,OFFSET(Import.PLQ,$A22-1,AZ$15-1,1,1),0),0),PLE!$AA$28*OFFSET(Import.PLQ,$A22-1,AZ$15-1,1,1)),IF($E22&lt;&gt;1,IF(ISNUMBER(INDEX(Import.PLE,Detalhamento!$E22,Detalhamento!AZ$15)),IF(INDEX(Import.PLE,Detalhamento!$E22,Detalhamento!AZ$15)&lt;=mediçao,0,OFFSET(Import.PLQ,$A22-1,AZ$15-1,1,1)),OFFSET(Import.PLQ,$A22-1,AZ$15-1,1,1)),(1-PLE!$AA$28)*OFFSET(Import.PLQ,$A22-1,AZ$15-1,1,1))))</f>
        <v>0</v>
      </c>
      <c r="BA22" s="146">
        <f ca="1">IF(BA$13="",0,CHOOSE(Detalhamento.OpçãoServiços,OFFSET(Import.PLQ,$A22-1,BA$15-1,1,1),IF($E22&lt;&gt;1,IF(ISNUMBER(INDEX(Import.PLE,Detalhamento!$E22,Detalhamento!BA$15)),IF(INDEX(Import.PLE,Detalhamento!$E22,Detalhamento!BA$15)&lt;=mediçao,OFFSET(Import.PLQ,$A22-1,BA$15-1,1,1),0),0),PLE!$AA$28*OFFSET(Import.PLQ,$A22-1,BA$15-1,1,1)),IF($E22&lt;&gt;1,IF(ISNUMBER(INDEX(Import.PLE,Detalhamento!$E22,Detalhamento!BA$15)),IF(INDEX(Import.PLE,Detalhamento!$E22,Detalhamento!BA$15)&lt;=mediçao,0,OFFSET(Import.PLQ,$A22-1,BA$15-1,1,1)),OFFSET(Import.PLQ,$A22-1,BA$15-1,1,1)),(1-PLE!$AA$28)*OFFSET(Import.PLQ,$A22-1,BA$15-1,1,1))))</f>
        <v>0</v>
      </c>
      <c r="BB22" s="146">
        <f ca="1">IF(BB$13="",0,CHOOSE(Detalhamento.OpçãoServiços,OFFSET(Import.PLQ,$A22-1,BB$15-1,1,1),IF($E22&lt;&gt;1,IF(ISNUMBER(INDEX(Import.PLE,Detalhamento!$E22,Detalhamento!BB$15)),IF(INDEX(Import.PLE,Detalhamento!$E22,Detalhamento!BB$15)&lt;=mediçao,OFFSET(Import.PLQ,$A22-1,BB$15-1,1,1),0),0),PLE!$AA$28*OFFSET(Import.PLQ,$A22-1,BB$15-1,1,1)),IF($E22&lt;&gt;1,IF(ISNUMBER(INDEX(Import.PLE,Detalhamento!$E22,Detalhamento!BB$15)),IF(INDEX(Import.PLE,Detalhamento!$E22,Detalhamento!BB$15)&lt;=mediçao,0,OFFSET(Import.PLQ,$A22-1,BB$15-1,1,1)),OFFSET(Import.PLQ,$A22-1,BB$15-1,1,1)),(1-PLE!$AA$28)*OFFSET(Import.PLQ,$A22-1,BB$15-1,1,1))))</f>
        <v>0</v>
      </c>
      <c r="BC22" s="146">
        <f ca="1">IF(BC$13="",0,CHOOSE(Detalhamento.OpçãoServiços,OFFSET(Import.PLQ,$A22-1,BC$15-1,1,1),IF($E22&lt;&gt;1,IF(ISNUMBER(INDEX(Import.PLE,Detalhamento!$E22,Detalhamento!BC$15)),IF(INDEX(Import.PLE,Detalhamento!$E22,Detalhamento!BC$15)&lt;=mediçao,OFFSET(Import.PLQ,$A22-1,BC$15-1,1,1),0),0),PLE!$AA$28*OFFSET(Import.PLQ,$A22-1,BC$15-1,1,1)),IF($E22&lt;&gt;1,IF(ISNUMBER(INDEX(Import.PLE,Detalhamento!$E22,Detalhamento!BC$15)),IF(INDEX(Import.PLE,Detalhamento!$E22,Detalhamento!BC$15)&lt;=mediçao,0,OFFSET(Import.PLQ,$A22-1,BC$15-1,1,1)),OFFSET(Import.PLQ,$A22-1,BC$15-1,1,1)),(1-PLE!$AA$28)*OFFSET(Import.PLQ,$A22-1,BC$15-1,1,1))))</f>
        <v>0</v>
      </c>
      <c r="BD22" s="146">
        <f ca="1">IF(BD$13="",0,CHOOSE(Detalhamento.OpçãoServiços,OFFSET(Import.PLQ,$A22-1,BD$15-1,1,1),IF($E22&lt;&gt;1,IF(ISNUMBER(INDEX(Import.PLE,Detalhamento!$E22,Detalhamento!BD$15)),IF(INDEX(Import.PLE,Detalhamento!$E22,Detalhamento!BD$15)&lt;=mediçao,OFFSET(Import.PLQ,$A22-1,BD$15-1,1,1),0),0),PLE!$AA$28*OFFSET(Import.PLQ,$A22-1,BD$15-1,1,1)),IF($E22&lt;&gt;1,IF(ISNUMBER(INDEX(Import.PLE,Detalhamento!$E22,Detalhamento!BD$15)),IF(INDEX(Import.PLE,Detalhamento!$E22,Detalhamento!BD$15)&lt;=mediçao,0,OFFSET(Import.PLQ,$A22-1,BD$15-1,1,1)),OFFSET(Import.PLQ,$A22-1,BD$15-1,1,1)),(1-PLE!$AA$28)*OFFSET(Import.PLQ,$A22-1,BD$15-1,1,1))))</f>
        <v>0</v>
      </c>
      <c r="BE22" s="146">
        <f ca="1">IF(BE$13="",0,CHOOSE(Detalhamento.OpçãoServiços,OFFSET(Import.PLQ,$A22-1,BE$15-1,1,1),IF($E22&lt;&gt;1,IF(ISNUMBER(INDEX(Import.PLE,Detalhamento!$E22,Detalhamento!BE$15)),IF(INDEX(Import.PLE,Detalhamento!$E22,Detalhamento!BE$15)&lt;=mediçao,OFFSET(Import.PLQ,$A22-1,BE$15-1,1,1),0),0),PLE!$AA$28*OFFSET(Import.PLQ,$A22-1,BE$15-1,1,1)),IF($E22&lt;&gt;1,IF(ISNUMBER(INDEX(Import.PLE,Detalhamento!$E22,Detalhamento!BE$15)),IF(INDEX(Import.PLE,Detalhamento!$E22,Detalhamento!BE$15)&lt;=mediçao,0,OFFSET(Import.PLQ,$A22-1,BE$15-1,1,1)),OFFSET(Import.PLQ,$A22-1,BE$15-1,1,1)),(1-PLE!$AA$28)*OFFSET(Import.PLQ,$A22-1,BE$15-1,1,1))))</f>
        <v>0</v>
      </c>
      <c r="BF22" s="146">
        <f ca="1">IF(BF$13="",0,CHOOSE(Detalhamento.OpçãoServiços,OFFSET(Import.PLQ,$A22-1,BF$15-1,1,1),IF($E22&lt;&gt;1,IF(ISNUMBER(INDEX(Import.PLE,Detalhamento!$E22,Detalhamento!BF$15)),IF(INDEX(Import.PLE,Detalhamento!$E22,Detalhamento!BF$15)&lt;=mediçao,OFFSET(Import.PLQ,$A22-1,BF$15-1,1,1),0),0),PLE!$AA$28*OFFSET(Import.PLQ,$A22-1,BF$15-1,1,1)),IF($E22&lt;&gt;1,IF(ISNUMBER(INDEX(Import.PLE,Detalhamento!$E22,Detalhamento!BF$15)),IF(INDEX(Import.PLE,Detalhamento!$E22,Detalhamento!BF$15)&lt;=mediçao,0,OFFSET(Import.PLQ,$A22-1,BF$15-1,1,1)),OFFSET(Import.PLQ,$A22-1,BF$15-1,1,1)),(1-PLE!$AA$28)*OFFSET(Import.PLQ,$A22-1,BF$15-1,1,1))))</f>
        <v>0</v>
      </c>
      <c r="BG22" s="146">
        <f ca="1">IF(BG$13="",0,CHOOSE(Detalhamento.OpçãoServiços,OFFSET(Import.PLQ,$A22-1,BG$15-1,1,1),IF($E22&lt;&gt;1,IF(ISNUMBER(INDEX(Import.PLE,Detalhamento!$E22,Detalhamento!BG$15)),IF(INDEX(Import.PLE,Detalhamento!$E22,Detalhamento!BG$15)&lt;=mediçao,OFFSET(Import.PLQ,$A22-1,BG$15-1,1,1),0),0),PLE!$AA$28*OFFSET(Import.PLQ,$A22-1,BG$15-1,1,1)),IF($E22&lt;&gt;1,IF(ISNUMBER(INDEX(Import.PLE,Detalhamento!$E22,Detalhamento!BG$15)),IF(INDEX(Import.PLE,Detalhamento!$E22,Detalhamento!BG$15)&lt;=mediçao,0,OFFSET(Import.PLQ,$A22-1,BG$15-1,1,1)),OFFSET(Import.PLQ,$A22-1,BG$15-1,1,1)),(1-PLE!$AA$28)*OFFSET(Import.PLQ,$A22-1,BG$15-1,1,1))))</f>
        <v>0</v>
      </c>
      <c r="BH22" s="146">
        <f ca="1">IF(BH$13="",0,CHOOSE(Detalhamento.OpçãoServiços,OFFSET(Import.PLQ,$A22-1,BH$15-1,1,1),IF($E22&lt;&gt;1,IF(ISNUMBER(INDEX(Import.PLE,Detalhamento!$E22,Detalhamento!BH$15)),IF(INDEX(Import.PLE,Detalhamento!$E22,Detalhamento!BH$15)&lt;=mediçao,OFFSET(Import.PLQ,$A22-1,BH$15-1,1,1),0),0),PLE!$AA$28*OFFSET(Import.PLQ,$A22-1,BH$15-1,1,1)),IF($E22&lt;&gt;1,IF(ISNUMBER(INDEX(Import.PLE,Detalhamento!$E22,Detalhamento!BH$15)),IF(INDEX(Import.PLE,Detalhamento!$E22,Detalhamento!BH$15)&lt;=mediçao,0,OFFSET(Import.PLQ,$A22-1,BH$15-1,1,1)),OFFSET(Import.PLQ,$A22-1,BH$15-1,1,1)),(1-PLE!$AA$28)*OFFSET(Import.PLQ,$A22-1,BH$15-1,1,1))))</f>
        <v>0</v>
      </c>
      <c r="BI22" s="146">
        <f ca="1">IF(BI$13="",0,CHOOSE(Detalhamento.OpçãoServiços,OFFSET(Import.PLQ,$A22-1,BI$15-1,1,1),IF($E22&lt;&gt;1,IF(ISNUMBER(INDEX(Import.PLE,Detalhamento!$E22,Detalhamento!BI$15)),IF(INDEX(Import.PLE,Detalhamento!$E22,Detalhamento!BI$15)&lt;=mediçao,OFFSET(Import.PLQ,$A22-1,BI$15-1,1,1),0),0),PLE!$AA$28*OFFSET(Import.PLQ,$A22-1,BI$15-1,1,1)),IF($E22&lt;&gt;1,IF(ISNUMBER(INDEX(Import.PLE,Detalhamento!$E22,Detalhamento!BI$15)),IF(INDEX(Import.PLE,Detalhamento!$E22,Detalhamento!BI$15)&lt;=mediçao,0,OFFSET(Import.PLQ,$A22-1,BI$15-1,1,1)),OFFSET(Import.PLQ,$A22-1,BI$15-1,1,1)),(1-PLE!$AA$28)*OFFSET(Import.PLQ,$A22-1,BI$15-1,1,1))))</f>
        <v>0</v>
      </c>
    </row>
    <row r="23" spans="1:61">
      <c r="A23" s="157">
        <v>3</v>
      </c>
      <c r="B23" s="21" t="e">
        <f t="shared" ca="1" si="2"/>
        <v>#N/A</v>
      </c>
      <c r="E23" s="155">
        <f t="shared" ca="1" si="3"/>
        <v>2</v>
      </c>
      <c r="F23" s="156" t="e">
        <f t="shared" ca="1" si="4"/>
        <v>#N/A</v>
      </c>
      <c r="G23" s="156" t="e">
        <f t="shared" ca="1" si="5"/>
        <v>#N/A</v>
      </c>
      <c r="H23" s="181" t="str">
        <f t="shared" ca="1" si="5"/>
        <v/>
      </c>
      <c r="I23" s="37" t="e">
        <f t="shared" ca="1" si="6"/>
        <v>#N/A</v>
      </c>
      <c r="J23" s="146" t="e">
        <f t="shared" ca="1" si="7"/>
        <v>#N/A</v>
      </c>
      <c r="K23" s="67"/>
      <c r="L23" s="146" t="e">
        <f ca="1">IF(L$13="",0,CHOOSE(Detalhamento.OpçãoServiços,OFFSET(Import.PLQ,$A23-1,L$15-1,1,1),IF($E23&lt;&gt;1,IF(ISNUMBER(INDEX(Import.PLE,Detalhamento!$E23,Detalhamento!L$15)),IF(INDEX(Import.PLE,Detalhamento!$E23,Detalhamento!L$15)&lt;=mediçao,OFFSET(Import.PLQ,$A23-1,L$15-1,1,1),0),0),PLE!$AA$28*OFFSET(Import.PLQ,$A23-1,L$15-1,1,1)),IF($E23&lt;&gt;1,IF(ISNUMBER(INDEX(Import.PLE,Detalhamento!$E23,Detalhamento!L$15)),IF(INDEX(Import.PLE,Detalhamento!$E23,Detalhamento!L$15)&lt;=mediçao,0,OFFSET(Import.PLQ,$A23-1,L$15-1,1,1)),OFFSET(Import.PLQ,$A23-1,L$15-1,1,1)),(1-PLE!$AA$28)*OFFSET(Import.PLQ,$A23-1,L$15-1,1,1))))</f>
        <v>#REF!</v>
      </c>
      <c r="M23" s="146" t="e">
        <f ca="1">IF(M$13="",0,CHOOSE(Detalhamento.OpçãoServiços,OFFSET(Import.PLQ,$A23-1,M$15-1,1,1),IF($E23&lt;&gt;1,IF(ISNUMBER(INDEX(Import.PLE,Detalhamento!$E23,Detalhamento!M$15)),IF(INDEX(Import.PLE,Detalhamento!$E23,Detalhamento!M$15)&lt;=mediçao,OFFSET(Import.PLQ,$A23-1,M$15-1,1,1),0),0),PLE!$AA$28*OFFSET(Import.PLQ,$A23-1,M$15-1,1,1)),IF($E23&lt;&gt;1,IF(ISNUMBER(INDEX(Import.PLE,Detalhamento!$E23,Detalhamento!M$15)),IF(INDEX(Import.PLE,Detalhamento!$E23,Detalhamento!M$15)&lt;=mediçao,0,OFFSET(Import.PLQ,$A23-1,M$15-1,1,1)),OFFSET(Import.PLQ,$A23-1,M$15-1,1,1)),(1-PLE!$AA$28)*OFFSET(Import.PLQ,$A23-1,M$15-1,1,1))))</f>
        <v>#REF!</v>
      </c>
      <c r="N23" s="146" t="e">
        <f ca="1">IF(N$13="",0,CHOOSE(Detalhamento.OpçãoServiços,OFFSET(Import.PLQ,$A23-1,N$15-1,1,1),IF($E23&lt;&gt;1,IF(ISNUMBER(INDEX(Import.PLE,Detalhamento!$E23,Detalhamento!N$15)),IF(INDEX(Import.PLE,Detalhamento!$E23,Detalhamento!N$15)&lt;=mediçao,OFFSET(Import.PLQ,$A23-1,N$15-1,1,1),0),0),PLE!$AA$28*OFFSET(Import.PLQ,$A23-1,N$15-1,1,1)),IF($E23&lt;&gt;1,IF(ISNUMBER(INDEX(Import.PLE,Detalhamento!$E23,Detalhamento!N$15)),IF(INDEX(Import.PLE,Detalhamento!$E23,Detalhamento!N$15)&lt;=mediçao,0,OFFSET(Import.PLQ,$A23-1,N$15-1,1,1)),OFFSET(Import.PLQ,$A23-1,N$15-1,1,1)),(1-PLE!$AA$28)*OFFSET(Import.PLQ,$A23-1,N$15-1,1,1))))</f>
        <v>#REF!</v>
      </c>
      <c r="O23" s="146" t="e">
        <f ca="1">IF(O$13="",0,CHOOSE(Detalhamento.OpçãoServiços,OFFSET(Import.PLQ,$A23-1,O$15-1,1,1),IF($E23&lt;&gt;1,IF(ISNUMBER(INDEX(Import.PLE,Detalhamento!$E23,Detalhamento!O$15)),IF(INDEX(Import.PLE,Detalhamento!$E23,Detalhamento!O$15)&lt;=mediçao,OFFSET(Import.PLQ,$A23-1,O$15-1,1,1),0),0),PLE!$AA$28*OFFSET(Import.PLQ,$A23-1,O$15-1,1,1)),IF($E23&lt;&gt;1,IF(ISNUMBER(INDEX(Import.PLE,Detalhamento!$E23,Detalhamento!O$15)),IF(INDEX(Import.PLE,Detalhamento!$E23,Detalhamento!O$15)&lt;=mediçao,0,OFFSET(Import.PLQ,$A23-1,O$15-1,1,1)),OFFSET(Import.PLQ,$A23-1,O$15-1,1,1)),(1-PLE!$AA$28)*OFFSET(Import.PLQ,$A23-1,O$15-1,1,1))))</f>
        <v>#REF!</v>
      </c>
      <c r="P23" s="146">
        <f ca="1">IF(P$13="",0,CHOOSE(Detalhamento.OpçãoServiços,OFFSET(Import.PLQ,$A23-1,P$15-1,1,1),IF($E23&lt;&gt;1,IF(ISNUMBER(INDEX(Import.PLE,Detalhamento!$E23,Detalhamento!P$15)),IF(INDEX(Import.PLE,Detalhamento!$E23,Detalhamento!P$15)&lt;=mediçao,OFFSET(Import.PLQ,$A23-1,P$15-1,1,1),0),0),PLE!$AA$28*OFFSET(Import.PLQ,$A23-1,P$15-1,1,1)),IF($E23&lt;&gt;1,IF(ISNUMBER(INDEX(Import.PLE,Detalhamento!$E23,Detalhamento!P$15)),IF(INDEX(Import.PLE,Detalhamento!$E23,Detalhamento!P$15)&lt;=mediçao,0,OFFSET(Import.PLQ,$A23-1,P$15-1,1,1)),OFFSET(Import.PLQ,$A23-1,P$15-1,1,1)),(1-PLE!$AA$28)*OFFSET(Import.PLQ,$A23-1,P$15-1,1,1))))</f>
        <v>0</v>
      </c>
      <c r="Q23" s="146">
        <f ca="1">IF(Q$13="",0,CHOOSE(Detalhamento.OpçãoServiços,OFFSET(Import.PLQ,$A23-1,Q$15-1,1,1),IF($E23&lt;&gt;1,IF(ISNUMBER(INDEX(Import.PLE,Detalhamento!$E23,Detalhamento!Q$15)),IF(INDEX(Import.PLE,Detalhamento!$E23,Detalhamento!Q$15)&lt;=mediçao,OFFSET(Import.PLQ,$A23-1,Q$15-1,1,1),0),0),PLE!$AA$28*OFFSET(Import.PLQ,$A23-1,Q$15-1,1,1)),IF($E23&lt;&gt;1,IF(ISNUMBER(INDEX(Import.PLE,Detalhamento!$E23,Detalhamento!Q$15)),IF(INDEX(Import.PLE,Detalhamento!$E23,Detalhamento!Q$15)&lt;=mediçao,0,OFFSET(Import.PLQ,$A23-1,Q$15-1,1,1)),OFFSET(Import.PLQ,$A23-1,Q$15-1,1,1)),(1-PLE!$AA$28)*OFFSET(Import.PLQ,$A23-1,Q$15-1,1,1))))</f>
        <v>0</v>
      </c>
      <c r="R23" s="146">
        <f ca="1">IF(R$13="",0,CHOOSE(Detalhamento.OpçãoServiços,OFFSET(Import.PLQ,$A23-1,R$15-1,1,1),IF($E23&lt;&gt;1,IF(ISNUMBER(INDEX(Import.PLE,Detalhamento!$E23,Detalhamento!R$15)),IF(INDEX(Import.PLE,Detalhamento!$E23,Detalhamento!R$15)&lt;=mediçao,OFFSET(Import.PLQ,$A23-1,R$15-1,1,1),0),0),PLE!$AA$28*OFFSET(Import.PLQ,$A23-1,R$15-1,1,1)),IF($E23&lt;&gt;1,IF(ISNUMBER(INDEX(Import.PLE,Detalhamento!$E23,Detalhamento!R$15)),IF(INDEX(Import.PLE,Detalhamento!$E23,Detalhamento!R$15)&lt;=mediçao,0,OFFSET(Import.PLQ,$A23-1,R$15-1,1,1)),OFFSET(Import.PLQ,$A23-1,R$15-1,1,1)),(1-PLE!$AA$28)*OFFSET(Import.PLQ,$A23-1,R$15-1,1,1))))</f>
        <v>0</v>
      </c>
      <c r="S23" s="146">
        <f ca="1">IF(S$13="",0,CHOOSE(Detalhamento.OpçãoServiços,OFFSET(Import.PLQ,$A23-1,S$15-1,1,1),IF($E23&lt;&gt;1,IF(ISNUMBER(INDEX(Import.PLE,Detalhamento!$E23,Detalhamento!S$15)),IF(INDEX(Import.PLE,Detalhamento!$E23,Detalhamento!S$15)&lt;=mediçao,OFFSET(Import.PLQ,$A23-1,S$15-1,1,1),0),0),PLE!$AA$28*OFFSET(Import.PLQ,$A23-1,S$15-1,1,1)),IF($E23&lt;&gt;1,IF(ISNUMBER(INDEX(Import.PLE,Detalhamento!$E23,Detalhamento!S$15)),IF(INDEX(Import.PLE,Detalhamento!$E23,Detalhamento!S$15)&lt;=mediçao,0,OFFSET(Import.PLQ,$A23-1,S$15-1,1,1)),OFFSET(Import.PLQ,$A23-1,S$15-1,1,1)),(1-PLE!$AA$28)*OFFSET(Import.PLQ,$A23-1,S$15-1,1,1))))</f>
        <v>0</v>
      </c>
      <c r="T23" s="146">
        <f ca="1">IF(T$13="",0,CHOOSE(Detalhamento.OpçãoServiços,OFFSET(Import.PLQ,$A23-1,T$15-1,1,1),IF($E23&lt;&gt;1,IF(ISNUMBER(INDEX(Import.PLE,Detalhamento!$E23,Detalhamento!T$15)),IF(INDEX(Import.PLE,Detalhamento!$E23,Detalhamento!T$15)&lt;=mediçao,OFFSET(Import.PLQ,$A23-1,T$15-1,1,1),0),0),PLE!$AA$28*OFFSET(Import.PLQ,$A23-1,T$15-1,1,1)),IF($E23&lt;&gt;1,IF(ISNUMBER(INDEX(Import.PLE,Detalhamento!$E23,Detalhamento!T$15)),IF(INDEX(Import.PLE,Detalhamento!$E23,Detalhamento!T$15)&lt;=mediçao,0,OFFSET(Import.PLQ,$A23-1,T$15-1,1,1)),OFFSET(Import.PLQ,$A23-1,T$15-1,1,1)),(1-PLE!$AA$28)*OFFSET(Import.PLQ,$A23-1,T$15-1,1,1))))</f>
        <v>0</v>
      </c>
      <c r="U23" s="146">
        <f ca="1">IF(U$13="",0,CHOOSE(Detalhamento.OpçãoServiços,OFFSET(Import.PLQ,$A23-1,U$15-1,1,1),IF($E23&lt;&gt;1,IF(ISNUMBER(INDEX(Import.PLE,Detalhamento!$E23,Detalhamento!U$15)),IF(INDEX(Import.PLE,Detalhamento!$E23,Detalhamento!U$15)&lt;=mediçao,OFFSET(Import.PLQ,$A23-1,U$15-1,1,1),0),0),PLE!$AA$28*OFFSET(Import.PLQ,$A23-1,U$15-1,1,1)),IF($E23&lt;&gt;1,IF(ISNUMBER(INDEX(Import.PLE,Detalhamento!$E23,Detalhamento!U$15)),IF(INDEX(Import.PLE,Detalhamento!$E23,Detalhamento!U$15)&lt;=mediçao,0,OFFSET(Import.PLQ,$A23-1,U$15-1,1,1)),OFFSET(Import.PLQ,$A23-1,U$15-1,1,1)),(1-PLE!$AA$28)*OFFSET(Import.PLQ,$A23-1,U$15-1,1,1))))</f>
        <v>0</v>
      </c>
      <c r="V23" s="146">
        <f ca="1">IF(V$13="",0,CHOOSE(Detalhamento.OpçãoServiços,OFFSET(Import.PLQ,$A23-1,V$15-1,1,1),IF($E23&lt;&gt;1,IF(ISNUMBER(INDEX(Import.PLE,Detalhamento!$E23,Detalhamento!V$15)),IF(INDEX(Import.PLE,Detalhamento!$E23,Detalhamento!V$15)&lt;=mediçao,OFFSET(Import.PLQ,$A23-1,V$15-1,1,1),0),0),PLE!$AA$28*OFFSET(Import.PLQ,$A23-1,V$15-1,1,1)),IF($E23&lt;&gt;1,IF(ISNUMBER(INDEX(Import.PLE,Detalhamento!$E23,Detalhamento!V$15)),IF(INDEX(Import.PLE,Detalhamento!$E23,Detalhamento!V$15)&lt;=mediçao,0,OFFSET(Import.PLQ,$A23-1,V$15-1,1,1)),OFFSET(Import.PLQ,$A23-1,V$15-1,1,1)),(1-PLE!$AA$28)*OFFSET(Import.PLQ,$A23-1,V$15-1,1,1))))</f>
        <v>0</v>
      </c>
      <c r="W23" s="146">
        <f ca="1">IF(W$13="",0,CHOOSE(Detalhamento.OpçãoServiços,OFFSET(Import.PLQ,$A23-1,W$15-1,1,1),IF($E23&lt;&gt;1,IF(ISNUMBER(INDEX(Import.PLE,Detalhamento!$E23,Detalhamento!W$15)),IF(INDEX(Import.PLE,Detalhamento!$E23,Detalhamento!W$15)&lt;=mediçao,OFFSET(Import.PLQ,$A23-1,W$15-1,1,1),0),0),PLE!$AA$28*OFFSET(Import.PLQ,$A23-1,W$15-1,1,1)),IF($E23&lt;&gt;1,IF(ISNUMBER(INDEX(Import.PLE,Detalhamento!$E23,Detalhamento!W$15)),IF(INDEX(Import.PLE,Detalhamento!$E23,Detalhamento!W$15)&lt;=mediçao,0,OFFSET(Import.PLQ,$A23-1,W$15-1,1,1)),OFFSET(Import.PLQ,$A23-1,W$15-1,1,1)),(1-PLE!$AA$28)*OFFSET(Import.PLQ,$A23-1,W$15-1,1,1))))</f>
        <v>0</v>
      </c>
      <c r="X23" s="146">
        <f ca="1">IF(X$13="",0,CHOOSE(Detalhamento.OpçãoServiços,OFFSET(Import.PLQ,$A23-1,X$15-1,1,1),IF($E23&lt;&gt;1,IF(ISNUMBER(INDEX(Import.PLE,Detalhamento!$E23,Detalhamento!X$15)),IF(INDEX(Import.PLE,Detalhamento!$E23,Detalhamento!X$15)&lt;=mediçao,OFFSET(Import.PLQ,$A23-1,X$15-1,1,1),0),0),PLE!$AA$28*OFFSET(Import.PLQ,$A23-1,X$15-1,1,1)),IF($E23&lt;&gt;1,IF(ISNUMBER(INDEX(Import.PLE,Detalhamento!$E23,Detalhamento!X$15)),IF(INDEX(Import.PLE,Detalhamento!$E23,Detalhamento!X$15)&lt;=mediçao,0,OFFSET(Import.PLQ,$A23-1,X$15-1,1,1)),OFFSET(Import.PLQ,$A23-1,X$15-1,1,1)),(1-PLE!$AA$28)*OFFSET(Import.PLQ,$A23-1,X$15-1,1,1))))</f>
        <v>0</v>
      </c>
      <c r="Y23" s="146">
        <f ca="1">IF(Y$13="",0,CHOOSE(Detalhamento.OpçãoServiços,OFFSET(Import.PLQ,$A23-1,Y$15-1,1,1),IF($E23&lt;&gt;1,IF(ISNUMBER(INDEX(Import.PLE,Detalhamento!$E23,Detalhamento!Y$15)),IF(INDEX(Import.PLE,Detalhamento!$E23,Detalhamento!Y$15)&lt;=mediçao,OFFSET(Import.PLQ,$A23-1,Y$15-1,1,1),0),0),PLE!$AA$28*OFFSET(Import.PLQ,$A23-1,Y$15-1,1,1)),IF($E23&lt;&gt;1,IF(ISNUMBER(INDEX(Import.PLE,Detalhamento!$E23,Detalhamento!Y$15)),IF(INDEX(Import.PLE,Detalhamento!$E23,Detalhamento!Y$15)&lt;=mediçao,0,OFFSET(Import.PLQ,$A23-1,Y$15-1,1,1)),OFFSET(Import.PLQ,$A23-1,Y$15-1,1,1)),(1-PLE!$AA$28)*OFFSET(Import.PLQ,$A23-1,Y$15-1,1,1))))</f>
        <v>0</v>
      </c>
      <c r="Z23" s="146">
        <f ca="1">IF(Z$13="",0,CHOOSE(Detalhamento.OpçãoServiços,OFFSET(Import.PLQ,$A23-1,Z$15-1,1,1),IF($E23&lt;&gt;1,IF(ISNUMBER(INDEX(Import.PLE,Detalhamento!$E23,Detalhamento!Z$15)),IF(INDEX(Import.PLE,Detalhamento!$E23,Detalhamento!Z$15)&lt;=mediçao,OFFSET(Import.PLQ,$A23-1,Z$15-1,1,1),0),0),PLE!$AA$28*OFFSET(Import.PLQ,$A23-1,Z$15-1,1,1)),IF($E23&lt;&gt;1,IF(ISNUMBER(INDEX(Import.PLE,Detalhamento!$E23,Detalhamento!Z$15)),IF(INDEX(Import.PLE,Detalhamento!$E23,Detalhamento!Z$15)&lt;=mediçao,0,OFFSET(Import.PLQ,$A23-1,Z$15-1,1,1)),OFFSET(Import.PLQ,$A23-1,Z$15-1,1,1)),(1-PLE!$AA$28)*OFFSET(Import.PLQ,$A23-1,Z$15-1,1,1))))</f>
        <v>0</v>
      </c>
      <c r="AA23" s="146">
        <f ca="1">IF(AA$13="",0,CHOOSE(Detalhamento.OpçãoServiços,OFFSET(Import.PLQ,$A23-1,AA$15-1,1,1),IF($E23&lt;&gt;1,IF(ISNUMBER(INDEX(Import.PLE,Detalhamento!$E23,Detalhamento!AA$15)),IF(INDEX(Import.PLE,Detalhamento!$E23,Detalhamento!AA$15)&lt;=mediçao,OFFSET(Import.PLQ,$A23-1,AA$15-1,1,1),0),0),PLE!$AA$28*OFFSET(Import.PLQ,$A23-1,AA$15-1,1,1)),IF($E23&lt;&gt;1,IF(ISNUMBER(INDEX(Import.PLE,Detalhamento!$E23,Detalhamento!AA$15)),IF(INDEX(Import.PLE,Detalhamento!$E23,Detalhamento!AA$15)&lt;=mediçao,0,OFFSET(Import.PLQ,$A23-1,AA$15-1,1,1)),OFFSET(Import.PLQ,$A23-1,AA$15-1,1,1)),(1-PLE!$AA$28)*OFFSET(Import.PLQ,$A23-1,AA$15-1,1,1))))</f>
        <v>0</v>
      </c>
      <c r="AB23" s="146">
        <f ca="1">IF(AB$13="",0,CHOOSE(Detalhamento.OpçãoServiços,OFFSET(Import.PLQ,$A23-1,AB$15-1,1,1),IF($E23&lt;&gt;1,IF(ISNUMBER(INDEX(Import.PLE,Detalhamento!$E23,Detalhamento!AB$15)),IF(INDEX(Import.PLE,Detalhamento!$E23,Detalhamento!AB$15)&lt;=mediçao,OFFSET(Import.PLQ,$A23-1,AB$15-1,1,1),0),0),PLE!$AA$28*OFFSET(Import.PLQ,$A23-1,AB$15-1,1,1)),IF($E23&lt;&gt;1,IF(ISNUMBER(INDEX(Import.PLE,Detalhamento!$E23,Detalhamento!AB$15)),IF(INDEX(Import.PLE,Detalhamento!$E23,Detalhamento!AB$15)&lt;=mediçao,0,OFFSET(Import.PLQ,$A23-1,AB$15-1,1,1)),OFFSET(Import.PLQ,$A23-1,AB$15-1,1,1)),(1-PLE!$AA$28)*OFFSET(Import.PLQ,$A23-1,AB$15-1,1,1))))</f>
        <v>0</v>
      </c>
      <c r="AC23" s="146">
        <f ca="1">IF(AC$13="",0,CHOOSE(Detalhamento.OpçãoServiços,OFFSET(Import.PLQ,$A23-1,AC$15-1,1,1),IF($E23&lt;&gt;1,IF(ISNUMBER(INDEX(Import.PLE,Detalhamento!$E23,Detalhamento!AC$15)),IF(INDEX(Import.PLE,Detalhamento!$E23,Detalhamento!AC$15)&lt;=mediçao,OFFSET(Import.PLQ,$A23-1,AC$15-1,1,1),0),0),PLE!$AA$28*OFFSET(Import.PLQ,$A23-1,AC$15-1,1,1)),IF($E23&lt;&gt;1,IF(ISNUMBER(INDEX(Import.PLE,Detalhamento!$E23,Detalhamento!AC$15)),IF(INDEX(Import.PLE,Detalhamento!$E23,Detalhamento!AC$15)&lt;=mediçao,0,OFFSET(Import.PLQ,$A23-1,AC$15-1,1,1)),OFFSET(Import.PLQ,$A23-1,AC$15-1,1,1)),(1-PLE!$AA$28)*OFFSET(Import.PLQ,$A23-1,AC$15-1,1,1))))</f>
        <v>0</v>
      </c>
      <c r="AD23" s="146">
        <f ca="1">IF(AD$13="",0,CHOOSE(Detalhamento.OpçãoServiços,OFFSET(Import.PLQ,$A23-1,AD$15-1,1,1),IF($E23&lt;&gt;1,IF(ISNUMBER(INDEX(Import.PLE,Detalhamento!$E23,Detalhamento!AD$15)),IF(INDEX(Import.PLE,Detalhamento!$E23,Detalhamento!AD$15)&lt;=mediçao,OFFSET(Import.PLQ,$A23-1,AD$15-1,1,1),0),0),PLE!$AA$28*OFFSET(Import.PLQ,$A23-1,AD$15-1,1,1)),IF($E23&lt;&gt;1,IF(ISNUMBER(INDEX(Import.PLE,Detalhamento!$E23,Detalhamento!AD$15)),IF(INDEX(Import.PLE,Detalhamento!$E23,Detalhamento!AD$15)&lt;=mediçao,0,OFFSET(Import.PLQ,$A23-1,AD$15-1,1,1)),OFFSET(Import.PLQ,$A23-1,AD$15-1,1,1)),(1-PLE!$AA$28)*OFFSET(Import.PLQ,$A23-1,AD$15-1,1,1))))</f>
        <v>0</v>
      </c>
      <c r="AE23" s="146">
        <f ca="1">IF(AE$13="",0,CHOOSE(Detalhamento.OpçãoServiços,OFFSET(Import.PLQ,$A23-1,AE$15-1,1,1),IF($E23&lt;&gt;1,IF(ISNUMBER(INDEX(Import.PLE,Detalhamento!$E23,Detalhamento!AE$15)),IF(INDEX(Import.PLE,Detalhamento!$E23,Detalhamento!AE$15)&lt;=mediçao,OFFSET(Import.PLQ,$A23-1,AE$15-1,1,1),0),0),PLE!$AA$28*OFFSET(Import.PLQ,$A23-1,AE$15-1,1,1)),IF($E23&lt;&gt;1,IF(ISNUMBER(INDEX(Import.PLE,Detalhamento!$E23,Detalhamento!AE$15)),IF(INDEX(Import.PLE,Detalhamento!$E23,Detalhamento!AE$15)&lt;=mediçao,0,OFFSET(Import.PLQ,$A23-1,AE$15-1,1,1)),OFFSET(Import.PLQ,$A23-1,AE$15-1,1,1)),(1-PLE!$AA$28)*OFFSET(Import.PLQ,$A23-1,AE$15-1,1,1))))</f>
        <v>0</v>
      </c>
      <c r="AF23" s="146">
        <f ca="1">IF(AF$13="",0,CHOOSE(Detalhamento.OpçãoServiços,OFFSET(Import.PLQ,$A23-1,AF$15-1,1,1),IF($E23&lt;&gt;1,IF(ISNUMBER(INDEX(Import.PLE,Detalhamento!$E23,Detalhamento!AF$15)),IF(INDEX(Import.PLE,Detalhamento!$E23,Detalhamento!AF$15)&lt;=mediçao,OFFSET(Import.PLQ,$A23-1,AF$15-1,1,1),0),0),PLE!$AA$28*OFFSET(Import.PLQ,$A23-1,AF$15-1,1,1)),IF($E23&lt;&gt;1,IF(ISNUMBER(INDEX(Import.PLE,Detalhamento!$E23,Detalhamento!AF$15)),IF(INDEX(Import.PLE,Detalhamento!$E23,Detalhamento!AF$15)&lt;=mediçao,0,OFFSET(Import.PLQ,$A23-1,AF$15-1,1,1)),OFFSET(Import.PLQ,$A23-1,AF$15-1,1,1)),(1-PLE!$AA$28)*OFFSET(Import.PLQ,$A23-1,AF$15-1,1,1))))</f>
        <v>0</v>
      </c>
      <c r="AG23" s="146">
        <f ca="1">IF(AG$13="",0,CHOOSE(Detalhamento.OpçãoServiços,OFFSET(Import.PLQ,$A23-1,AG$15-1,1,1),IF($E23&lt;&gt;1,IF(ISNUMBER(INDEX(Import.PLE,Detalhamento!$E23,Detalhamento!AG$15)),IF(INDEX(Import.PLE,Detalhamento!$E23,Detalhamento!AG$15)&lt;=mediçao,OFFSET(Import.PLQ,$A23-1,AG$15-1,1,1),0),0),PLE!$AA$28*OFFSET(Import.PLQ,$A23-1,AG$15-1,1,1)),IF($E23&lt;&gt;1,IF(ISNUMBER(INDEX(Import.PLE,Detalhamento!$E23,Detalhamento!AG$15)),IF(INDEX(Import.PLE,Detalhamento!$E23,Detalhamento!AG$15)&lt;=mediçao,0,OFFSET(Import.PLQ,$A23-1,AG$15-1,1,1)),OFFSET(Import.PLQ,$A23-1,AG$15-1,1,1)),(1-PLE!$AA$28)*OFFSET(Import.PLQ,$A23-1,AG$15-1,1,1))))</f>
        <v>0</v>
      </c>
      <c r="AH23" s="146">
        <f ca="1">IF(AH$13="",0,CHOOSE(Detalhamento.OpçãoServiços,OFFSET(Import.PLQ,$A23-1,AH$15-1,1,1),IF($E23&lt;&gt;1,IF(ISNUMBER(INDEX(Import.PLE,Detalhamento!$E23,Detalhamento!AH$15)),IF(INDEX(Import.PLE,Detalhamento!$E23,Detalhamento!AH$15)&lt;=mediçao,OFFSET(Import.PLQ,$A23-1,AH$15-1,1,1),0),0),PLE!$AA$28*OFFSET(Import.PLQ,$A23-1,AH$15-1,1,1)),IF($E23&lt;&gt;1,IF(ISNUMBER(INDEX(Import.PLE,Detalhamento!$E23,Detalhamento!AH$15)),IF(INDEX(Import.PLE,Detalhamento!$E23,Detalhamento!AH$15)&lt;=mediçao,0,OFFSET(Import.PLQ,$A23-1,AH$15-1,1,1)),OFFSET(Import.PLQ,$A23-1,AH$15-1,1,1)),(1-PLE!$AA$28)*OFFSET(Import.PLQ,$A23-1,AH$15-1,1,1))))</f>
        <v>0</v>
      </c>
      <c r="AI23" s="146">
        <f ca="1">IF(AI$13="",0,CHOOSE(Detalhamento.OpçãoServiços,OFFSET(Import.PLQ,$A23-1,AI$15-1,1,1),IF($E23&lt;&gt;1,IF(ISNUMBER(INDEX(Import.PLE,Detalhamento!$E23,Detalhamento!AI$15)),IF(INDEX(Import.PLE,Detalhamento!$E23,Detalhamento!AI$15)&lt;=mediçao,OFFSET(Import.PLQ,$A23-1,AI$15-1,1,1),0),0),PLE!$AA$28*OFFSET(Import.PLQ,$A23-1,AI$15-1,1,1)),IF($E23&lt;&gt;1,IF(ISNUMBER(INDEX(Import.PLE,Detalhamento!$E23,Detalhamento!AI$15)),IF(INDEX(Import.PLE,Detalhamento!$E23,Detalhamento!AI$15)&lt;=mediçao,0,OFFSET(Import.PLQ,$A23-1,AI$15-1,1,1)),OFFSET(Import.PLQ,$A23-1,AI$15-1,1,1)),(1-PLE!$AA$28)*OFFSET(Import.PLQ,$A23-1,AI$15-1,1,1))))</f>
        <v>0</v>
      </c>
      <c r="AJ23" s="146">
        <f ca="1">IF(AJ$13="",0,CHOOSE(Detalhamento.OpçãoServiços,OFFSET(Import.PLQ,$A23-1,AJ$15-1,1,1),IF($E23&lt;&gt;1,IF(ISNUMBER(INDEX(Import.PLE,Detalhamento!$E23,Detalhamento!AJ$15)),IF(INDEX(Import.PLE,Detalhamento!$E23,Detalhamento!AJ$15)&lt;=mediçao,OFFSET(Import.PLQ,$A23-1,AJ$15-1,1,1),0),0),PLE!$AA$28*OFFSET(Import.PLQ,$A23-1,AJ$15-1,1,1)),IF($E23&lt;&gt;1,IF(ISNUMBER(INDEX(Import.PLE,Detalhamento!$E23,Detalhamento!AJ$15)),IF(INDEX(Import.PLE,Detalhamento!$E23,Detalhamento!AJ$15)&lt;=mediçao,0,OFFSET(Import.PLQ,$A23-1,AJ$15-1,1,1)),OFFSET(Import.PLQ,$A23-1,AJ$15-1,1,1)),(1-PLE!$AA$28)*OFFSET(Import.PLQ,$A23-1,AJ$15-1,1,1))))</f>
        <v>0</v>
      </c>
      <c r="AK23" s="146">
        <f ca="1">IF(AK$13="",0,CHOOSE(Detalhamento.OpçãoServiços,OFFSET(Import.PLQ,$A23-1,AK$15-1,1,1),IF($E23&lt;&gt;1,IF(ISNUMBER(INDEX(Import.PLE,Detalhamento!$E23,Detalhamento!AK$15)),IF(INDEX(Import.PLE,Detalhamento!$E23,Detalhamento!AK$15)&lt;=mediçao,OFFSET(Import.PLQ,$A23-1,AK$15-1,1,1),0),0),PLE!$AA$28*OFFSET(Import.PLQ,$A23-1,AK$15-1,1,1)),IF($E23&lt;&gt;1,IF(ISNUMBER(INDEX(Import.PLE,Detalhamento!$E23,Detalhamento!AK$15)),IF(INDEX(Import.PLE,Detalhamento!$E23,Detalhamento!AK$15)&lt;=mediçao,0,OFFSET(Import.PLQ,$A23-1,AK$15-1,1,1)),OFFSET(Import.PLQ,$A23-1,AK$15-1,1,1)),(1-PLE!$AA$28)*OFFSET(Import.PLQ,$A23-1,AK$15-1,1,1))))</f>
        <v>0</v>
      </c>
      <c r="AL23" s="146">
        <f ca="1">IF(AL$13="",0,CHOOSE(Detalhamento.OpçãoServiços,OFFSET(Import.PLQ,$A23-1,AL$15-1,1,1),IF($E23&lt;&gt;1,IF(ISNUMBER(INDEX(Import.PLE,Detalhamento!$E23,Detalhamento!AL$15)),IF(INDEX(Import.PLE,Detalhamento!$E23,Detalhamento!AL$15)&lt;=mediçao,OFFSET(Import.PLQ,$A23-1,AL$15-1,1,1),0),0),PLE!$AA$28*OFFSET(Import.PLQ,$A23-1,AL$15-1,1,1)),IF($E23&lt;&gt;1,IF(ISNUMBER(INDEX(Import.PLE,Detalhamento!$E23,Detalhamento!AL$15)),IF(INDEX(Import.PLE,Detalhamento!$E23,Detalhamento!AL$15)&lt;=mediçao,0,OFFSET(Import.PLQ,$A23-1,AL$15-1,1,1)),OFFSET(Import.PLQ,$A23-1,AL$15-1,1,1)),(1-PLE!$AA$28)*OFFSET(Import.PLQ,$A23-1,AL$15-1,1,1))))</f>
        <v>0</v>
      </c>
      <c r="AM23" s="146">
        <f ca="1">IF(AM$13="",0,CHOOSE(Detalhamento.OpçãoServiços,OFFSET(Import.PLQ,$A23-1,AM$15-1,1,1),IF($E23&lt;&gt;1,IF(ISNUMBER(INDEX(Import.PLE,Detalhamento!$E23,Detalhamento!AM$15)),IF(INDEX(Import.PLE,Detalhamento!$E23,Detalhamento!AM$15)&lt;=mediçao,OFFSET(Import.PLQ,$A23-1,AM$15-1,1,1),0),0),PLE!$AA$28*OFFSET(Import.PLQ,$A23-1,AM$15-1,1,1)),IF($E23&lt;&gt;1,IF(ISNUMBER(INDEX(Import.PLE,Detalhamento!$E23,Detalhamento!AM$15)),IF(INDEX(Import.PLE,Detalhamento!$E23,Detalhamento!AM$15)&lt;=mediçao,0,OFFSET(Import.PLQ,$A23-1,AM$15-1,1,1)),OFFSET(Import.PLQ,$A23-1,AM$15-1,1,1)),(1-PLE!$AA$28)*OFFSET(Import.PLQ,$A23-1,AM$15-1,1,1))))</f>
        <v>0</v>
      </c>
      <c r="AN23" s="146">
        <f ca="1">IF(AN$13="",0,CHOOSE(Detalhamento.OpçãoServiços,OFFSET(Import.PLQ,$A23-1,AN$15-1,1,1),IF($E23&lt;&gt;1,IF(ISNUMBER(INDEX(Import.PLE,Detalhamento!$E23,Detalhamento!AN$15)),IF(INDEX(Import.PLE,Detalhamento!$E23,Detalhamento!AN$15)&lt;=mediçao,OFFSET(Import.PLQ,$A23-1,AN$15-1,1,1),0),0),PLE!$AA$28*OFFSET(Import.PLQ,$A23-1,AN$15-1,1,1)),IF($E23&lt;&gt;1,IF(ISNUMBER(INDEX(Import.PLE,Detalhamento!$E23,Detalhamento!AN$15)),IF(INDEX(Import.PLE,Detalhamento!$E23,Detalhamento!AN$15)&lt;=mediçao,0,OFFSET(Import.PLQ,$A23-1,AN$15-1,1,1)),OFFSET(Import.PLQ,$A23-1,AN$15-1,1,1)),(1-PLE!$AA$28)*OFFSET(Import.PLQ,$A23-1,AN$15-1,1,1))))</f>
        <v>0</v>
      </c>
      <c r="AO23" s="146">
        <f ca="1">IF(AO$13="",0,CHOOSE(Detalhamento.OpçãoServiços,OFFSET(Import.PLQ,$A23-1,AO$15-1,1,1),IF($E23&lt;&gt;1,IF(ISNUMBER(INDEX(Import.PLE,Detalhamento!$E23,Detalhamento!AO$15)),IF(INDEX(Import.PLE,Detalhamento!$E23,Detalhamento!AO$15)&lt;=mediçao,OFFSET(Import.PLQ,$A23-1,AO$15-1,1,1),0),0),PLE!$AA$28*OFFSET(Import.PLQ,$A23-1,AO$15-1,1,1)),IF($E23&lt;&gt;1,IF(ISNUMBER(INDEX(Import.PLE,Detalhamento!$E23,Detalhamento!AO$15)),IF(INDEX(Import.PLE,Detalhamento!$E23,Detalhamento!AO$15)&lt;=mediçao,0,OFFSET(Import.PLQ,$A23-1,AO$15-1,1,1)),OFFSET(Import.PLQ,$A23-1,AO$15-1,1,1)),(1-PLE!$AA$28)*OFFSET(Import.PLQ,$A23-1,AO$15-1,1,1))))</f>
        <v>0</v>
      </c>
      <c r="AP23" s="146">
        <f ca="1">IF(AP$13="",0,CHOOSE(Detalhamento.OpçãoServiços,OFFSET(Import.PLQ,$A23-1,AP$15-1,1,1),IF($E23&lt;&gt;1,IF(ISNUMBER(INDEX(Import.PLE,Detalhamento!$E23,Detalhamento!AP$15)),IF(INDEX(Import.PLE,Detalhamento!$E23,Detalhamento!AP$15)&lt;=mediçao,OFFSET(Import.PLQ,$A23-1,AP$15-1,1,1),0),0),PLE!$AA$28*OFFSET(Import.PLQ,$A23-1,AP$15-1,1,1)),IF($E23&lt;&gt;1,IF(ISNUMBER(INDEX(Import.PLE,Detalhamento!$E23,Detalhamento!AP$15)),IF(INDEX(Import.PLE,Detalhamento!$E23,Detalhamento!AP$15)&lt;=mediçao,0,OFFSET(Import.PLQ,$A23-1,AP$15-1,1,1)),OFFSET(Import.PLQ,$A23-1,AP$15-1,1,1)),(1-PLE!$AA$28)*OFFSET(Import.PLQ,$A23-1,AP$15-1,1,1))))</f>
        <v>0</v>
      </c>
      <c r="AQ23" s="146">
        <f ca="1">IF(AQ$13="",0,CHOOSE(Detalhamento.OpçãoServiços,OFFSET(Import.PLQ,$A23-1,AQ$15-1,1,1),IF($E23&lt;&gt;1,IF(ISNUMBER(INDEX(Import.PLE,Detalhamento!$E23,Detalhamento!AQ$15)),IF(INDEX(Import.PLE,Detalhamento!$E23,Detalhamento!AQ$15)&lt;=mediçao,OFFSET(Import.PLQ,$A23-1,AQ$15-1,1,1),0),0),PLE!$AA$28*OFFSET(Import.PLQ,$A23-1,AQ$15-1,1,1)),IF($E23&lt;&gt;1,IF(ISNUMBER(INDEX(Import.PLE,Detalhamento!$E23,Detalhamento!AQ$15)),IF(INDEX(Import.PLE,Detalhamento!$E23,Detalhamento!AQ$15)&lt;=mediçao,0,OFFSET(Import.PLQ,$A23-1,AQ$15-1,1,1)),OFFSET(Import.PLQ,$A23-1,AQ$15-1,1,1)),(1-PLE!$AA$28)*OFFSET(Import.PLQ,$A23-1,AQ$15-1,1,1))))</f>
        <v>0</v>
      </c>
      <c r="AR23" s="146">
        <f ca="1">IF(AR$13="",0,CHOOSE(Detalhamento.OpçãoServiços,OFFSET(Import.PLQ,$A23-1,AR$15-1,1,1),IF($E23&lt;&gt;1,IF(ISNUMBER(INDEX(Import.PLE,Detalhamento!$E23,Detalhamento!AR$15)),IF(INDEX(Import.PLE,Detalhamento!$E23,Detalhamento!AR$15)&lt;=mediçao,OFFSET(Import.PLQ,$A23-1,AR$15-1,1,1),0),0),PLE!$AA$28*OFFSET(Import.PLQ,$A23-1,AR$15-1,1,1)),IF($E23&lt;&gt;1,IF(ISNUMBER(INDEX(Import.PLE,Detalhamento!$E23,Detalhamento!AR$15)),IF(INDEX(Import.PLE,Detalhamento!$E23,Detalhamento!AR$15)&lt;=mediçao,0,OFFSET(Import.PLQ,$A23-1,AR$15-1,1,1)),OFFSET(Import.PLQ,$A23-1,AR$15-1,1,1)),(1-PLE!$AA$28)*OFFSET(Import.PLQ,$A23-1,AR$15-1,1,1))))</f>
        <v>0</v>
      </c>
      <c r="AS23" s="146">
        <f ca="1">IF(AS$13="",0,CHOOSE(Detalhamento.OpçãoServiços,OFFSET(Import.PLQ,$A23-1,AS$15-1,1,1),IF($E23&lt;&gt;1,IF(ISNUMBER(INDEX(Import.PLE,Detalhamento!$E23,Detalhamento!AS$15)),IF(INDEX(Import.PLE,Detalhamento!$E23,Detalhamento!AS$15)&lt;=mediçao,OFFSET(Import.PLQ,$A23-1,AS$15-1,1,1),0),0),PLE!$AA$28*OFFSET(Import.PLQ,$A23-1,AS$15-1,1,1)),IF($E23&lt;&gt;1,IF(ISNUMBER(INDEX(Import.PLE,Detalhamento!$E23,Detalhamento!AS$15)),IF(INDEX(Import.PLE,Detalhamento!$E23,Detalhamento!AS$15)&lt;=mediçao,0,OFFSET(Import.PLQ,$A23-1,AS$15-1,1,1)),OFFSET(Import.PLQ,$A23-1,AS$15-1,1,1)),(1-PLE!$AA$28)*OFFSET(Import.PLQ,$A23-1,AS$15-1,1,1))))</f>
        <v>0</v>
      </c>
      <c r="AT23" s="146">
        <f ca="1">IF(AT$13="",0,CHOOSE(Detalhamento.OpçãoServiços,OFFSET(Import.PLQ,$A23-1,AT$15-1,1,1),IF($E23&lt;&gt;1,IF(ISNUMBER(INDEX(Import.PLE,Detalhamento!$E23,Detalhamento!AT$15)),IF(INDEX(Import.PLE,Detalhamento!$E23,Detalhamento!AT$15)&lt;=mediçao,OFFSET(Import.PLQ,$A23-1,AT$15-1,1,1),0),0),PLE!$AA$28*OFFSET(Import.PLQ,$A23-1,AT$15-1,1,1)),IF($E23&lt;&gt;1,IF(ISNUMBER(INDEX(Import.PLE,Detalhamento!$E23,Detalhamento!AT$15)),IF(INDEX(Import.PLE,Detalhamento!$E23,Detalhamento!AT$15)&lt;=mediçao,0,OFFSET(Import.PLQ,$A23-1,AT$15-1,1,1)),OFFSET(Import.PLQ,$A23-1,AT$15-1,1,1)),(1-PLE!$AA$28)*OFFSET(Import.PLQ,$A23-1,AT$15-1,1,1))))</f>
        <v>0</v>
      </c>
      <c r="AU23" s="146">
        <f ca="1">IF(AU$13="",0,CHOOSE(Detalhamento.OpçãoServiços,OFFSET(Import.PLQ,$A23-1,AU$15-1,1,1),IF($E23&lt;&gt;1,IF(ISNUMBER(INDEX(Import.PLE,Detalhamento!$E23,Detalhamento!AU$15)),IF(INDEX(Import.PLE,Detalhamento!$E23,Detalhamento!AU$15)&lt;=mediçao,OFFSET(Import.PLQ,$A23-1,AU$15-1,1,1),0),0),PLE!$AA$28*OFFSET(Import.PLQ,$A23-1,AU$15-1,1,1)),IF($E23&lt;&gt;1,IF(ISNUMBER(INDEX(Import.PLE,Detalhamento!$E23,Detalhamento!AU$15)),IF(INDEX(Import.PLE,Detalhamento!$E23,Detalhamento!AU$15)&lt;=mediçao,0,OFFSET(Import.PLQ,$A23-1,AU$15-1,1,1)),OFFSET(Import.PLQ,$A23-1,AU$15-1,1,1)),(1-PLE!$AA$28)*OFFSET(Import.PLQ,$A23-1,AU$15-1,1,1))))</f>
        <v>0</v>
      </c>
      <c r="AV23" s="146">
        <f ca="1">IF(AV$13="",0,CHOOSE(Detalhamento.OpçãoServiços,OFFSET(Import.PLQ,$A23-1,AV$15-1,1,1),IF($E23&lt;&gt;1,IF(ISNUMBER(INDEX(Import.PLE,Detalhamento!$E23,Detalhamento!AV$15)),IF(INDEX(Import.PLE,Detalhamento!$E23,Detalhamento!AV$15)&lt;=mediçao,OFFSET(Import.PLQ,$A23-1,AV$15-1,1,1),0),0),PLE!$AA$28*OFFSET(Import.PLQ,$A23-1,AV$15-1,1,1)),IF($E23&lt;&gt;1,IF(ISNUMBER(INDEX(Import.PLE,Detalhamento!$E23,Detalhamento!AV$15)),IF(INDEX(Import.PLE,Detalhamento!$E23,Detalhamento!AV$15)&lt;=mediçao,0,OFFSET(Import.PLQ,$A23-1,AV$15-1,1,1)),OFFSET(Import.PLQ,$A23-1,AV$15-1,1,1)),(1-PLE!$AA$28)*OFFSET(Import.PLQ,$A23-1,AV$15-1,1,1))))</f>
        <v>0</v>
      </c>
      <c r="AW23" s="146">
        <f ca="1">IF(AW$13="",0,CHOOSE(Detalhamento.OpçãoServiços,OFFSET(Import.PLQ,$A23-1,AW$15-1,1,1),IF($E23&lt;&gt;1,IF(ISNUMBER(INDEX(Import.PLE,Detalhamento!$E23,Detalhamento!AW$15)),IF(INDEX(Import.PLE,Detalhamento!$E23,Detalhamento!AW$15)&lt;=mediçao,OFFSET(Import.PLQ,$A23-1,AW$15-1,1,1),0),0),PLE!$AA$28*OFFSET(Import.PLQ,$A23-1,AW$15-1,1,1)),IF($E23&lt;&gt;1,IF(ISNUMBER(INDEX(Import.PLE,Detalhamento!$E23,Detalhamento!AW$15)),IF(INDEX(Import.PLE,Detalhamento!$E23,Detalhamento!AW$15)&lt;=mediçao,0,OFFSET(Import.PLQ,$A23-1,AW$15-1,1,1)),OFFSET(Import.PLQ,$A23-1,AW$15-1,1,1)),(1-PLE!$AA$28)*OFFSET(Import.PLQ,$A23-1,AW$15-1,1,1))))</f>
        <v>0</v>
      </c>
      <c r="AX23" s="146">
        <f ca="1">IF(AX$13="",0,CHOOSE(Detalhamento.OpçãoServiços,OFFSET(Import.PLQ,$A23-1,AX$15-1,1,1),IF($E23&lt;&gt;1,IF(ISNUMBER(INDEX(Import.PLE,Detalhamento!$E23,Detalhamento!AX$15)),IF(INDEX(Import.PLE,Detalhamento!$E23,Detalhamento!AX$15)&lt;=mediçao,OFFSET(Import.PLQ,$A23-1,AX$15-1,1,1),0),0),PLE!$AA$28*OFFSET(Import.PLQ,$A23-1,AX$15-1,1,1)),IF($E23&lt;&gt;1,IF(ISNUMBER(INDEX(Import.PLE,Detalhamento!$E23,Detalhamento!AX$15)),IF(INDEX(Import.PLE,Detalhamento!$E23,Detalhamento!AX$15)&lt;=mediçao,0,OFFSET(Import.PLQ,$A23-1,AX$15-1,1,1)),OFFSET(Import.PLQ,$A23-1,AX$15-1,1,1)),(1-PLE!$AA$28)*OFFSET(Import.PLQ,$A23-1,AX$15-1,1,1))))</f>
        <v>0</v>
      </c>
      <c r="AY23" s="146">
        <f ca="1">IF(AY$13="",0,CHOOSE(Detalhamento.OpçãoServiços,OFFSET(Import.PLQ,$A23-1,AY$15-1,1,1),IF($E23&lt;&gt;1,IF(ISNUMBER(INDEX(Import.PLE,Detalhamento!$E23,Detalhamento!AY$15)),IF(INDEX(Import.PLE,Detalhamento!$E23,Detalhamento!AY$15)&lt;=mediçao,OFFSET(Import.PLQ,$A23-1,AY$15-1,1,1),0),0),PLE!$AA$28*OFFSET(Import.PLQ,$A23-1,AY$15-1,1,1)),IF($E23&lt;&gt;1,IF(ISNUMBER(INDEX(Import.PLE,Detalhamento!$E23,Detalhamento!AY$15)),IF(INDEX(Import.PLE,Detalhamento!$E23,Detalhamento!AY$15)&lt;=mediçao,0,OFFSET(Import.PLQ,$A23-1,AY$15-1,1,1)),OFFSET(Import.PLQ,$A23-1,AY$15-1,1,1)),(1-PLE!$AA$28)*OFFSET(Import.PLQ,$A23-1,AY$15-1,1,1))))</f>
        <v>0</v>
      </c>
      <c r="AZ23" s="146">
        <f ca="1">IF(AZ$13="",0,CHOOSE(Detalhamento.OpçãoServiços,OFFSET(Import.PLQ,$A23-1,AZ$15-1,1,1),IF($E23&lt;&gt;1,IF(ISNUMBER(INDEX(Import.PLE,Detalhamento!$E23,Detalhamento!AZ$15)),IF(INDEX(Import.PLE,Detalhamento!$E23,Detalhamento!AZ$15)&lt;=mediçao,OFFSET(Import.PLQ,$A23-1,AZ$15-1,1,1),0),0),PLE!$AA$28*OFFSET(Import.PLQ,$A23-1,AZ$15-1,1,1)),IF($E23&lt;&gt;1,IF(ISNUMBER(INDEX(Import.PLE,Detalhamento!$E23,Detalhamento!AZ$15)),IF(INDEX(Import.PLE,Detalhamento!$E23,Detalhamento!AZ$15)&lt;=mediçao,0,OFFSET(Import.PLQ,$A23-1,AZ$15-1,1,1)),OFFSET(Import.PLQ,$A23-1,AZ$15-1,1,1)),(1-PLE!$AA$28)*OFFSET(Import.PLQ,$A23-1,AZ$15-1,1,1))))</f>
        <v>0</v>
      </c>
      <c r="BA23" s="146">
        <f ca="1">IF(BA$13="",0,CHOOSE(Detalhamento.OpçãoServiços,OFFSET(Import.PLQ,$A23-1,BA$15-1,1,1),IF($E23&lt;&gt;1,IF(ISNUMBER(INDEX(Import.PLE,Detalhamento!$E23,Detalhamento!BA$15)),IF(INDEX(Import.PLE,Detalhamento!$E23,Detalhamento!BA$15)&lt;=mediçao,OFFSET(Import.PLQ,$A23-1,BA$15-1,1,1),0),0),PLE!$AA$28*OFFSET(Import.PLQ,$A23-1,BA$15-1,1,1)),IF($E23&lt;&gt;1,IF(ISNUMBER(INDEX(Import.PLE,Detalhamento!$E23,Detalhamento!BA$15)),IF(INDEX(Import.PLE,Detalhamento!$E23,Detalhamento!BA$15)&lt;=mediçao,0,OFFSET(Import.PLQ,$A23-1,BA$15-1,1,1)),OFFSET(Import.PLQ,$A23-1,BA$15-1,1,1)),(1-PLE!$AA$28)*OFFSET(Import.PLQ,$A23-1,BA$15-1,1,1))))</f>
        <v>0</v>
      </c>
      <c r="BB23" s="146">
        <f ca="1">IF(BB$13="",0,CHOOSE(Detalhamento.OpçãoServiços,OFFSET(Import.PLQ,$A23-1,BB$15-1,1,1),IF($E23&lt;&gt;1,IF(ISNUMBER(INDEX(Import.PLE,Detalhamento!$E23,Detalhamento!BB$15)),IF(INDEX(Import.PLE,Detalhamento!$E23,Detalhamento!BB$15)&lt;=mediçao,OFFSET(Import.PLQ,$A23-1,BB$15-1,1,1),0),0),PLE!$AA$28*OFFSET(Import.PLQ,$A23-1,BB$15-1,1,1)),IF($E23&lt;&gt;1,IF(ISNUMBER(INDEX(Import.PLE,Detalhamento!$E23,Detalhamento!BB$15)),IF(INDEX(Import.PLE,Detalhamento!$E23,Detalhamento!BB$15)&lt;=mediçao,0,OFFSET(Import.PLQ,$A23-1,BB$15-1,1,1)),OFFSET(Import.PLQ,$A23-1,BB$15-1,1,1)),(1-PLE!$AA$28)*OFFSET(Import.PLQ,$A23-1,BB$15-1,1,1))))</f>
        <v>0</v>
      </c>
      <c r="BC23" s="146">
        <f ca="1">IF(BC$13="",0,CHOOSE(Detalhamento.OpçãoServiços,OFFSET(Import.PLQ,$A23-1,BC$15-1,1,1),IF($E23&lt;&gt;1,IF(ISNUMBER(INDEX(Import.PLE,Detalhamento!$E23,Detalhamento!BC$15)),IF(INDEX(Import.PLE,Detalhamento!$E23,Detalhamento!BC$15)&lt;=mediçao,OFFSET(Import.PLQ,$A23-1,BC$15-1,1,1),0),0),PLE!$AA$28*OFFSET(Import.PLQ,$A23-1,BC$15-1,1,1)),IF($E23&lt;&gt;1,IF(ISNUMBER(INDEX(Import.PLE,Detalhamento!$E23,Detalhamento!BC$15)),IF(INDEX(Import.PLE,Detalhamento!$E23,Detalhamento!BC$15)&lt;=mediçao,0,OFFSET(Import.PLQ,$A23-1,BC$15-1,1,1)),OFFSET(Import.PLQ,$A23-1,BC$15-1,1,1)),(1-PLE!$AA$28)*OFFSET(Import.PLQ,$A23-1,BC$15-1,1,1))))</f>
        <v>0</v>
      </c>
      <c r="BD23" s="146">
        <f ca="1">IF(BD$13="",0,CHOOSE(Detalhamento.OpçãoServiços,OFFSET(Import.PLQ,$A23-1,BD$15-1,1,1),IF($E23&lt;&gt;1,IF(ISNUMBER(INDEX(Import.PLE,Detalhamento!$E23,Detalhamento!BD$15)),IF(INDEX(Import.PLE,Detalhamento!$E23,Detalhamento!BD$15)&lt;=mediçao,OFFSET(Import.PLQ,$A23-1,BD$15-1,1,1),0),0),PLE!$AA$28*OFFSET(Import.PLQ,$A23-1,BD$15-1,1,1)),IF($E23&lt;&gt;1,IF(ISNUMBER(INDEX(Import.PLE,Detalhamento!$E23,Detalhamento!BD$15)),IF(INDEX(Import.PLE,Detalhamento!$E23,Detalhamento!BD$15)&lt;=mediçao,0,OFFSET(Import.PLQ,$A23-1,BD$15-1,1,1)),OFFSET(Import.PLQ,$A23-1,BD$15-1,1,1)),(1-PLE!$AA$28)*OFFSET(Import.PLQ,$A23-1,BD$15-1,1,1))))</f>
        <v>0</v>
      </c>
      <c r="BE23" s="146">
        <f ca="1">IF(BE$13="",0,CHOOSE(Detalhamento.OpçãoServiços,OFFSET(Import.PLQ,$A23-1,BE$15-1,1,1),IF($E23&lt;&gt;1,IF(ISNUMBER(INDEX(Import.PLE,Detalhamento!$E23,Detalhamento!BE$15)),IF(INDEX(Import.PLE,Detalhamento!$E23,Detalhamento!BE$15)&lt;=mediçao,OFFSET(Import.PLQ,$A23-1,BE$15-1,1,1),0),0),PLE!$AA$28*OFFSET(Import.PLQ,$A23-1,BE$15-1,1,1)),IF($E23&lt;&gt;1,IF(ISNUMBER(INDEX(Import.PLE,Detalhamento!$E23,Detalhamento!BE$15)),IF(INDEX(Import.PLE,Detalhamento!$E23,Detalhamento!BE$15)&lt;=mediçao,0,OFFSET(Import.PLQ,$A23-1,BE$15-1,1,1)),OFFSET(Import.PLQ,$A23-1,BE$15-1,1,1)),(1-PLE!$AA$28)*OFFSET(Import.PLQ,$A23-1,BE$15-1,1,1))))</f>
        <v>0</v>
      </c>
      <c r="BF23" s="146">
        <f ca="1">IF(BF$13="",0,CHOOSE(Detalhamento.OpçãoServiços,OFFSET(Import.PLQ,$A23-1,BF$15-1,1,1),IF($E23&lt;&gt;1,IF(ISNUMBER(INDEX(Import.PLE,Detalhamento!$E23,Detalhamento!BF$15)),IF(INDEX(Import.PLE,Detalhamento!$E23,Detalhamento!BF$15)&lt;=mediçao,OFFSET(Import.PLQ,$A23-1,BF$15-1,1,1),0),0),PLE!$AA$28*OFFSET(Import.PLQ,$A23-1,BF$15-1,1,1)),IF($E23&lt;&gt;1,IF(ISNUMBER(INDEX(Import.PLE,Detalhamento!$E23,Detalhamento!BF$15)),IF(INDEX(Import.PLE,Detalhamento!$E23,Detalhamento!BF$15)&lt;=mediçao,0,OFFSET(Import.PLQ,$A23-1,BF$15-1,1,1)),OFFSET(Import.PLQ,$A23-1,BF$15-1,1,1)),(1-PLE!$AA$28)*OFFSET(Import.PLQ,$A23-1,BF$15-1,1,1))))</f>
        <v>0</v>
      </c>
      <c r="BG23" s="146">
        <f ca="1">IF(BG$13="",0,CHOOSE(Detalhamento.OpçãoServiços,OFFSET(Import.PLQ,$A23-1,BG$15-1,1,1),IF($E23&lt;&gt;1,IF(ISNUMBER(INDEX(Import.PLE,Detalhamento!$E23,Detalhamento!BG$15)),IF(INDEX(Import.PLE,Detalhamento!$E23,Detalhamento!BG$15)&lt;=mediçao,OFFSET(Import.PLQ,$A23-1,BG$15-1,1,1),0),0),PLE!$AA$28*OFFSET(Import.PLQ,$A23-1,BG$15-1,1,1)),IF($E23&lt;&gt;1,IF(ISNUMBER(INDEX(Import.PLE,Detalhamento!$E23,Detalhamento!BG$15)),IF(INDEX(Import.PLE,Detalhamento!$E23,Detalhamento!BG$15)&lt;=mediçao,0,OFFSET(Import.PLQ,$A23-1,BG$15-1,1,1)),OFFSET(Import.PLQ,$A23-1,BG$15-1,1,1)),(1-PLE!$AA$28)*OFFSET(Import.PLQ,$A23-1,BG$15-1,1,1))))</f>
        <v>0</v>
      </c>
      <c r="BH23" s="146">
        <f ca="1">IF(BH$13="",0,CHOOSE(Detalhamento.OpçãoServiços,OFFSET(Import.PLQ,$A23-1,BH$15-1,1,1),IF($E23&lt;&gt;1,IF(ISNUMBER(INDEX(Import.PLE,Detalhamento!$E23,Detalhamento!BH$15)),IF(INDEX(Import.PLE,Detalhamento!$E23,Detalhamento!BH$15)&lt;=mediçao,OFFSET(Import.PLQ,$A23-1,BH$15-1,1,1),0),0),PLE!$AA$28*OFFSET(Import.PLQ,$A23-1,BH$15-1,1,1)),IF($E23&lt;&gt;1,IF(ISNUMBER(INDEX(Import.PLE,Detalhamento!$E23,Detalhamento!BH$15)),IF(INDEX(Import.PLE,Detalhamento!$E23,Detalhamento!BH$15)&lt;=mediçao,0,OFFSET(Import.PLQ,$A23-1,BH$15-1,1,1)),OFFSET(Import.PLQ,$A23-1,BH$15-1,1,1)),(1-PLE!$AA$28)*OFFSET(Import.PLQ,$A23-1,BH$15-1,1,1))))</f>
        <v>0</v>
      </c>
      <c r="BI23" s="146">
        <f ca="1">IF(BI$13="",0,CHOOSE(Detalhamento.OpçãoServiços,OFFSET(Import.PLQ,$A23-1,BI$15-1,1,1),IF($E23&lt;&gt;1,IF(ISNUMBER(INDEX(Import.PLE,Detalhamento!$E23,Detalhamento!BI$15)),IF(INDEX(Import.PLE,Detalhamento!$E23,Detalhamento!BI$15)&lt;=mediçao,OFFSET(Import.PLQ,$A23-1,BI$15-1,1,1),0),0),PLE!$AA$28*OFFSET(Import.PLQ,$A23-1,BI$15-1,1,1)),IF($E23&lt;&gt;1,IF(ISNUMBER(INDEX(Import.PLE,Detalhamento!$E23,Detalhamento!BI$15)),IF(INDEX(Import.PLE,Detalhamento!$E23,Detalhamento!BI$15)&lt;=mediçao,0,OFFSET(Import.PLQ,$A23-1,BI$15-1,1,1)),OFFSET(Import.PLQ,$A23-1,BI$15-1,1,1)),(1-PLE!$AA$28)*OFFSET(Import.PLQ,$A23-1,BI$15-1,1,1))))</f>
        <v>0</v>
      </c>
    </row>
    <row r="24" spans="1:61">
      <c r="A24" s="157">
        <v>5</v>
      </c>
      <c r="B24" s="21" t="e">
        <f t="shared" ca="1" si="2"/>
        <v>#N/A</v>
      </c>
      <c r="E24" s="155">
        <f t="shared" ca="1" si="3"/>
        <v>2</v>
      </c>
      <c r="F24" s="156" t="e">
        <f t="shared" ca="1" si="4"/>
        <v>#N/A</v>
      </c>
      <c r="G24" s="156" t="e">
        <f t="shared" ca="1" si="5"/>
        <v>#N/A</v>
      </c>
      <c r="H24" s="181" t="str">
        <f t="shared" ca="1" si="5"/>
        <v/>
      </c>
      <c r="I24" s="37" t="e">
        <f t="shared" ca="1" si="6"/>
        <v>#N/A</v>
      </c>
      <c r="J24" s="146" t="e">
        <f t="shared" ca="1" si="7"/>
        <v>#N/A</v>
      </c>
      <c r="K24" s="67"/>
      <c r="L24" s="146" t="e">
        <f ca="1">IF(L$13="",0,CHOOSE(Detalhamento.OpçãoServiços,OFFSET(Import.PLQ,$A24-1,L$15-1,1,1),IF($E24&lt;&gt;1,IF(ISNUMBER(INDEX(Import.PLE,Detalhamento!$E24,Detalhamento!L$15)),IF(INDEX(Import.PLE,Detalhamento!$E24,Detalhamento!L$15)&lt;=mediçao,OFFSET(Import.PLQ,$A24-1,L$15-1,1,1),0),0),PLE!$AA$28*OFFSET(Import.PLQ,$A24-1,L$15-1,1,1)),IF($E24&lt;&gt;1,IF(ISNUMBER(INDEX(Import.PLE,Detalhamento!$E24,Detalhamento!L$15)),IF(INDEX(Import.PLE,Detalhamento!$E24,Detalhamento!L$15)&lt;=mediçao,0,OFFSET(Import.PLQ,$A24-1,L$15-1,1,1)),OFFSET(Import.PLQ,$A24-1,L$15-1,1,1)),(1-PLE!$AA$28)*OFFSET(Import.PLQ,$A24-1,L$15-1,1,1))))</f>
        <v>#REF!</v>
      </c>
      <c r="M24" s="146" t="e">
        <f ca="1">IF(M$13="",0,CHOOSE(Detalhamento.OpçãoServiços,OFFSET(Import.PLQ,$A24-1,M$15-1,1,1),IF($E24&lt;&gt;1,IF(ISNUMBER(INDEX(Import.PLE,Detalhamento!$E24,Detalhamento!M$15)),IF(INDEX(Import.PLE,Detalhamento!$E24,Detalhamento!M$15)&lt;=mediçao,OFFSET(Import.PLQ,$A24-1,M$15-1,1,1),0),0),PLE!$AA$28*OFFSET(Import.PLQ,$A24-1,M$15-1,1,1)),IF($E24&lt;&gt;1,IF(ISNUMBER(INDEX(Import.PLE,Detalhamento!$E24,Detalhamento!M$15)),IF(INDEX(Import.PLE,Detalhamento!$E24,Detalhamento!M$15)&lt;=mediçao,0,OFFSET(Import.PLQ,$A24-1,M$15-1,1,1)),OFFSET(Import.PLQ,$A24-1,M$15-1,1,1)),(1-PLE!$AA$28)*OFFSET(Import.PLQ,$A24-1,M$15-1,1,1))))</f>
        <v>#REF!</v>
      </c>
      <c r="N24" s="146" t="e">
        <f ca="1">IF(N$13="",0,CHOOSE(Detalhamento.OpçãoServiços,OFFSET(Import.PLQ,$A24-1,N$15-1,1,1),IF($E24&lt;&gt;1,IF(ISNUMBER(INDEX(Import.PLE,Detalhamento!$E24,Detalhamento!N$15)),IF(INDEX(Import.PLE,Detalhamento!$E24,Detalhamento!N$15)&lt;=mediçao,OFFSET(Import.PLQ,$A24-1,N$15-1,1,1),0),0),PLE!$AA$28*OFFSET(Import.PLQ,$A24-1,N$15-1,1,1)),IF($E24&lt;&gt;1,IF(ISNUMBER(INDEX(Import.PLE,Detalhamento!$E24,Detalhamento!N$15)),IF(INDEX(Import.PLE,Detalhamento!$E24,Detalhamento!N$15)&lt;=mediçao,0,OFFSET(Import.PLQ,$A24-1,N$15-1,1,1)),OFFSET(Import.PLQ,$A24-1,N$15-1,1,1)),(1-PLE!$AA$28)*OFFSET(Import.PLQ,$A24-1,N$15-1,1,1))))</f>
        <v>#REF!</v>
      </c>
      <c r="O24" s="146" t="e">
        <f ca="1">IF(O$13="",0,CHOOSE(Detalhamento.OpçãoServiços,OFFSET(Import.PLQ,$A24-1,O$15-1,1,1),IF($E24&lt;&gt;1,IF(ISNUMBER(INDEX(Import.PLE,Detalhamento!$E24,Detalhamento!O$15)),IF(INDEX(Import.PLE,Detalhamento!$E24,Detalhamento!O$15)&lt;=mediçao,OFFSET(Import.PLQ,$A24-1,O$15-1,1,1),0),0),PLE!$AA$28*OFFSET(Import.PLQ,$A24-1,O$15-1,1,1)),IF($E24&lt;&gt;1,IF(ISNUMBER(INDEX(Import.PLE,Detalhamento!$E24,Detalhamento!O$15)),IF(INDEX(Import.PLE,Detalhamento!$E24,Detalhamento!O$15)&lt;=mediçao,0,OFFSET(Import.PLQ,$A24-1,O$15-1,1,1)),OFFSET(Import.PLQ,$A24-1,O$15-1,1,1)),(1-PLE!$AA$28)*OFFSET(Import.PLQ,$A24-1,O$15-1,1,1))))</f>
        <v>#REF!</v>
      </c>
      <c r="P24" s="146">
        <f ca="1">IF(P$13="",0,CHOOSE(Detalhamento.OpçãoServiços,OFFSET(Import.PLQ,$A24-1,P$15-1,1,1),IF($E24&lt;&gt;1,IF(ISNUMBER(INDEX(Import.PLE,Detalhamento!$E24,Detalhamento!P$15)),IF(INDEX(Import.PLE,Detalhamento!$E24,Detalhamento!P$15)&lt;=mediçao,OFFSET(Import.PLQ,$A24-1,P$15-1,1,1),0),0),PLE!$AA$28*OFFSET(Import.PLQ,$A24-1,P$15-1,1,1)),IF($E24&lt;&gt;1,IF(ISNUMBER(INDEX(Import.PLE,Detalhamento!$E24,Detalhamento!P$15)),IF(INDEX(Import.PLE,Detalhamento!$E24,Detalhamento!P$15)&lt;=mediçao,0,OFFSET(Import.PLQ,$A24-1,P$15-1,1,1)),OFFSET(Import.PLQ,$A24-1,P$15-1,1,1)),(1-PLE!$AA$28)*OFFSET(Import.PLQ,$A24-1,P$15-1,1,1))))</f>
        <v>0</v>
      </c>
      <c r="Q24" s="146">
        <f ca="1">IF(Q$13="",0,CHOOSE(Detalhamento.OpçãoServiços,OFFSET(Import.PLQ,$A24-1,Q$15-1,1,1),IF($E24&lt;&gt;1,IF(ISNUMBER(INDEX(Import.PLE,Detalhamento!$E24,Detalhamento!Q$15)),IF(INDEX(Import.PLE,Detalhamento!$E24,Detalhamento!Q$15)&lt;=mediçao,OFFSET(Import.PLQ,$A24-1,Q$15-1,1,1),0),0),PLE!$AA$28*OFFSET(Import.PLQ,$A24-1,Q$15-1,1,1)),IF($E24&lt;&gt;1,IF(ISNUMBER(INDEX(Import.PLE,Detalhamento!$E24,Detalhamento!Q$15)),IF(INDEX(Import.PLE,Detalhamento!$E24,Detalhamento!Q$15)&lt;=mediçao,0,OFFSET(Import.PLQ,$A24-1,Q$15-1,1,1)),OFFSET(Import.PLQ,$A24-1,Q$15-1,1,1)),(1-PLE!$AA$28)*OFFSET(Import.PLQ,$A24-1,Q$15-1,1,1))))</f>
        <v>0</v>
      </c>
      <c r="R24" s="146">
        <f ca="1">IF(R$13="",0,CHOOSE(Detalhamento.OpçãoServiços,OFFSET(Import.PLQ,$A24-1,R$15-1,1,1),IF($E24&lt;&gt;1,IF(ISNUMBER(INDEX(Import.PLE,Detalhamento!$E24,Detalhamento!R$15)),IF(INDEX(Import.PLE,Detalhamento!$E24,Detalhamento!R$15)&lt;=mediçao,OFFSET(Import.PLQ,$A24-1,R$15-1,1,1),0),0),PLE!$AA$28*OFFSET(Import.PLQ,$A24-1,R$15-1,1,1)),IF($E24&lt;&gt;1,IF(ISNUMBER(INDEX(Import.PLE,Detalhamento!$E24,Detalhamento!R$15)),IF(INDEX(Import.PLE,Detalhamento!$E24,Detalhamento!R$15)&lt;=mediçao,0,OFFSET(Import.PLQ,$A24-1,R$15-1,1,1)),OFFSET(Import.PLQ,$A24-1,R$15-1,1,1)),(1-PLE!$AA$28)*OFFSET(Import.PLQ,$A24-1,R$15-1,1,1))))</f>
        <v>0</v>
      </c>
      <c r="S24" s="146">
        <f ca="1">IF(S$13="",0,CHOOSE(Detalhamento.OpçãoServiços,OFFSET(Import.PLQ,$A24-1,S$15-1,1,1),IF($E24&lt;&gt;1,IF(ISNUMBER(INDEX(Import.PLE,Detalhamento!$E24,Detalhamento!S$15)),IF(INDEX(Import.PLE,Detalhamento!$E24,Detalhamento!S$15)&lt;=mediçao,OFFSET(Import.PLQ,$A24-1,S$15-1,1,1),0),0),PLE!$AA$28*OFFSET(Import.PLQ,$A24-1,S$15-1,1,1)),IF($E24&lt;&gt;1,IF(ISNUMBER(INDEX(Import.PLE,Detalhamento!$E24,Detalhamento!S$15)),IF(INDEX(Import.PLE,Detalhamento!$E24,Detalhamento!S$15)&lt;=mediçao,0,OFFSET(Import.PLQ,$A24-1,S$15-1,1,1)),OFFSET(Import.PLQ,$A24-1,S$15-1,1,1)),(1-PLE!$AA$28)*OFFSET(Import.PLQ,$A24-1,S$15-1,1,1))))</f>
        <v>0</v>
      </c>
      <c r="T24" s="146">
        <f ca="1">IF(T$13="",0,CHOOSE(Detalhamento.OpçãoServiços,OFFSET(Import.PLQ,$A24-1,T$15-1,1,1),IF($E24&lt;&gt;1,IF(ISNUMBER(INDEX(Import.PLE,Detalhamento!$E24,Detalhamento!T$15)),IF(INDEX(Import.PLE,Detalhamento!$E24,Detalhamento!T$15)&lt;=mediçao,OFFSET(Import.PLQ,$A24-1,T$15-1,1,1),0),0),PLE!$AA$28*OFFSET(Import.PLQ,$A24-1,T$15-1,1,1)),IF($E24&lt;&gt;1,IF(ISNUMBER(INDEX(Import.PLE,Detalhamento!$E24,Detalhamento!T$15)),IF(INDEX(Import.PLE,Detalhamento!$E24,Detalhamento!T$15)&lt;=mediçao,0,OFFSET(Import.PLQ,$A24-1,T$15-1,1,1)),OFFSET(Import.PLQ,$A24-1,T$15-1,1,1)),(1-PLE!$AA$28)*OFFSET(Import.PLQ,$A24-1,T$15-1,1,1))))</f>
        <v>0</v>
      </c>
      <c r="U24" s="146">
        <f ca="1">IF(U$13="",0,CHOOSE(Detalhamento.OpçãoServiços,OFFSET(Import.PLQ,$A24-1,U$15-1,1,1),IF($E24&lt;&gt;1,IF(ISNUMBER(INDEX(Import.PLE,Detalhamento!$E24,Detalhamento!U$15)),IF(INDEX(Import.PLE,Detalhamento!$E24,Detalhamento!U$15)&lt;=mediçao,OFFSET(Import.PLQ,$A24-1,U$15-1,1,1),0),0),PLE!$AA$28*OFFSET(Import.PLQ,$A24-1,U$15-1,1,1)),IF($E24&lt;&gt;1,IF(ISNUMBER(INDEX(Import.PLE,Detalhamento!$E24,Detalhamento!U$15)),IF(INDEX(Import.PLE,Detalhamento!$E24,Detalhamento!U$15)&lt;=mediçao,0,OFFSET(Import.PLQ,$A24-1,U$15-1,1,1)),OFFSET(Import.PLQ,$A24-1,U$15-1,1,1)),(1-PLE!$AA$28)*OFFSET(Import.PLQ,$A24-1,U$15-1,1,1))))</f>
        <v>0</v>
      </c>
      <c r="V24" s="146">
        <f ca="1">IF(V$13="",0,CHOOSE(Detalhamento.OpçãoServiços,OFFSET(Import.PLQ,$A24-1,V$15-1,1,1),IF($E24&lt;&gt;1,IF(ISNUMBER(INDEX(Import.PLE,Detalhamento!$E24,Detalhamento!V$15)),IF(INDEX(Import.PLE,Detalhamento!$E24,Detalhamento!V$15)&lt;=mediçao,OFFSET(Import.PLQ,$A24-1,V$15-1,1,1),0),0),PLE!$AA$28*OFFSET(Import.PLQ,$A24-1,V$15-1,1,1)),IF($E24&lt;&gt;1,IF(ISNUMBER(INDEX(Import.PLE,Detalhamento!$E24,Detalhamento!V$15)),IF(INDEX(Import.PLE,Detalhamento!$E24,Detalhamento!V$15)&lt;=mediçao,0,OFFSET(Import.PLQ,$A24-1,V$15-1,1,1)),OFFSET(Import.PLQ,$A24-1,V$15-1,1,1)),(1-PLE!$AA$28)*OFFSET(Import.PLQ,$A24-1,V$15-1,1,1))))</f>
        <v>0</v>
      </c>
      <c r="W24" s="146">
        <f ca="1">IF(W$13="",0,CHOOSE(Detalhamento.OpçãoServiços,OFFSET(Import.PLQ,$A24-1,W$15-1,1,1),IF($E24&lt;&gt;1,IF(ISNUMBER(INDEX(Import.PLE,Detalhamento!$E24,Detalhamento!W$15)),IF(INDEX(Import.PLE,Detalhamento!$E24,Detalhamento!W$15)&lt;=mediçao,OFFSET(Import.PLQ,$A24-1,W$15-1,1,1),0),0),PLE!$AA$28*OFFSET(Import.PLQ,$A24-1,W$15-1,1,1)),IF($E24&lt;&gt;1,IF(ISNUMBER(INDEX(Import.PLE,Detalhamento!$E24,Detalhamento!W$15)),IF(INDEX(Import.PLE,Detalhamento!$E24,Detalhamento!W$15)&lt;=mediçao,0,OFFSET(Import.PLQ,$A24-1,W$15-1,1,1)),OFFSET(Import.PLQ,$A24-1,W$15-1,1,1)),(1-PLE!$AA$28)*OFFSET(Import.PLQ,$A24-1,W$15-1,1,1))))</f>
        <v>0</v>
      </c>
      <c r="X24" s="146">
        <f ca="1">IF(X$13="",0,CHOOSE(Detalhamento.OpçãoServiços,OFFSET(Import.PLQ,$A24-1,X$15-1,1,1),IF($E24&lt;&gt;1,IF(ISNUMBER(INDEX(Import.PLE,Detalhamento!$E24,Detalhamento!X$15)),IF(INDEX(Import.PLE,Detalhamento!$E24,Detalhamento!X$15)&lt;=mediçao,OFFSET(Import.PLQ,$A24-1,X$15-1,1,1),0),0),PLE!$AA$28*OFFSET(Import.PLQ,$A24-1,X$15-1,1,1)),IF($E24&lt;&gt;1,IF(ISNUMBER(INDEX(Import.PLE,Detalhamento!$E24,Detalhamento!X$15)),IF(INDEX(Import.PLE,Detalhamento!$E24,Detalhamento!X$15)&lt;=mediçao,0,OFFSET(Import.PLQ,$A24-1,X$15-1,1,1)),OFFSET(Import.PLQ,$A24-1,X$15-1,1,1)),(1-PLE!$AA$28)*OFFSET(Import.PLQ,$A24-1,X$15-1,1,1))))</f>
        <v>0</v>
      </c>
      <c r="Y24" s="146">
        <f ca="1">IF(Y$13="",0,CHOOSE(Detalhamento.OpçãoServiços,OFFSET(Import.PLQ,$A24-1,Y$15-1,1,1),IF($E24&lt;&gt;1,IF(ISNUMBER(INDEX(Import.PLE,Detalhamento!$E24,Detalhamento!Y$15)),IF(INDEX(Import.PLE,Detalhamento!$E24,Detalhamento!Y$15)&lt;=mediçao,OFFSET(Import.PLQ,$A24-1,Y$15-1,1,1),0),0),PLE!$AA$28*OFFSET(Import.PLQ,$A24-1,Y$15-1,1,1)),IF($E24&lt;&gt;1,IF(ISNUMBER(INDEX(Import.PLE,Detalhamento!$E24,Detalhamento!Y$15)),IF(INDEX(Import.PLE,Detalhamento!$E24,Detalhamento!Y$15)&lt;=mediçao,0,OFFSET(Import.PLQ,$A24-1,Y$15-1,1,1)),OFFSET(Import.PLQ,$A24-1,Y$15-1,1,1)),(1-PLE!$AA$28)*OFFSET(Import.PLQ,$A24-1,Y$15-1,1,1))))</f>
        <v>0</v>
      </c>
      <c r="Z24" s="146">
        <f ca="1">IF(Z$13="",0,CHOOSE(Detalhamento.OpçãoServiços,OFFSET(Import.PLQ,$A24-1,Z$15-1,1,1),IF($E24&lt;&gt;1,IF(ISNUMBER(INDEX(Import.PLE,Detalhamento!$E24,Detalhamento!Z$15)),IF(INDEX(Import.PLE,Detalhamento!$E24,Detalhamento!Z$15)&lt;=mediçao,OFFSET(Import.PLQ,$A24-1,Z$15-1,1,1),0),0),PLE!$AA$28*OFFSET(Import.PLQ,$A24-1,Z$15-1,1,1)),IF($E24&lt;&gt;1,IF(ISNUMBER(INDEX(Import.PLE,Detalhamento!$E24,Detalhamento!Z$15)),IF(INDEX(Import.PLE,Detalhamento!$E24,Detalhamento!Z$15)&lt;=mediçao,0,OFFSET(Import.PLQ,$A24-1,Z$15-1,1,1)),OFFSET(Import.PLQ,$A24-1,Z$15-1,1,1)),(1-PLE!$AA$28)*OFFSET(Import.PLQ,$A24-1,Z$15-1,1,1))))</f>
        <v>0</v>
      </c>
      <c r="AA24" s="146">
        <f ca="1">IF(AA$13="",0,CHOOSE(Detalhamento.OpçãoServiços,OFFSET(Import.PLQ,$A24-1,AA$15-1,1,1),IF($E24&lt;&gt;1,IF(ISNUMBER(INDEX(Import.PLE,Detalhamento!$E24,Detalhamento!AA$15)),IF(INDEX(Import.PLE,Detalhamento!$E24,Detalhamento!AA$15)&lt;=mediçao,OFFSET(Import.PLQ,$A24-1,AA$15-1,1,1),0),0),PLE!$AA$28*OFFSET(Import.PLQ,$A24-1,AA$15-1,1,1)),IF($E24&lt;&gt;1,IF(ISNUMBER(INDEX(Import.PLE,Detalhamento!$E24,Detalhamento!AA$15)),IF(INDEX(Import.PLE,Detalhamento!$E24,Detalhamento!AA$15)&lt;=mediçao,0,OFFSET(Import.PLQ,$A24-1,AA$15-1,1,1)),OFFSET(Import.PLQ,$A24-1,AA$15-1,1,1)),(1-PLE!$AA$28)*OFFSET(Import.PLQ,$A24-1,AA$15-1,1,1))))</f>
        <v>0</v>
      </c>
      <c r="AB24" s="146">
        <f ca="1">IF(AB$13="",0,CHOOSE(Detalhamento.OpçãoServiços,OFFSET(Import.PLQ,$A24-1,AB$15-1,1,1),IF($E24&lt;&gt;1,IF(ISNUMBER(INDEX(Import.PLE,Detalhamento!$E24,Detalhamento!AB$15)),IF(INDEX(Import.PLE,Detalhamento!$E24,Detalhamento!AB$15)&lt;=mediçao,OFFSET(Import.PLQ,$A24-1,AB$15-1,1,1),0),0),PLE!$AA$28*OFFSET(Import.PLQ,$A24-1,AB$15-1,1,1)),IF($E24&lt;&gt;1,IF(ISNUMBER(INDEX(Import.PLE,Detalhamento!$E24,Detalhamento!AB$15)),IF(INDEX(Import.PLE,Detalhamento!$E24,Detalhamento!AB$15)&lt;=mediçao,0,OFFSET(Import.PLQ,$A24-1,AB$15-1,1,1)),OFFSET(Import.PLQ,$A24-1,AB$15-1,1,1)),(1-PLE!$AA$28)*OFFSET(Import.PLQ,$A24-1,AB$15-1,1,1))))</f>
        <v>0</v>
      </c>
      <c r="AC24" s="146">
        <f ca="1">IF(AC$13="",0,CHOOSE(Detalhamento.OpçãoServiços,OFFSET(Import.PLQ,$A24-1,AC$15-1,1,1),IF($E24&lt;&gt;1,IF(ISNUMBER(INDEX(Import.PLE,Detalhamento!$E24,Detalhamento!AC$15)),IF(INDEX(Import.PLE,Detalhamento!$E24,Detalhamento!AC$15)&lt;=mediçao,OFFSET(Import.PLQ,$A24-1,AC$15-1,1,1),0),0),PLE!$AA$28*OFFSET(Import.PLQ,$A24-1,AC$15-1,1,1)),IF($E24&lt;&gt;1,IF(ISNUMBER(INDEX(Import.PLE,Detalhamento!$E24,Detalhamento!AC$15)),IF(INDEX(Import.PLE,Detalhamento!$E24,Detalhamento!AC$15)&lt;=mediçao,0,OFFSET(Import.PLQ,$A24-1,AC$15-1,1,1)),OFFSET(Import.PLQ,$A24-1,AC$15-1,1,1)),(1-PLE!$AA$28)*OFFSET(Import.PLQ,$A24-1,AC$15-1,1,1))))</f>
        <v>0</v>
      </c>
      <c r="AD24" s="146">
        <f ca="1">IF(AD$13="",0,CHOOSE(Detalhamento.OpçãoServiços,OFFSET(Import.PLQ,$A24-1,AD$15-1,1,1),IF($E24&lt;&gt;1,IF(ISNUMBER(INDEX(Import.PLE,Detalhamento!$E24,Detalhamento!AD$15)),IF(INDEX(Import.PLE,Detalhamento!$E24,Detalhamento!AD$15)&lt;=mediçao,OFFSET(Import.PLQ,$A24-1,AD$15-1,1,1),0),0),PLE!$AA$28*OFFSET(Import.PLQ,$A24-1,AD$15-1,1,1)),IF($E24&lt;&gt;1,IF(ISNUMBER(INDEX(Import.PLE,Detalhamento!$E24,Detalhamento!AD$15)),IF(INDEX(Import.PLE,Detalhamento!$E24,Detalhamento!AD$15)&lt;=mediçao,0,OFFSET(Import.PLQ,$A24-1,AD$15-1,1,1)),OFFSET(Import.PLQ,$A24-1,AD$15-1,1,1)),(1-PLE!$AA$28)*OFFSET(Import.PLQ,$A24-1,AD$15-1,1,1))))</f>
        <v>0</v>
      </c>
      <c r="AE24" s="146">
        <f ca="1">IF(AE$13="",0,CHOOSE(Detalhamento.OpçãoServiços,OFFSET(Import.PLQ,$A24-1,AE$15-1,1,1),IF($E24&lt;&gt;1,IF(ISNUMBER(INDEX(Import.PLE,Detalhamento!$E24,Detalhamento!AE$15)),IF(INDEX(Import.PLE,Detalhamento!$E24,Detalhamento!AE$15)&lt;=mediçao,OFFSET(Import.PLQ,$A24-1,AE$15-1,1,1),0),0),PLE!$AA$28*OFFSET(Import.PLQ,$A24-1,AE$15-1,1,1)),IF($E24&lt;&gt;1,IF(ISNUMBER(INDEX(Import.PLE,Detalhamento!$E24,Detalhamento!AE$15)),IF(INDEX(Import.PLE,Detalhamento!$E24,Detalhamento!AE$15)&lt;=mediçao,0,OFFSET(Import.PLQ,$A24-1,AE$15-1,1,1)),OFFSET(Import.PLQ,$A24-1,AE$15-1,1,1)),(1-PLE!$AA$28)*OFFSET(Import.PLQ,$A24-1,AE$15-1,1,1))))</f>
        <v>0</v>
      </c>
      <c r="AF24" s="146">
        <f ca="1">IF(AF$13="",0,CHOOSE(Detalhamento.OpçãoServiços,OFFSET(Import.PLQ,$A24-1,AF$15-1,1,1),IF($E24&lt;&gt;1,IF(ISNUMBER(INDEX(Import.PLE,Detalhamento!$E24,Detalhamento!AF$15)),IF(INDEX(Import.PLE,Detalhamento!$E24,Detalhamento!AF$15)&lt;=mediçao,OFFSET(Import.PLQ,$A24-1,AF$15-1,1,1),0),0),PLE!$AA$28*OFFSET(Import.PLQ,$A24-1,AF$15-1,1,1)),IF($E24&lt;&gt;1,IF(ISNUMBER(INDEX(Import.PLE,Detalhamento!$E24,Detalhamento!AF$15)),IF(INDEX(Import.PLE,Detalhamento!$E24,Detalhamento!AF$15)&lt;=mediçao,0,OFFSET(Import.PLQ,$A24-1,AF$15-1,1,1)),OFFSET(Import.PLQ,$A24-1,AF$15-1,1,1)),(1-PLE!$AA$28)*OFFSET(Import.PLQ,$A24-1,AF$15-1,1,1))))</f>
        <v>0</v>
      </c>
      <c r="AG24" s="146">
        <f ca="1">IF(AG$13="",0,CHOOSE(Detalhamento.OpçãoServiços,OFFSET(Import.PLQ,$A24-1,AG$15-1,1,1),IF($E24&lt;&gt;1,IF(ISNUMBER(INDEX(Import.PLE,Detalhamento!$E24,Detalhamento!AG$15)),IF(INDEX(Import.PLE,Detalhamento!$E24,Detalhamento!AG$15)&lt;=mediçao,OFFSET(Import.PLQ,$A24-1,AG$15-1,1,1),0),0),PLE!$AA$28*OFFSET(Import.PLQ,$A24-1,AG$15-1,1,1)),IF($E24&lt;&gt;1,IF(ISNUMBER(INDEX(Import.PLE,Detalhamento!$E24,Detalhamento!AG$15)),IF(INDEX(Import.PLE,Detalhamento!$E24,Detalhamento!AG$15)&lt;=mediçao,0,OFFSET(Import.PLQ,$A24-1,AG$15-1,1,1)),OFFSET(Import.PLQ,$A24-1,AG$15-1,1,1)),(1-PLE!$AA$28)*OFFSET(Import.PLQ,$A24-1,AG$15-1,1,1))))</f>
        <v>0</v>
      </c>
      <c r="AH24" s="146">
        <f ca="1">IF(AH$13="",0,CHOOSE(Detalhamento.OpçãoServiços,OFFSET(Import.PLQ,$A24-1,AH$15-1,1,1),IF($E24&lt;&gt;1,IF(ISNUMBER(INDEX(Import.PLE,Detalhamento!$E24,Detalhamento!AH$15)),IF(INDEX(Import.PLE,Detalhamento!$E24,Detalhamento!AH$15)&lt;=mediçao,OFFSET(Import.PLQ,$A24-1,AH$15-1,1,1),0),0),PLE!$AA$28*OFFSET(Import.PLQ,$A24-1,AH$15-1,1,1)),IF($E24&lt;&gt;1,IF(ISNUMBER(INDEX(Import.PLE,Detalhamento!$E24,Detalhamento!AH$15)),IF(INDEX(Import.PLE,Detalhamento!$E24,Detalhamento!AH$15)&lt;=mediçao,0,OFFSET(Import.PLQ,$A24-1,AH$15-1,1,1)),OFFSET(Import.PLQ,$A24-1,AH$15-1,1,1)),(1-PLE!$AA$28)*OFFSET(Import.PLQ,$A24-1,AH$15-1,1,1))))</f>
        <v>0</v>
      </c>
      <c r="AI24" s="146">
        <f ca="1">IF(AI$13="",0,CHOOSE(Detalhamento.OpçãoServiços,OFFSET(Import.PLQ,$A24-1,AI$15-1,1,1),IF($E24&lt;&gt;1,IF(ISNUMBER(INDEX(Import.PLE,Detalhamento!$E24,Detalhamento!AI$15)),IF(INDEX(Import.PLE,Detalhamento!$E24,Detalhamento!AI$15)&lt;=mediçao,OFFSET(Import.PLQ,$A24-1,AI$15-1,1,1),0),0),PLE!$AA$28*OFFSET(Import.PLQ,$A24-1,AI$15-1,1,1)),IF($E24&lt;&gt;1,IF(ISNUMBER(INDEX(Import.PLE,Detalhamento!$E24,Detalhamento!AI$15)),IF(INDEX(Import.PLE,Detalhamento!$E24,Detalhamento!AI$15)&lt;=mediçao,0,OFFSET(Import.PLQ,$A24-1,AI$15-1,1,1)),OFFSET(Import.PLQ,$A24-1,AI$15-1,1,1)),(1-PLE!$AA$28)*OFFSET(Import.PLQ,$A24-1,AI$15-1,1,1))))</f>
        <v>0</v>
      </c>
      <c r="AJ24" s="146">
        <f ca="1">IF(AJ$13="",0,CHOOSE(Detalhamento.OpçãoServiços,OFFSET(Import.PLQ,$A24-1,AJ$15-1,1,1),IF($E24&lt;&gt;1,IF(ISNUMBER(INDEX(Import.PLE,Detalhamento!$E24,Detalhamento!AJ$15)),IF(INDEX(Import.PLE,Detalhamento!$E24,Detalhamento!AJ$15)&lt;=mediçao,OFFSET(Import.PLQ,$A24-1,AJ$15-1,1,1),0),0),PLE!$AA$28*OFFSET(Import.PLQ,$A24-1,AJ$15-1,1,1)),IF($E24&lt;&gt;1,IF(ISNUMBER(INDEX(Import.PLE,Detalhamento!$E24,Detalhamento!AJ$15)),IF(INDEX(Import.PLE,Detalhamento!$E24,Detalhamento!AJ$15)&lt;=mediçao,0,OFFSET(Import.PLQ,$A24-1,AJ$15-1,1,1)),OFFSET(Import.PLQ,$A24-1,AJ$15-1,1,1)),(1-PLE!$AA$28)*OFFSET(Import.PLQ,$A24-1,AJ$15-1,1,1))))</f>
        <v>0</v>
      </c>
      <c r="AK24" s="146">
        <f ca="1">IF(AK$13="",0,CHOOSE(Detalhamento.OpçãoServiços,OFFSET(Import.PLQ,$A24-1,AK$15-1,1,1),IF($E24&lt;&gt;1,IF(ISNUMBER(INDEX(Import.PLE,Detalhamento!$E24,Detalhamento!AK$15)),IF(INDEX(Import.PLE,Detalhamento!$E24,Detalhamento!AK$15)&lt;=mediçao,OFFSET(Import.PLQ,$A24-1,AK$15-1,1,1),0),0),PLE!$AA$28*OFFSET(Import.PLQ,$A24-1,AK$15-1,1,1)),IF($E24&lt;&gt;1,IF(ISNUMBER(INDEX(Import.PLE,Detalhamento!$E24,Detalhamento!AK$15)),IF(INDEX(Import.PLE,Detalhamento!$E24,Detalhamento!AK$15)&lt;=mediçao,0,OFFSET(Import.PLQ,$A24-1,AK$15-1,1,1)),OFFSET(Import.PLQ,$A24-1,AK$15-1,1,1)),(1-PLE!$AA$28)*OFFSET(Import.PLQ,$A24-1,AK$15-1,1,1))))</f>
        <v>0</v>
      </c>
      <c r="AL24" s="146">
        <f ca="1">IF(AL$13="",0,CHOOSE(Detalhamento.OpçãoServiços,OFFSET(Import.PLQ,$A24-1,AL$15-1,1,1),IF($E24&lt;&gt;1,IF(ISNUMBER(INDEX(Import.PLE,Detalhamento!$E24,Detalhamento!AL$15)),IF(INDEX(Import.PLE,Detalhamento!$E24,Detalhamento!AL$15)&lt;=mediçao,OFFSET(Import.PLQ,$A24-1,AL$15-1,1,1),0),0),PLE!$AA$28*OFFSET(Import.PLQ,$A24-1,AL$15-1,1,1)),IF($E24&lt;&gt;1,IF(ISNUMBER(INDEX(Import.PLE,Detalhamento!$E24,Detalhamento!AL$15)),IF(INDEX(Import.PLE,Detalhamento!$E24,Detalhamento!AL$15)&lt;=mediçao,0,OFFSET(Import.PLQ,$A24-1,AL$15-1,1,1)),OFFSET(Import.PLQ,$A24-1,AL$15-1,1,1)),(1-PLE!$AA$28)*OFFSET(Import.PLQ,$A24-1,AL$15-1,1,1))))</f>
        <v>0</v>
      </c>
      <c r="AM24" s="146">
        <f ca="1">IF(AM$13="",0,CHOOSE(Detalhamento.OpçãoServiços,OFFSET(Import.PLQ,$A24-1,AM$15-1,1,1),IF($E24&lt;&gt;1,IF(ISNUMBER(INDEX(Import.PLE,Detalhamento!$E24,Detalhamento!AM$15)),IF(INDEX(Import.PLE,Detalhamento!$E24,Detalhamento!AM$15)&lt;=mediçao,OFFSET(Import.PLQ,$A24-1,AM$15-1,1,1),0),0),PLE!$AA$28*OFFSET(Import.PLQ,$A24-1,AM$15-1,1,1)),IF($E24&lt;&gt;1,IF(ISNUMBER(INDEX(Import.PLE,Detalhamento!$E24,Detalhamento!AM$15)),IF(INDEX(Import.PLE,Detalhamento!$E24,Detalhamento!AM$15)&lt;=mediçao,0,OFFSET(Import.PLQ,$A24-1,AM$15-1,1,1)),OFFSET(Import.PLQ,$A24-1,AM$15-1,1,1)),(1-PLE!$AA$28)*OFFSET(Import.PLQ,$A24-1,AM$15-1,1,1))))</f>
        <v>0</v>
      </c>
      <c r="AN24" s="146">
        <f ca="1">IF(AN$13="",0,CHOOSE(Detalhamento.OpçãoServiços,OFFSET(Import.PLQ,$A24-1,AN$15-1,1,1),IF($E24&lt;&gt;1,IF(ISNUMBER(INDEX(Import.PLE,Detalhamento!$E24,Detalhamento!AN$15)),IF(INDEX(Import.PLE,Detalhamento!$E24,Detalhamento!AN$15)&lt;=mediçao,OFFSET(Import.PLQ,$A24-1,AN$15-1,1,1),0),0),PLE!$AA$28*OFFSET(Import.PLQ,$A24-1,AN$15-1,1,1)),IF($E24&lt;&gt;1,IF(ISNUMBER(INDEX(Import.PLE,Detalhamento!$E24,Detalhamento!AN$15)),IF(INDEX(Import.PLE,Detalhamento!$E24,Detalhamento!AN$15)&lt;=mediçao,0,OFFSET(Import.PLQ,$A24-1,AN$15-1,1,1)),OFFSET(Import.PLQ,$A24-1,AN$15-1,1,1)),(1-PLE!$AA$28)*OFFSET(Import.PLQ,$A24-1,AN$15-1,1,1))))</f>
        <v>0</v>
      </c>
      <c r="AO24" s="146">
        <f ca="1">IF(AO$13="",0,CHOOSE(Detalhamento.OpçãoServiços,OFFSET(Import.PLQ,$A24-1,AO$15-1,1,1),IF($E24&lt;&gt;1,IF(ISNUMBER(INDEX(Import.PLE,Detalhamento!$E24,Detalhamento!AO$15)),IF(INDEX(Import.PLE,Detalhamento!$E24,Detalhamento!AO$15)&lt;=mediçao,OFFSET(Import.PLQ,$A24-1,AO$15-1,1,1),0),0),PLE!$AA$28*OFFSET(Import.PLQ,$A24-1,AO$15-1,1,1)),IF($E24&lt;&gt;1,IF(ISNUMBER(INDEX(Import.PLE,Detalhamento!$E24,Detalhamento!AO$15)),IF(INDEX(Import.PLE,Detalhamento!$E24,Detalhamento!AO$15)&lt;=mediçao,0,OFFSET(Import.PLQ,$A24-1,AO$15-1,1,1)),OFFSET(Import.PLQ,$A24-1,AO$15-1,1,1)),(1-PLE!$AA$28)*OFFSET(Import.PLQ,$A24-1,AO$15-1,1,1))))</f>
        <v>0</v>
      </c>
      <c r="AP24" s="146">
        <f ca="1">IF(AP$13="",0,CHOOSE(Detalhamento.OpçãoServiços,OFFSET(Import.PLQ,$A24-1,AP$15-1,1,1),IF($E24&lt;&gt;1,IF(ISNUMBER(INDEX(Import.PLE,Detalhamento!$E24,Detalhamento!AP$15)),IF(INDEX(Import.PLE,Detalhamento!$E24,Detalhamento!AP$15)&lt;=mediçao,OFFSET(Import.PLQ,$A24-1,AP$15-1,1,1),0),0),PLE!$AA$28*OFFSET(Import.PLQ,$A24-1,AP$15-1,1,1)),IF($E24&lt;&gt;1,IF(ISNUMBER(INDEX(Import.PLE,Detalhamento!$E24,Detalhamento!AP$15)),IF(INDEX(Import.PLE,Detalhamento!$E24,Detalhamento!AP$15)&lt;=mediçao,0,OFFSET(Import.PLQ,$A24-1,AP$15-1,1,1)),OFFSET(Import.PLQ,$A24-1,AP$15-1,1,1)),(1-PLE!$AA$28)*OFFSET(Import.PLQ,$A24-1,AP$15-1,1,1))))</f>
        <v>0</v>
      </c>
      <c r="AQ24" s="146">
        <f ca="1">IF(AQ$13="",0,CHOOSE(Detalhamento.OpçãoServiços,OFFSET(Import.PLQ,$A24-1,AQ$15-1,1,1),IF($E24&lt;&gt;1,IF(ISNUMBER(INDEX(Import.PLE,Detalhamento!$E24,Detalhamento!AQ$15)),IF(INDEX(Import.PLE,Detalhamento!$E24,Detalhamento!AQ$15)&lt;=mediçao,OFFSET(Import.PLQ,$A24-1,AQ$15-1,1,1),0),0),PLE!$AA$28*OFFSET(Import.PLQ,$A24-1,AQ$15-1,1,1)),IF($E24&lt;&gt;1,IF(ISNUMBER(INDEX(Import.PLE,Detalhamento!$E24,Detalhamento!AQ$15)),IF(INDEX(Import.PLE,Detalhamento!$E24,Detalhamento!AQ$15)&lt;=mediçao,0,OFFSET(Import.PLQ,$A24-1,AQ$15-1,1,1)),OFFSET(Import.PLQ,$A24-1,AQ$15-1,1,1)),(1-PLE!$AA$28)*OFFSET(Import.PLQ,$A24-1,AQ$15-1,1,1))))</f>
        <v>0</v>
      </c>
      <c r="AR24" s="146">
        <f ca="1">IF(AR$13="",0,CHOOSE(Detalhamento.OpçãoServiços,OFFSET(Import.PLQ,$A24-1,AR$15-1,1,1),IF($E24&lt;&gt;1,IF(ISNUMBER(INDEX(Import.PLE,Detalhamento!$E24,Detalhamento!AR$15)),IF(INDEX(Import.PLE,Detalhamento!$E24,Detalhamento!AR$15)&lt;=mediçao,OFFSET(Import.PLQ,$A24-1,AR$15-1,1,1),0),0),PLE!$AA$28*OFFSET(Import.PLQ,$A24-1,AR$15-1,1,1)),IF($E24&lt;&gt;1,IF(ISNUMBER(INDEX(Import.PLE,Detalhamento!$E24,Detalhamento!AR$15)),IF(INDEX(Import.PLE,Detalhamento!$E24,Detalhamento!AR$15)&lt;=mediçao,0,OFFSET(Import.PLQ,$A24-1,AR$15-1,1,1)),OFFSET(Import.PLQ,$A24-1,AR$15-1,1,1)),(1-PLE!$AA$28)*OFFSET(Import.PLQ,$A24-1,AR$15-1,1,1))))</f>
        <v>0</v>
      </c>
      <c r="AS24" s="146">
        <f ca="1">IF(AS$13="",0,CHOOSE(Detalhamento.OpçãoServiços,OFFSET(Import.PLQ,$A24-1,AS$15-1,1,1),IF($E24&lt;&gt;1,IF(ISNUMBER(INDEX(Import.PLE,Detalhamento!$E24,Detalhamento!AS$15)),IF(INDEX(Import.PLE,Detalhamento!$E24,Detalhamento!AS$15)&lt;=mediçao,OFFSET(Import.PLQ,$A24-1,AS$15-1,1,1),0),0),PLE!$AA$28*OFFSET(Import.PLQ,$A24-1,AS$15-1,1,1)),IF($E24&lt;&gt;1,IF(ISNUMBER(INDEX(Import.PLE,Detalhamento!$E24,Detalhamento!AS$15)),IF(INDEX(Import.PLE,Detalhamento!$E24,Detalhamento!AS$15)&lt;=mediçao,0,OFFSET(Import.PLQ,$A24-1,AS$15-1,1,1)),OFFSET(Import.PLQ,$A24-1,AS$15-1,1,1)),(1-PLE!$AA$28)*OFFSET(Import.PLQ,$A24-1,AS$15-1,1,1))))</f>
        <v>0</v>
      </c>
      <c r="AT24" s="146">
        <f ca="1">IF(AT$13="",0,CHOOSE(Detalhamento.OpçãoServiços,OFFSET(Import.PLQ,$A24-1,AT$15-1,1,1),IF($E24&lt;&gt;1,IF(ISNUMBER(INDEX(Import.PLE,Detalhamento!$E24,Detalhamento!AT$15)),IF(INDEX(Import.PLE,Detalhamento!$E24,Detalhamento!AT$15)&lt;=mediçao,OFFSET(Import.PLQ,$A24-1,AT$15-1,1,1),0),0),PLE!$AA$28*OFFSET(Import.PLQ,$A24-1,AT$15-1,1,1)),IF($E24&lt;&gt;1,IF(ISNUMBER(INDEX(Import.PLE,Detalhamento!$E24,Detalhamento!AT$15)),IF(INDEX(Import.PLE,Detalhamento!$E24,Detalhamento!AT$15)&lt;=mediçao,0,OFFSET(Import.PLQ,$A24-1,AT$15-1,1,1)),OFFSET(Import.PLQ,$A24-1,AT$15-1,1,1)),(1-PLE!$AA$28)*OFFSET(Import.PLQ,$A24-1,AT$15-1,1,1))))</f>
        <v>0</v>
      </c>
      <c r="AU24" s="146">
        <f ca="1">IF(AU$13="",0,CHOOSE(Detalhamento.OpçãoServiços,OFFSET(Import.PLQ,$A24-1,AU$15-1,1,1),IF($E24&lt;&gt;1,IF(ISNUMBER(INDEX(Import.PLE,Detalhamento!$E24,Detalhamento!AU$15)),IF(INDEX(Import.PLE,Detalhamento!$E24,Detalhamento!AU$15)&lt;=mediçao,OFFSET(Import.PLQ,$A24-1,AU$15-1,1,1),0),0),PLE!$AA$28*OFFSET(Import.PLQ,$A24-1,AU$15-1,1,1)),IF($E24&lt;&gt;1,IF(ISNUMBER(INDEX(Import.PLE,Detalhamento!$E24,Detalhamento!AU$15)),IF(INDEX(Import.PLE,Detalhamento!$E24,Detalhamento!AU$15)&lt;=mediçao,0,OFFSET(Import.PLQ,$A24-1,AU$15-1,1,1)),OFFSET(Import.PLQ,$A24-1,AU$15-1,1,1)),(1-PLE!$AA$28)*OFFSET(Import.PLQ,$A24-1,AU$15-1,1,1))))</f>
        <v>0</v>
      </c>
      <c r="AV24" s="146">
        <f ca="1">IF(AV$13="",0,CHOOSE(Detalhamento.OpçãoServiços,OFFSET(Import.PLQ,$A24-1,AV$15-1,1,1),IF($E24&lt;&gt;1,IF(ISNUMBER(INDEX(Import.PLE,Detalhamento!$E24,Detalhamento!AV$15)),IF(INDEX(Import.PLE,Detalhamento!$E24,Detalhamento!AV$15)&lt;=mediçao,OFFSET(Import.PLQ,$A24-1,AV$15-1,1,1),0),0),PLE!$AA$28*OFFSET(Import.PLQ,$A24-1,AV$15-1,1,1)),IF($E24&lt;&gt;1,IF(ISNUMBER(INDEX(Import.PLE,Detalhamento!$E24,Detalhamento!AV$15)),IF(INDEX(Import.PLE,Detalhamento!$E24,Detalhamento!AV$15)&lt;=mediçao,0,OFFSET(Import.PLQ,$A24-1,AV$15-1,1,1)),OFFSET(Import.PLQ,$A24-1,AV$15-1,1,1)),(1-PLE!$AA$28)*OFFSET(Import.PLQ,$A24-1,AV$15-1,1,1))))</f>
        <v>0</v>
      </c>
      <c r="AW24" s="146">
        <f ca="1">IF(AW$13="",0,CHOOSE(Detalhamento.OpçãoServiços,OFFSET(Import.PLQ,$A24-1,AW$15-1,1,1),IF($E24&lt;&gt;1,IF(ISNUMBER(INDEX(Import.PLE,Detalhamento!$E24,Detalhamento!AW$15)),IF(INDEX(Import.PLE,Detalhamento!$E24,Detalhamento!AW$15)&lt;=mediçao,OFFSET(Import.PLQ,$A24-1,AW$15-1,1,1),0),0),PLE!$AA$28*OFFSET(Import.PLQ,$A24-1,AW$15-1,1,1)),IF($E24&lt;&gt;1,IF(ISNUMBER(INDEX(Import.PLE,Detalhamento!$E24,Detalhamento!AW$15)),IF(INDEX(Import.PLE,Detalhamento!$E24,Detalhamento!AW$15)&lt;=mediçao,0,OFFSET(Import.PLQ,$A24-1,AW$15-1,1,1)),OFFSET(Import.PLQ,$A24-1,AW$15-1,1,1)),(1-PLE!$AA$28)*OFFSET(Import.PLQ,$A24-1,AW$15-1,1,1))))</f>
        <v>0</v>
      </c>
      <c r="AX24" s="146">
        <f ca="1">IF(AX$13="",0,CHOOSE(Detalhamento.OpçãoServiços,OFFSET(Import.PLQ,$A24-1,AX$15-1,1,1),IF($E24&lt;&gt;1,IF(ISNUMBER(INDEX(Import.PLE,Detalhamento!$E24,Detalhamento!AX$15)),IF(INDEX(Import.PLE,Detalhamento!$E24,Detalhamento!AX$15)&lt;=mediçao,OFFSET(Import.PLQ,$A24-1,AX$15-1,1,1),0),0),PLE!$AA$28*OFFSET(Import.PLQ,$A24-1,AX$15-1,1,1)),IF($E24&lt;&gt;1,IF(ISNUMBER(INDEX(Import.PLE,Detalhamento!$E24,Detalhamento!AX$15)),IF(INDEX(Import.PLE,Detalhamento!$E24,Detalhamento!AX$15)&lt;=mediçao,0,OFFSET(Import.PLQ,$A24-1,AX$15-1,1,1)),OFFSET(Import.PLQ,$A24-1,AX$15-1,1,1)),(1-PLE!$AA$28)*OFFSET(Import.PLQ,$A24-1,AX$15-1,1,1))))</f>
        <v>0</v>
      </c>
      <c r="AY24" s="146">
        <f ca="1">IF(AY$13="",0,CHOOSE(Detalhamento.OpçãoServiços,OFFSET(Import.PLQ,$A24-1,AY$15-1,1,1),IF($E24&lt;&gt;1,IF(ISNUMBER(INDEX(Import.PLE,Detalhamento!$E24,Detalhamento!AY$15)),IF(INDEX(Import.PLE,Detalhamento!$E24,Detalhamento!AY$15)&lt;=mediçao,OFFSET(Import.PLQ,$A24-1,AY$15-1,1,1),0),0),PLE!$AA$28*OFFSET(Import.PLQ,$A24-1,AY$15-1,1,1)),IF($E24&lt;&gt;1,IF(ISNUMBER(INDEX(Import.PLE,Detalhamento!$E24,Detalhamento!AY$15)),IF(INDEX(Import.PLE,Detalhamento!$E24,Detalhamento!AY$15)&lt;=mediçao,0,OFFSET(Import.PLQ,$A24-1,AY$15-1,1,1)),OFFSET(Import.PLQ,$A24-1,AY$15-1,1,1)),(1-PLE!$AA$28)*OFFSET(Import.PLQ,$A24-1,AY$15-1,1,1))))</f>
        <v>0</v>
      </c>
      <c r="AZ24" s="146">
        <f ca="1">IF(AZ$13="",0,CHOOSE(Detalhamento.OpçãoServiços,OFFSET(Import.PLQ,$A24-1,AZ$15-1,1,1),IF($E24&lt;&gt;1,IF(ISNUMBER(INDEX(Import.PLE,Detalhamento!$E24,Detalhamento!AZ$15)),IF(INDEX(Import.PLE,Detalhamento!$E24,Detalhamento!AZ$15)&lt;=mediçao,OFFSET(Import.PLQ,$A24-1,AZ$15-1,1,1),0),0),PLE!$AA$28*OFFSET(Import.PLQ,$A24-1,AZ$15-1,1,1)),IF($E24&lt;&gt;1,IF(ISNUMBER(INDEX(Import.PLE,Detalhamento!$E24,Detalhamento!AZ$15)),IF(INDEX(Import.PLE,Detalhamento!$E24,Detalhamento!AZ$15)&lt;=mediçao,0,OFFSET(Import.PLQ,$A24-1,AZ$15-1,1,1)),OFFSET(Import.PLQ,$A24-1,AZ$15-1,1,1)),(1-PLE!$AA$28)*OFFSET(Import.PLQ,$A24-1,AZ$15-1,1,1))))</f>
        <v>0</v>
      </c>
      <c r="BA24" s="146">
        <f ca="1">IF(BA$13="",0,CHOOSE(Detalhamento.OpçãoServiços,OFFSET(Import.PLQ,$A24-1,BA$15-1,1,1),IF($E24&lt;&gt;1,IF(ISNUMBER(INDEX(Import.PLE,Detalhamento!$E24,Detalhamento!BA$15)),IF(INDEX(Import.PLE,Detalhamento!$E24,Detalhamento!BA$15)&lt;=mediçao,OFFSET(Import.PLQ,$A24-1,BA$15-1,1,1),0),0),PLE!$AA$28*OFFSET(Import.PLQ,$A24-1,BA$15-1,1,1)),IF($E24&lt;&gt;1,IF(ISNUMBER(INDEX(Import.PLE,Detalhamento!$E24,Detalhamento!BA$15)),IF(INDEX(Import.PLE,Detalhamento!$E24,Detalhamento!BA$15)&lt;=mediçao,0,OFFSET(Import.PLQ,$A24-1,BA$15-1,1,1)),OFFSET(Import.PLQ,$A24-1,BA$15-1,1,1)),(1-PLE!$AA$28)*OFFSET(Import.PLQ,$A24-1,BA$15-1,1,1))))</f>
        <v>0</v>
      </c>
      <c r="BB24" s="146">
        <f ca="1">IF(BB$13="",0,CHOOSE(Detalhamento.OpçãoServiços,OFFSET(Import.PLQ,$A24-1,BB$15-1,1,1),IF($E24&lt;&gt;1,IF(ISNUMBER(INDEX(Import.PLE,Detalhamento!$E24,Detalhamento!BB$15)),IF(INDEX(Import.PLE,Detalhamento!$E24,Detalhamento!BB$15)&lt;=mediçao,OFFSET(Import.PLQ,$A24-1,BB$15-1,1,1),0),0),PLE!$AA$28*OFFSET(Import.PLQ,$A24-1,BB$15-1,1,1)),IF($E24&lt;&gt;1,IF(ISNUMBER(INDEX(Import.PLE,Detalhamento!$E24,Detalhamento!BB$15)),IF(INDEX(Import.PLE,Detalhamento!$E24,Detalhamento!BB$15)&lt;=mediçao,0,OFFSET(Import.PLQ,$A24-1,BB$15-1,1,1)),OFFSET(Import.PLQ,$A24-1,BB$15-1,1,1)),(1-PLE!$AA$28)*OFFSET(Import.PLQ,$A24-1,BB$15-1,1,1))))</f>
        <v>0</v>
      </c>
      <c r="BC24" s="146">
        <f ca="1">IF(BC$13="",0,CHOOSE(Detalhamento.OpçãoServiços,OFFSET(Import.PLQ,$A24-1,BC$15-1,1,1),IF($E24&lt;&gt;1,IF(ISNUMBER(INDEX(Import.PLE,Detalhamento!$E24,Detalhamento!BC$15)),IF(INDEX(Import.PLE,Detalhamento!$E24,Detalhamento!BC$15)&lt;=mediçao,OFFSET(Import.PLQ,$A24-1,BC$15-1,1,1),0),0),PLE!$AA$28*OFFSET(Import.PLQ,$A24-1,BC$15-1,1,1)),IF($E24&lt;&gt;1,IF(ISNUMBER(INDEX(Import.PLE,Detalhamento!$E24,Detalhamento!BC$15)),IF(INDEX(Import.PLE,Detalhamento!$E24,Detalhamento!BC$15)&lt;=mediçao,0,OFFSET(Import.PLQ,$A24-1,BC$15-1,1,1)),OFFSET(Import.PLQ,$A24-1,BC$15-1,1,1)),(1-PLE!$AA$28)*OFFSET(Import.PLQ,$A24-1,BC$15-1,1,1))))</f>
        <v>0</v>
      </c>
      <c r="BD24" s="146">
        <f ca="1">IF(BD$13="",0,CHOOSE(Detalhamento.OpçãoServiços,OFFSET(Import.PLQ,$A24-1,BD$15-1,1,1),IF($E24&lt;&gt;1,IF(ISNUMBER(INDEX(Import.PLE,Detalhamento!$E24,Detalhamento!BD$15)),IF(INDEX(Import.PLE,Detalhamento!$E24,Detalhamento!BD$15)&lt;=mediçao,OFFSET(Import.PLQ,$A24-1,BD$15-1,1,1),0),0),PLE!$AA$28*OFFSET(Import.PLQ,$A24-1,BD$15-1,1,1)),IF($E24&lt;&gt;1,IF(ISNUMBER(INDEX(Import.PLE,Detalhamento!$E24,Detalhamento!BD$15)),IF(INDEX(Import.PLE,Detalhamento!$E24,Detalhamento!BD$15)&lt;=mediçao,0,OFFSET(Import.PLQ,$A24-1,BD$15-1,1,1)),OFFSET(Import.PLQ,$A24-1,BD$15-1,1,1)),(1-PLE!$AA$28)*OFFSET(Import.PLQ,$A24-1,BD$15-1,1,1))))</f>
        <v>0</v>
      </c>
      <c r="BE24" s="146">
        <f ca="1">IF(BE$13="",0,CHOOSE(Detalhamento.OpçãoServiços,OFFSET(Import.PLQ,$A24-1,BE$15-1,1,1),IF($E24&lt;&gt;1,IF(ISNUMBER(INDEX(Import.PLE,Detalhamento!$E24,Detalhamento!BE$15)),IF(INDEX(Import.PLE,Detalhamento!$E24,Detalhamento!BE$15)&lt;=mediçao,OFFSET(Import.PLQ,$A24-1,BE$15-1,1,1),0),0),PLE!$AA$28*OFFSET(Import.PLQ,$A24-1,BE$15-1,1,1)),IF($E24&lt;&gt;1,IF(ISNUMBER(INDEX(Import.PLE,Detalhamento!$E24,Detalhamento!BE$15)),IF(INDEX(Import.PLE,Detalhamento!$E24,Detalhamento!BE$15)&lt;=mediçao,0,OFFSET(Import.PLQ,$A24-1,BE$15-1,1,1)),OFFSET(Import.PLQ,$A24-1,BE$15-1,1,1)),(1-PLE!$AA$28)*OFFSET(Import.PLQ,$A24-1,BE$15-1,1,1))))</f>
        <v>0</v>
      </c>
      <c r="BF24" s="146">
        <f ca="1">IF(BF$13="",0,CHOOSE(Detalhamento.OpçãoServiços,OFFSET(Import.PLQ,$A24-1,BF$15-1,1,1),IF($E24&lt;&gt;1,IF(ISNUMBER(INDEX(Import.PLE,Detalhamento!$E24,Detalhamento!BF$15)),IF(INDEX(Import.PLE,Detalhamento!$E24,Detalhamento!BF$15)&lt;=mediçao,OFFSET(Import.PLQ,$A24-1,BF$15-1,1,1),0),0),PLE!$AA$28*OFFSET(Import.PLQ,$A24-1,BF$15-1,1,1)),IF($E24&lt;&gt;1,IF(ISNUMBER(INDEX(Import.PLE,Detalhamento!$E24,Detalhamento!BF$15)),IF(INDEX(Import.PLE,Detalhamento!$E24,Detalhamento!BF$15)&lt;=mediçao,0,OFFSET(Import.PLQ,$A24-1,BF$15-1,1,1)),OFFSET(Import.PLQ,$A24-1,BF$15-1,1,1)),(1-PLE!$AA$28)*OFFSET(Import.PLQ,$A24-1,BF$15-1,1,1))))</f>
        <v>0</v>
      </c>
      <c r="BG24" s="146">
        <f ca="1">IF(BG$13="",0,CHOOSE(Detalhamento.OpçãoServiços,OFFSET(Import.PLQ,$A24-1,BG$15-1,1,1),IF($E24&lt;&gt;1,IF(ISNUMBER(INDEX(Import.PLE,Detalhamento!$E24,Detalhamento!BG$15)),IF(INDEX(Import.PLE,Detalhamento!$E24,Detalhamento!BG$15)&lt;=mediçao,OFFSET(Import.PLQ,$A24-1,BG$15-1,1,1),0),0),PLE!$AA$28*OFFSET(Import.PLQ,$A24-1,BG$15-1,1,1)),IF($E24&lt;&gt;1,IF(ISNUMBER(INDEX(Import.PLE,Detalhamento!$E24,Detalhamento!BG$15)),IF(INDEX(Import.PLE,Detalhamento!$E24,Detalhamento!BG$15)&lt;=mediçao,0,OFFSET(Import.PLQ,$A24-1,BG$15-1,1,1)),OFFSET(Import.PLQ,$A24-1,BG$15-1,1,1)),(1-PLE!$AA$28)*OFFSET(Import.PLQ,$A24-1,BG$15-1,1,1))))</f>
        <v>0</v>
      </c>
      <c r="BH24" s="146">
        <f ca="1">IF(BH$13="",0,CHOOSE(Detalhamento.OpçãoServiços,OFFSET(Import.PLQ,$A24-1,BH$15-1,1,1),IF($E24&lt;&gt;1,IF(ISNUMBER(INDEX(Import.PLE,Detalhamento!$E24,Detalhamento!BH$15)),IF(INDEX(Import.PLE,Detalhamento!$E24,Detalhamento!BH$15)&lt;=mediçao,OFFSET(Import.PLQ,$A24-1,BH$15-1,1,1),0),0),PLE!$AA$28*OFFSET(Import.PLQ,$A24-1,BH$15-1,1,1)),IF($E24&lt;&gt;1,IF(ISNUMBER(INDEX(Import.PLE,Detalhamento!$E24,Detalhamento!BH$15)),IF(INDEX(Import.PLE,Detalhamento!$E24,Detalhamento!BH$15)&lt;=mediçao,0,OFFSET(Import.PLQ,$A24-1,BH$15-1,1,1)),OFFSET(Import.PLQ,$A24-1,BH$15-1,1,1)),(1-PLE!$AA$28)*OFFSET(Import.PLQ,$A24-1,BH$15-1,1,1))))</f>
        <v>0</v>
      </c>
      <c r="BI24" s="146">
        <f ca="1">IF(BI$13="",0,CHOOSE(Detalhamento.OpçãoServiços,OFFSET(Import.PLQ,$A24-1,BI$15-1,1,1),IF($E24&lt;&gt;1,IF(ISNUMBER(INDEX(Import.PLE,Detalhamento!$E24,Detalhamento!BI$15)),IF(INDEX(Import.PLE,Detalhamento!$E24,Detalhamento!BI$15)&lt;=mediçao,OFFSET(Import.PLQ,$A24-1,BI$15-1,1,1),0),0),PLE!$AA$28*OFFSET(Import.PLQ,$A24-1,BI$15-1,1,1)),IF($E24&lt;&gt;1,IF(ISNUMBER(INDEX(Import.PLE,Detalhamento!$E24,Detalhamento!BI$15)),IF(INDEX(Import.PLE,Detalhamento!$E24,Detalhamento!BI$15)&lt;=mediçao,0,OFFSET(Import.PLQ,$A24-1,BI$15-1,1,1)),OFFSET(Import.PLQ,$A24-1,BI$15-1,1,1)),(1-PLE!$AA$28)*OFFSET(Import.PLQ,$A24-1,BI$15-1,1,1))))</f>
        <v>0</v>
      </c>
    </row>
    <row r="25" spans="1:61">
      <c r="A25" s="157">
        <v>7</v>
      </c>
      <c r="B25" s="21" t="e">
        <f t="shared" ca="1" si="2"/>
        <v>#N/A</v>
      </c>
      <c r="E25" s="155">
        <f t="shared" ca="1" si="3"/>
        <v>2</v>
      </c>
      <c r="F25" s="156" t="e">
        <f t="shared" ca="1" si="4"/>
        <v>#N/A</v>
      </c>
      <c r="G25" s="156" t="e">
        <f t="shared" ca="1" si="5"/>
        <v>#N/A</v>
      </c>
      <c r="H25" s="181" t="str">
        <f t="shared" ca="1" si="5"/>
        <v/>
      </c>
      <c r="I25" s="37" t="e">
        <f t="shared" ca="1" si="6"/>
        <v>#N/A</v>
      </c>
      <c r="J25" s="146" t="e">
        <f t="shared" ca="1" si="7"/>
        <v>#N/A</v>
      </c>
      <c r="K25" s="67"/>
      <c r="L25" s="146" t="e">
        <f ca="1">IF(L$13="",0,CHOOSE(Detalhamento.OpçãoServiços,OFFSET(Import.PLQ,$A25-1,L$15-1,1,1),IF($E25&lt;&gt;1,IF(ISNUMBER(INDEX(Import.PLE,Detalhamento!$E25,Detalhamento!L$15)),IF(INDEX(Import.PLE,Detalhamento!$E25,Detalhamento!L$15)&lt;=mediçao,OFFSET(Import.PLQ,$A25-1,L$15-1,1,1),0),0),PLE!$AA$28*OFFSET(Import.PLQ,$A25-1,L$15-1,1,1)),IF($E25&lt;&gt;1,IF(ISNUMBER(INDEX(Import.PLE,Detalhamento!$E25,Detalhamento!L$15)),IF(INDEX(Import.PLE,Detalhamento!$E25,Detalhamento!L$15)&lt;=mediçao,0,OFFSET(Import.PLQ,$A25-1,L$15-1,1,1)),OFFSET(Import.PLQ,$A25-1,L$15-1,1,1)),(1-PLE!$AA$28)*OFFSET(Import.PLQ,$A25-1,L$15-1,1,1))))</f>
        <v>#REF!</v>
      </c>
      <c r="M25" s="146" t="e">
        <f ca="1">IF(M$13="",0,CHOOSE(Detalhamento.OpçãoServiços,OFFSET(Import.PLQ,$A25-1,M$15-1,1,1),IF($E25&lt;&gt;1,IF(ISNUMBER(INDEX(Import.PLE,Detalhamento!$E25,Detalhamento!M$15)),IF(INDEX(Import.PLE,Detalhamento!$E25,Detalhamento!M$15)&lt;=mediçao,OFFSET(Import.PLQ,$A25-1,M$15-1,1,1),0),0),PLE!$AA$28*OFFSET(Import.PLQ,$A25-1,M$15-1,1,1)),IF($E25&lt;&gt;1,IF(ISNUMBER(INDEX(Import.PLE,Detalhamento!$E25,Detalhamento!M$15)),IF(INDEX(Import.PLE,Detalhamento!$E25,Detalhamento!M$15)&lt;=mediçao,0,OFFSET(Import.PLQ,$A25-1,M$15-1,1,1)),OFFSET(Import.PLQ,$A25-1,M$15-1,1,1)),(1-PLE!$AA$28)*OFFSET(Import.PLQ,$A25-1,M$15-1,1,1))))</f>
        <v>#REF!</v>
      </c>
      <c r="N25" s="146" t="e">
        <f ca="1">IF(N$13="",0,CHOOSE(Detalhamento.OpçãoServiços,OFFSET(Import.PLQ,$A25-1,N$15-1,1,1),IF($E25&lt;&gt;1,IF(ISNUMBER(INDEX(Import.PLE,Detalhamento!$E25,Detalhamento!N$15)),IF(INDEX(Import.PLE,Detalhamento!$E25,Detalhamento!N$15)&lt;=mediçao,OFFSET(Import.PLQ,$A25-1,N$15-1,1,1),0),0),PLE!$AA$28*OFFSET(Import.PLQ,$A25-1,N$15-1,1,1)),IF($E25&lt;&gt;1,IF(ISNUMBER(INDEX(Import.PLE,Detalhamento!$E25,Detalhamento!N$15)),IF(INDEX(Import.PLE,Detalhamento!$E25,Detalhamento!N$15)&lt;=mediçao,0,OFFSET(Import.PLQ,$A25-1,N$15-1,1,1)),OFFSET(Import.PLQ,$A25-1,N$15-1,1,1)),(1-PLE!$AA$28)*OFFSET(Import.PLQ,$A25-1,N$15-1,1,1))))</f>
        <v>#REF!</v>
      </c>
      <c r="O25" s="146" t="e">
        <f ca="1">IF(O$13="",0,CHOOSE(Detalhamento.OpçãoServiços,OFFSET(Import.PLQ,$A25-1,O$15-1,1,1),IF($E25&lt;&gt;1,IF(ISNUMBER(INDEX(Import.PLE,Detalhamento!$E25,Detalhamento!O$15)),IF(INDEX(Import.PLE,Detalhamento!$E25,Detalhamento!O$15)&lt;=mediçao,OFFSET(Import.PLQ,$A25-1,O$15-1,1,1),0),0),PLE!$AA$28*OFFSET(Import.PLQ,$A25-1,O$15-1,1,1)),IF($E25&lt;&gt;1,IF(ISNUMBER(INDEX(Import.PLE,Detalhamento!$E25,Detalhamento!O$15)),IF(INDEX(Import.PLE,Detalhamento!$E25,Detalhamento!O$15)&lt;=mediçao,0,OFFSET(Import.PLQ,$A25-1,O$15-1,1,1)),OFFSET(Import.PLQ,$A25-1,O$15-1,1,1)),(1-PLE!$AA$28)*OFFSET(Import.PLQ,$A25-1,O$15-1,1,1))))</f>
        <v>#REF!</v>
      </c>
      <c r="P25" s="146">
        <f ca="1">IF(P$13="",0,CHOOSE(Detalhamento.OpçãoServiços,OFFSET(Import.PLQ,$A25-1,P$15-1,1,1),IF($E25&lt;&gt;1,IF(ISNUMBER(INDEX(Import.PLE,Detalhamento!$E25,Detalhamento!P$15)),IF(INDEX(Import.PLE,Detalhamento!$E25,Detalhamento!P$15)&lt;=mediçao,OFFSET(Import.PLQ,$A25-1,P$15-1,1,1),0),0),PLE!$AA$28*OFFSET(Import.PLQ,$A25-1,P$15-1,1,1)),IF($E25&lt;&gt;1,IF(ISNUMBER(INDEX(Import.PLE,Detalhamento!$E25,Detalhamento!P$15)),IF(INDEX(Import.PLE,Detalhamento!$E25,Detalhamento!P$15)&lt;=mediçao,0,OFFSET(Import.PLQ,$A25-1,P$15-1,1,1)),OFFSET(Import.PLQ,$A25-1,P$15-1,1,1)),(1-PLE!$AA$28)*OFFSET(Import.PLQ,$A25-1,P$15-1,1,1))))</f>
        <v>0</v>
      </c>
      <c r="Q25" s="146">
        <f ca="1">IF(Q$13="",0,CHOOSE(Detalhamento.OpçãoServiços,OFFSET(Import.PLQ,$A25-1,Q$15-1,1,1),IF($E25&lt;&gt;1,IF(ISNUMBER(INDEX(Import.PLE,Detalhamento!$E25,Detalhamento!Q$15)),IF(INDEX(Import.PLE,Detalhamento!$E25,Detalhamento!Q$15)&lt;=mediçao,OFFSET(Import.PLQ,$A25-1,Q$15-1,1,1),0),0),PLE!$AA$28*OFFSET(Import.PLQ,$A25-1,Q$15-1,1,1)),IF($E25&lt;&gt;1,IF(ISNUMBER(INDEX(Import.PLE,Detalhamento!$E25,Detalhamento!Q$15)),IF(INDEX(Import.PLE,Detalhamento!$E25,Detalhamento!Q$15)&lt;=mediçao,0,OFFSET(Import.PLQ,$A25-1,Q$15-1,1,1)),OFFSET(Import.PLQ,$A25-1,Q$15-1,1,1)),(1-PLE!$AA$28)*OFFSET(Import.PLQ,$A25-1,Q$15-1,1,1))))</f>
        <v>0</v>
      </c>
      <c r="R25" s="146">
        <f ca="1">IF(R$13="",0,CHOOSE(Detalhamento.OpçãoServiços,OFFSET(Import.PLQ,$A25-1,R$15-1,1,1),IF($E25&lt;&gt;1,IF(ISNUMBER(INDEX(Import.PLE,Detalhamento!$E25,Detalhamento!R$15)),IF(INDEX(Import.PLE,Detalhamento!$E25,Detalhamento!R$15)&lt;=mediçao,OFFSET(Import.PLQ,$A25-1,R$15-1,1,1),0),0),PLE!$AA$28*OFFSET(Import.PLQ,$A25-1,R$15-1,1,1)),IF($E25&lt;&gt;1,IF(ISNUMBER(INDEX(Import.PLE,Detalhamento!$E25,Detalhamento!R$15)),IF(INDEX(Import.PLE,Detalhamento!$E25,Detalhamento!R$15)&lt;=mediçao,0,OFFSET(Import.PLQ,$A25-1,R$15-1,1,1)),OFFSET(Import.PLQ,$A25-1,R$15-1,1,1)),(1-PLE!$AA$28)*OFFSET(Import.PLQ,$A25-1,R$15-1,1,1))))</f>
        <v>0</v>
      </c>
      <c r="S25" s="146">
        <f ca="1">IF(S$13="",0,CHOOSE(Detalhamento.OpçãoServiços,OFFSET(Import.PLQ,$A25-1,S$15-1,1,1),IF($E25&lt;&gt;1,IF(ISNUMBER(INDEX(Import.PLE,Detalhamento!$E25,Detalhamento!S$15)),IF(INDEX(Import.PLE,Detalhamento!$E25,Detalhamento!S$15)&lt;=mediçao,OFFSET(Import.PLQ,$A25-1,S$15-1,1,1),0),0),PLE!$AA$28*OFFSET(Import.PLQ,$A25-1,S$15-1,1,1)),IF($E25&lt;&gt;1,IF(ISNUMBER(INDEX(Import.PLE,Detalhamento!$E25,Detalhamento!S$15)),IF(INDEX(Import.PLE,Detalhamento!$E25,Detalhamento!S$15)&lt;=mediçao,0,OFFSET(Import.PLQ,$A25-1,S$15-1,1,1)),OFFSET(Import.PLQ,$A25-1,S$15-1,1,1)),(1-PLE!$AA$28)*OFFSET(Import.PLQ,$A25-1,S$15-1,1,1))))</f>
        <v>0</v>
      </c>
      <c r="T25" s="146">
        <f ca="1">IF(T$13="",0,CHOOSE(Detalhamento.OpçãoServiços,OFFSET(Import.PLQ,$A25-1,T$15-1,1,1),IF($E25&lt;&gt;1,IF(ISNUMBER(INDEX(Import.PLE,Detalhamento!$E25,Detalhamento!T$15)),IF(INDEX(Import.PLE,Detalhamento!$E25,Detalhamento!T$15)&lt;=mediçao,OFFSET(Import.PLQ,$A25-1,T$15-1,1,1),0),0),PLE!$AA$28*OFFSET(Import.PLQ,$A25-1,T$15-1,1,1)),IF($E25&lt;&gt;1,IF(ISNUMBER(INDEX(Import.PLE,Detalhamento!$E25,Detalhamento!T$15)),IF(INDEX(Import.PLE,Detalhamento!$E25,Detalhamento!T$15)&lt;=mediçao,0,OFFSET(Import.PLQ,$A25-1,T$15-1,1,1)),OFFSET(Import.PLQ,$A25-1,T$15-1,1,1)),(1-PLE!$AA$28)*OFFSET(Import.PLQ,$A25-1,T$15-1,1,1))))</f>
        <v>0</v>
      </c>
      <c r="U25" s="146">
        <f ca="1">IF(U$13="",0,CHOOSE(Detalhamento.OpçãoServiços,OFFSET(Import.PLQ,$A25-1,U$15-1,1,1),IF($E25&lt;&gt;1,IF(ISNUMBER(INDEX(Import.PLE,Detalhamento!$E25,Detalhamento!U$15)),IF(INDEX(Import.PLE,Detalhamento!$E25,Detalhamento!U$15)&lt;=mediçao,OFFSET(Import.PLQ,$A25-1,U$15-1,1,1),0),0),PLE!$AA$28*OFFSET(Import.PLQ,$A25-1,U$15-1,1,1)),IF($E25&lt;&gt;1,IF(ISNUMBER(INDEX(Import.PLE,Detalhamento!$E25,Detalhamento!U$15)),IF(INDEX(Import.PLE,Detalhamento!$E25,Detalhamento!U$15)&lt;=mediçao,0,OFFSET(Import.PLQ,$A25-1,U$15-1,1,1)),OFFSET(Import.PLQ,$A25-1,U$15-1,1,1)),(1-PLE!$AA$28)*OFFSET(Import.PLQ,$A25-1,U$15-1,1,1))))</f>
        <v>0</v>
      </c>
      <c r="V25" s="146">
        <f ca="1">IF(V$13="",0,CHOOSE(Detalhamento.OpçãoServiços,OFFSET(Import.PLQ,$A25-1,V$15-1,1,1),IF($E25&lt;&gt;1,IF(ISNUMBER(INDEX(Import.PLE,Detalhamento!$E25,Detalhamento!V$15)),IF(INDEX(Import.PLE,Detalhamento!$E25,Detalhamento!V$15)&lt;=mediçao,OFFSET(Import.PLQ,$A25-1,V$15-1,1,1),0),0),PLE!$AA$28*OFFSET(Import.PLQ,$A25-1,V$15-1,1,1)),IF($E25&lt;&gt;1,IF(ISNUMBER(INDEX(Import.PLE,Detalhamento!$E25,Detalhamento!V$15)),IF(INDEX(Import.PLE,Detalhamento!$E25,Detalhamento!V$15)&lt;=mediçao,0,OFFSET(Import.PLQ,$A25-1,V$15-1,1,1)),OFFSET(Import.PLQ,$A25-1,V$15-1,1,1)),(1-PLE!$AA$28)*OFFSET(Import.PLQ,$A25-1,V$15-1,1,1))))</f>
        <v>0</v>
      </c>
      <c r="W25" s="146">
        <f ca="1">IF(W$13="",0,CHOOSE(Detalhamento.OpçãoServiços,OFFSET(Import.PLQ,$A25-1,W$15-1,1,1),IF($E25&lt;&gt;1,IF(ISNUMBER(INDEX(Import.PLE,Detalhamento!$E25,Detalhamento!W$15)),IF(INDEX(Import.PLE,Detalhamento!$E25,Detalhamento!W$15)&lt;=mediçao,OFFSET(Import.PLQ,$A25-1,W$15-1,1,1),0),0),PLE!$AA$28*OFFSET(Import.PLQ,$A25-1,W$15-1,1,1)),IF($E25&lt;&gt;1,IF(ISNUMBER(INDEX(Import.PLE,Detalhamento!$E25,Detalhamento!W$15)),IF(INDEX(Import.PLE,Detalhamento!$E25,Detalhamento!W$15)&lt;=mediçao,0,OFFSET(Import.PLQ,$A25-1,W$15-1,1,1)),OFFSET(Import.PLQ,$A25-1,W$15-1,1,1)),(1-PLE!$AA$28)*OFFSET(Import.PLQ,$A25-1,W$15-1,1,1))))</f>
        <v>0</v>
      </c>
      <c r="X25" s="146">
        <f ca="1">IF(X$13="",0,CHOOSE(Detalhamento.OpçãoServiços,OFFSET(Import.PLQ,$A25-1,X$15-1,1,1),IF($E25&lt;&gt;1,IF(ISNUMBER(INDEX(Import.PLE,Detalhamento!$E25,Detalhamento!X$15)),IF(INDEX(Import.PLE,Detalhamento!$E25,Detalhamento!X$15)&lt;=mediçao,OFFSET(Import.PLQ,$A25-1,X$15-1,1,1),0),0),PLE!$AA$28*OFFSET(Import.PLQ,$A25-1,X$15-1,1,1)),IF($E25&lt;&gt;1,IF(ISNUMBER(INDEX(Import.PLE,Detalhamento!$E25,Detalhamento!X$15)),IF(INDEX(Import.PLE,Detalhamento!$E25,Detalhamento!X$15)&lt;=mediçao,0,OFFSET(Import.PLQ,$A25-1,X$15-1,1,1)),OFFSET(Import.PLQ,$A25-1,X$15-1,1,1)),(1-PLE!$AA$28)*OFFSET(Import.PLQ,$A25-1,X$15-1,1,1))))</f>
        <v>0</v>
      </c>
      <c r="Y25" s="146">
        <f ca="1">IF(Y$13="",0,CHOOSE(Detalhamento.OpçãoServiços,OFFSET(Import.PLQ,$A25-1,Y$15-1,1,1),IF($E25&lt;&gt;1,IF(ISNUMBER(INDEX(Import.PLE,Detalhamento!$E25,Detalhamento!Y$15)),IF(INDEX(Import.PLE,Detalhamento!$E25,Detalhamento!Y$15)&lt;=mediçao,OFFSET(Import.PLQ,$A25-1,Y$15-1,1,1),0),0),PLE!$AA$28*OFFSET(Import.PLQ,$A25-1,Y$15-1,1,1)),IF($E25&lt;&gt;1,IF(ISNUMBER(INDEX(Import.PLE,Detalhamento!$E25,Detalhamento!Y$15)),IF(INDEX(Import.PLE,Detalhamento!$E25,Detalhamento!Y$15)&lt;=mediçao,0,OFFSET(Import.PLQ,$A25-1,Y$15-1,1,1)),OFFSET(Import.PLQ,$A25-1,Y$15-1,1,1)),(1-PLE!$AA$28)*OFFSET(Import.PLQ,$A25-1,Y$15-1,1,1))))</f>
        <v>0</v>
      </c>
      <c r="Z25" s="146">
        <f ca="1">IF(Z$13="",0,CHOOSE(Detalhamento.OpçãoServiços,OFFSET(Import.PLQ,$A25-1,Z$15-1,1,1),IF($E25&lt;&gt;1,IF(ISNUMBER(INDEX(Import.PLE,Detalhamento!$E25,Detalhamento!Z$15)),IF(INDEX(Import.PLE,Detalhamento!$E25,Detalhamento!Z$15)&lt;=mediçao,OFFSET(Import.PLQ,$A25-1,Z$15-1,1,1),0),0),PLE!$AA$28*OFFSET(Import.PLQ,$A25-1,Z$15-1,1,1)),IF($E25&lt;&gt;1,IF(ISNUMBER(INDEX(Import.PLE,Detalhamento!$E25,Detalhamento!Z$15)),IF(INDEX(Import.PLE,Detalhamento!$E25,Detalhamento!Z$15)&lt;=mediçao,0,OFFSET(Import.PLQ,$A25-1,Z$15-1,1,1)),OFFSET(Import.PLQ,$A25-1,Z$15-1,1,1)),(1-PLE!$AA$28)*OFFSET(Import.PLQ,$A25-1,Z$15-1,1,1))))</f>
        <v>0</v>
      </c>
      <c r="AA25" s="146">
        <f ca="1">IF(AA$13="",0,CHOOSE(Detalhamento.OpçãoServiços,OFFSET(Import.PLQ,$A25-1,AA$15-1,1,1),IF($E25&lt;&gt;1,IF(ISNUMBER(INDEX(Import.PLE,Detalhamento!$E25,Detalhamento!AA$15)),IF(INDEX(Import.PLE,Detalhamento!$E25,Detalhamento!AA$15)&lt;=mediçao,OFFSET(Import.PLQ,$A25-1,AA$15-1,1,1),0),0),PLE!$AA$28*OFFSET(Import.PLQ,$A25-1,AA$15-1,1,1)),IF($E25&lt;&gt;1,IF(ISNUMBER(INDEX(Import.PLE,Detalhamento!$E25,Detalhamento!AA$15)),IF(INDEX(Import.PLE,Detalhamento!$E25,Detalhamento!AA$15)&lt;=mediçao,0,OFFSET(Import.PLQ,$A25-1,AA$15-1,1,1)),OFFSET(Import.PLQ,$A25-1,AA$15-1,1,1)),(1-PLE!$AA$28)*OFFSET(Import.PLQ,$A25-1,AA$15-1,1,1))))</f>
        <v>0</v>
      </c>
      <c r="AB25" s="146">
        <f ca="1">IF(AB$13="",0,CHOOSE(Detalhamento.OpçãoServiços,OFFSET(Import.PLQ,$A25-1,AB$15-1,1,1),IF($E25&lt;&gt;1,IF(ISNUMBER(INDEX(Import.PLE,Detalhamento!$E25,Detalhamento!AB$15)),IF(INDEX(Import.PLE,Detalhamento!$E25,Detalhamento!AB$15)&lt;=mediçao,OFFSET(Import.PLQ,$A25-1,AB$15-1,1,1),0),0),PLE!$AA$28*OFFSET(Import.PLQ,$A25-1,AB$15-1,1,1)),IF($E25&lt;&gt;1,IF(ISNUMBER(INDEX(Import.PLE,Detalhamento!$E25,Detalhamento!AB$15)),IF(INDEX(Import.PLE,Detalhamento!$E25,Detalhamento!AB$15)&lt;=mediçao,0,OFFSET(Import.PLQ,$A25-1,AB$15-1,1,1)),OFFSET(Import.PLQ,$A25-1,AB$15-1,1,1)),(1-PLE!$AA$28)*OFFSET(Import.PLQ,$A25-1,AB$15-1,1,1))))</f>
        <v>0</v>
      </c>
      <c r="AC25" s="146">
        <f ca="1">IF(AC$13="",0,CHOOSE(Detalhamento.OpçãoServiços,OFFSET(Import.PLQ,$A25-1,AC$15-1,1,1),IF($E25&lt;&gt;1,IF(ISNUMBER(INDEX(Import.PLE,Detalhamento!$E25,Detalhamento!AC$15)),IF(INDEX(Import.PLE,Detalhamento!$E25,Detalhamento!AC$15)&lt;=mediçao,OFFSET(Import.PLQ,$A25-1,AC$15-1,1,1),0),0),PLE!$AA$28*OFFSET(Import.PLQ,$A25-1,AC$15-1,1,1)),IF($E25&lt;&gt;1,IF(ISNUMBER(INDEX(Import.PLE,Detalhamento!$E25,Detalhamento!AC$15)),IF(INDEX(Import.PLE,Detalhamento!$E25,Detalhamento!AC$15)&lt;=mediçao,0,OFFSET(Import.PLQ,$A25-1,AC$15-1,1,1)),OFFSET(Import.PLQ,$A25-1,AC$15-1,1,1)),(1-PLE!$AA$28)*OFFSET(Import.PLQ,$A25-1,AC$15-1,1,1))))</f>
        <v>0</v>
      </c>
      <c r="AD25" s="146">
        <f ca="1">IF(AD$13="",0,CHOOSE(Detalhamento.OpçãoServiços,OFFSET(Import.PLQ,$A25-1,AD$15-1,1,1),IF($E25&lt;&gt;1,IF(ISNUMBER(INDEX(Import.PLE,Detalhamento!$E25,Detalhamento!AD$15)),IF(INDEX(Import.PLE,Detalhamento!$E25,Detalhamento!AD$15)&lt;=mediçao,OFFSET(Import.PLQ,$A25-1,AD$15-1,1,1),0),0),PLE!$AA$28*OFFSET(Import.PLQ,$A25-1,AD$15-1,1,1)),IF($E25&lt;&gt;1,IF(ISNUMBER(INDEX(Import.PLE,Detalhamento!$E25,Detalhamento!AD$15)),IF(INDEX(Import.PLE,Detalhamento!$E25,Detalhamento!AD$15)&lt;=mediçao,0,OFFSET(Import.PLQ,$A25-1,AD$15-1,1,1)),OFFSET(Import.PLQ,$A25-1,AD$15-1,1,1)),(1-PLE!$AA$28)*OFFSET(Import.PLQ,$A25-1,AD$15-1,1,1))))</f>
        <v>0</v>
      </c>
      <c r="AE25" s="146">
        <f ca="1">IF(AE$13="",0,CHOOSE(Detalhamento.OpçãoServiços,OFFSET(Import.PLQ,$A25-1,AE$15-1,1,1),IF($E25&lt;&gt;1,IF(ISNUMBER(INDEX(Import.PLE,Detalhamento!$E25,Detalhamento!AE$15)),IF(INDEX(Import.PLE,Detalhamento!$E25,Detalhamento!AE$15)&lt;=mediçao,OFFSET(Import.PLQ,$A25-1,AE$15-1,1,1),0),0),PLE!$AA$28*OFFSET(Import.PLQ,$A25-1,AE$15-1,1,1)),IF($E25&lt;&gt;1,IF(ISNUMBER(INDEX(Import.PLE,Detalhamento!$E25,Detalhamento!AE$15)),IF(INDEX(Import.PLE,Detalhamento!$E25,Detalhamento!AE$15)&lt;=mediçao,0,OFFSET(Import.PLQ,$A25-1,AE$15-1,1,1)),OFFSET(Import.PLQ,$A25-1,AE$15-1,1,1)),(1-PLE!$AA$28)*OFFSET(Import.PLQ,$A25-1,AE$15-1,1,1))))</f>
        <v>0</v>
      </c>
      <c r="AF25" s="146">
        <f ca="1">IF(AF$13="",0,CHOOSE(Detalhamento.OpçãoServiços,OFFSET(Import.PLQ,$A25-1,AF$15-1,1,1),IF($E25&lt;&gt;1,IF(ISNUMBER(INDEX(Import.PLE,Detalhamento!$E25,Detalhamento!AF$15)),IF(INDEX(Import.PLE,Detalhamento!$E25,Detalhamento!AF$15)&lt;=mediçao,OFFSET(Import.PLQ,$A25-1,AF$15-1,1,1),0),0),PLE!$AA$28*OFFSET(Import.PLQ,$A25-1,AF$15-1,1,1)),IF($E25&lt;&gt;1,IF(ISNUMBER(INDEX(Import.PLE,Detalhamento!$E25,Detalhamento!AF$15)),IF(INDEX(Import.PLE,Detalhamento!$E25,Detalhamento!AF$15)&lt;=mediçao,0,OFFSET(Import.PLQ,$A25-1,AF$15-1,1,1)),OFFSET(Import.PLQ,$A25-1,AF$15-1,1,1)),(1-PLE!$AA$28)*OFFSET(Import.PLQ,$A25-1,AF$15-1,1,1))))</f>
        <v>0</v>
      </c>
      <c r="AG25" s="146">
        <f ca="1">IF(AG$13="",0,CHOOSE(Detalhamento.OpçãoServiços,OFFSET(Import.PLQ,$A25-1,AG$15-1,1,1),IF($E25&lt;&gt;1,IF(ISNUMBER(INDEX(Import.PLE,Detalhamento!$E25,Detalhamento!AG$15)),IF(INDEX(Import.PLE,Detalhamento!$E25,Detalhamento!AG$15)&lt;=mediçao,OFFSET(Import.PLQ,$A25-1,AG$15-1,1,1),0),0),PLE!$AA$28*OFFSET(Import.PLQ,$A25-1,AG$15-1,1,1)),IF($E25&lt;&gt;1,IF(ISNUMBER(INDEX(Import.PLE,Detalhamento!$E25,Detalhamento!AG$15)),IF(INDEX(Import.PLE,Detalhamento!$E25,Detalhamento!AG$15)&lt;=mediçao,0,OFFSET(Import.PLQ,$A25-1,AG$15-1,1,1)),OFFSET(Import.PLQ,$A25-1,AG$15-1,1,1)),(1-PLE!$AA$28)*OFFSET(Import.PLQ,$A25-1,AG$15-1,1,1))))</f>
        <v>0</v>
      </c>
      <c r="AH25" s="146">
        <f ca="1">IF(AH$13="",0,CHOOSE(Detalhamento.OpçãoServiços,OFFSET(Import.PLQ,$A25-1,AH$15-1,1,1),IF($E25&lt;&gt;1,IF(ISNUMBER(INDEX(Import.PLE,Detalhamento!$E25,Detalhamento!AH$15)),IF(INDEX(Import.PLE,Detalhamento!$E25,Detalhamento!AH$15)&lt;=mediçao,OFFSET(Import.PLQ,$A25-1,AH$15-1,1,1),0),0),PLE!$AA$28*OFFSET(Import.PLQ,$A25-1,AH$15-1,1,1)),IF($E25&lt;&gt;1,IF(ISNUMBER(INDEX(Import.PLE,Detalhamento!$E25,Detalhamento!AH$15)),IF(INDEX(Import.PLE,Detalhamento!$E25,Detalhamento!AH$15)&lt;=mediçao,0,OFFSET(Import.PLQ,$A25-1,AH$15-1,1,1)),OFFSET(Import.PLQ,$A25-1,AH$15-1,1,1)),(1-PLE!$AA$28)*OFFSET(Import.PLQ,$A25-1,AH$15-1,1,1))))</f>
        <v>0</v>
      </c>
      <c r="AI25" s="146">
        <f ca="1">IF(AI$13="",0,CHOOSE(Detalhamento.OpçãoServiços,OFFSET(Import.PLQ,$A25-1,AI$15-1,1,1),IF($E25&lt;&gt;1,IF(ISNUMBER(INDEX(Import.PLE,Detalhamento!$E25,Detalhamento!AI$15)),IF(INDEX(Import.PLE,Detalhamento!$E25,Detalhamento!AI$15)&lt;=mediçao,OFFSET(Import.PLQ,$A25-1,AI$15-1,1,1),0),0),PLE!$AA$28*OFFSET(Import.PLQ,$A25-1,AI$15-1,1,1)),IF($E25&lt;&gt;1,IF(ISNUMBER(INDEX(Import.PLE,Detalhamento!$E25,Detalhamento!AI$15)),IF(INDEX(Import.PLE,Detalhamento!$E25,Detalhamento!AI$15)&lt;=mediçao,0,OFFSET(Import.PLQ,$A25-1,AI$15-1,1,1)),OFFSET(Import.PLQ,$A25-1,AI$15-1,1,1)),(1-PLE!$AA$28)*OFFSET(Import.PLQ,$A25-1,AI$15-1,1,1))))</f>
        <v>0</v>
      </c>
      <c r="AJ25" s="146">
        <f ca="1">IF(AJ$13="",0,CHOOSE(Detalhamento.OpçãoServiços,OFFSET(Import.PLQ,$A25-1,AJ$15-1,1,1),IF($E25&lt;&gt;1,IF(ISNUMBER(INDEX(Import.PLE,Detalhamento!$E25,Detalhamento!AJ$15)),IF(INDEX(Import.PLE,Detalhamento!$E25,Detalhamento!AJ$15)&lt;=mediçao,OFFSET(Import.PLQ,$A25-1,AJ$15-1,1,1),0),0),PLE!$AA$28*OFFSET(Import.PLQ,$A25-1,AJ$15-1,1,1)),IF($E25&lt;&gt;1,IF(ISNUMBER(INDEX(Import.PLE,Detalhamento!$E25,Detalhamento!AJ$15)),IF(INDEX(Import.PLE,Detalhamento!$E25,Detalhamento!AJ$15)&lt;=mediçao,0,OFFSET(Import.PLQ,$A25-1,AJ$15-1,1,1)),OFFSET(Import.PLQ,$A25-1,AJ$15-1,1,1)),(1-PLE!$AA$28)*OFFSET(Import.PLQ,$A25-1,AJ$15-1,1,1))))</f>
        <v>0</v>
      </c>
      <c r="AK25" s="146">
        <f ca="1">IF(AK$13="",0,CHOOSE(Detalhamento.OpçãoServiços,OFFSET(Import.PLQ,$A25-1,AK$15-1,1,1),IF($E25&lt;&gt;1,IF(ISNUMBER(INDEX(Import.PLE,Detalhamento!$E25,Detalhamento!AK$15)),IF(INDEX(Import.PLE,Detalhamento!$E25,Detalhamento!AK$15)&lt;=mediçao,OFFSET(Import.PLQ,$A25-1,AK$15-1,1,1),0),0),PLE!$AA$28*OFFSET(Import.PLQ,$A25-1,AK$15-1,1,1)),IF($E25&lt;&gt;1,IF(ISNUMBER(INDEX(Import.PLE,Detalhamento!$E25,Detalhamento!AK$15)),IF(INDEX(Import.PLE,Detalhamento!$E25,Detalhamento!AK$15)&lt;=mediçao,0,OFFSET(Import.PLQ,$A25-1,AK$15-1,1,1)),OFFSET(Import.PLQ,$A25-1,AK$15-1,1,1)),(1-PLE!$AA$28)*OFFSET(Import.PLQ,$A25-1,AK$15-1,1,1))))</f>
        <v>0</v>
      </c>
      <c r="AL25" s="146">
        <f ca="1">IF(AL$13="",0,CHOOSE(Detalhamento.OpçãoServiços,OFFSET(Import.PLQ,$A25-1,AL$15-1,1,1),IF($E25&lt;&gt;1,IF(ISNUMBER(INDEX(Import.PLE,Detalhamento!$E25,Detalhamento!AL$15)),IF(INDEX(Import.PLE,Detalhamento!$E25,Detalhamento!AL$15)&lt;=mediçao,OFFSET(Import.PLQ,$A25-1,AL$15-1,1,1),0),0),PLE!$AA$28*OFFSET(Import.PLQ,$A25-1,AL$15-1,1,1)),IF($E25&lt;&gt;1,IF(ISNUMBER(INDEX(Import.PLE,Detalhamento!$E25,Detalhamento!AL$15)),IF(INDEX(Import.PLE,Detalhamento!$E25,Detalhamento!AL$15)&lt;=mediçao,0,OFFSET(Import.PLQ,$A25-1,AL$15-1,1,1)),OFFSET(Import.PLQ,$A25-1,AL$15-1,1,1)),(1-PLE!$AA$28)*OFFSET(Import.PLQ,$A25-1,AL$15-1,1,1))))</f>
        <v>0</v>
      </c>
      <c r="AM25" s="146">
        <f ca="1">IF(AM$13="",0,CHOOSE(Detalhamento.OpçãoServiços,OFFSET(Import.PLQ,$A25-1,AM$15-1,1,1),IF($E25&lt;&gt;1,IF(ISNUMBER(INDEX(Import.PLE,Detalhamento!$E25,Detalhamento!AM$15)),IF(INDEX(Import.PLE,Detalhamento!$E25,Detalhamento!AM$15)&lt;=mediçao,OFFSET(Import.PLQ,$A25-1,AM$15-1,1,1),0),0),PLE!$AA$28*OFFSET(Import.PLQ,$A25-1,AM$15-1,1,1)),IF($E25&lt;&gt;1,IF(ISNUMBER(INDEX(Import.PLE,Detalhamento!$E25,Detalhamento!AM$15)),IF(INDEX(Import.PLE,Detalhamento!$E25,Detalhamento!AM$15)&lt;=mediçao,0,OFFSET(Import.PLQ,$A25-1,AM$15-1,1,1)),OFFSET(Import.PLQ,$A25-1,AM$15-1,1,1)),(1-PLE!$AA$28)*OFFSET(Import.PLQ,$A25-1,AM$15-1,1,1))))</f>
        <v>0</v>
      </c>
      <c r="AN25" s="146">
        <f ca="1">IF(AN$13="",0,CHOOSE(Detalhamento.OpçãoServiços,OFFSET(Import.PLQ,$A25-1,AN$15-1,1,1),IF($E25&lt;&gt;1,IF(ISNUMBER(INDEX(Import.PLE,Detalhamento!$E25,Detalhamento!AN$15)),IF(INDEX(Import.PLE,Detalhamento!$E25,Detalhamento!AN$15)&lt;=mediçao,OFFSET(Import.PLQ,$A25-1,AN$15-1,1,1),0),0),PLE!$AA$28*OFFSET(Import.PLQ,$A25-1,AN$15-1,1,1)),IF($E25&lt;&gt;1,IF(ISNUMBER(INDEX(Import.PLE,Detalhamento!$E25,Detalhamento!AN$15)),IF(INDEX(Import.PLE,Detalhamento!$E25,Detalhamento!AN$15)&lt;=mediçao,0,OFFSET(Import.PLQ,$A25-1,AN$15-1,1,1)),OFFSET(Import.PLQ,$A25-1,AN$15-1,1,1)),(1-PLE!$AA$28)*OFFSET(Import.PLQ,$A25-1,AN$15-1,1,1))))</f>
        <v>0</v>
      </c>
      <c r="AO25" s="146">
        <f ca="1">IF(AO$13="",0,CHOOSE(Detalhamento.OpçãoServiços,OFFSET(Import.PLQ,$A25-1,AO$15-1,1,1),IF($E25&lt;&gt;1,IF(ISNUMBER(INDEX(Import.PLE,Detalhamento!$E25,Detalhamento!AO$15)),IF(INDEX(Import.PLE,Detalhamento!$E25,Detalhamento!AO$15)&lt;=mediçao,OFFSET(Import.PLQ,$A25-1,AO$15-1,1,1),0),0),PLE!$AA$28*OFFSET(Import.PLQ,$A25-1,AO$15-1,1,1)),IF($E25&lt;&gt;1,IF(ISNUMBER(INDEX(Import.PLE,Detalhamento!$E25,Detalhamento!AO$15)),IF(INDEX(Import.PLE,Detalhamento!$E25,Detalhamento!AO$15)&lt;=mediçao,0,OFFSET(Import.PLQ,$A25-1,AO$15-1,1,1)),OFFSET(Import.PLQ,$A25-1,AO$15-1,1,1)),(1-PLE!$AA$28)*OFFSET(Import.PLQ,$A25-1,AO$15-1,1,1))))</f>
        <v>0</v>
      </c>
      <c r="AP25" s="146">
        <f ca="1">IF(AP$13="",0,CHOOSE(Detalhamento.OpçãoServiços,OFFSET(Import.PLQ,$A25-1,AP$15-1,1,1),IF($E25&lt;&gt;1,IF(ISNUMBER(INDEX(Import.PLE,Detalhamento!$E25,Detalhamento!AP$15)),IF(INDEX(Import.PLE,Detalhamento!$E25,Detalhamento!AP$15)&lt;=mediçao,OFFSET(Import.PLQ,$A25-1,AP$15-1,1,1),0),0),PLE!$AA$28*OFFSET(Import.PLQ,$A25-1,AP$15-1,1,1)),IF($E25&lt;&gt;1,IF(ISNUMBER(INDEX(Import.PLE,Detalhamento!$E25,Detalhamento!AP$15)),IF(INDEX(Import.PLE,Detalhamento!$E25,Detalhamento!AP$15)&lt;=mediçao,0,OFFSET(Import.PLQ,$A25-1,AP$15-1,1,1)),OFFSET(Import.PLQ,$A25-1,AP$15-1,1,1)),(1-PLE!$AA$28)*OFFSET(Import.PLQ,$A25-1,AP$15-1,1,1))))</f>
        <v>0</v>
      </c>
      <c r="AQ25" s="146">
        <f ca="1">IF(AQ$13="",0,CHOOSE(Detalhamento.OpçãoServiços,OFFSET(Import.PLQ,$A25-1,AQ$15-1,1,1),IF($E25&lt;&gt;1,IF(ISNUMBER(INDEX(Import.PLE,Detalhamento!$E25,Detalhamento!AQ$15)),IF(INDEX(Import.PLE,Detalhamento!$E25,Detalhamento!AQ$15)&lt;=mediçao,OFFSET(Import.PLQ,$A25-1,AQ$15-1,1,1),0),0),PLE!$AA$28*OFFSET(Import.PLQ,$A25-1,AQ$15-1,1,1)),IF($E25&lt;&gt;1,IF(ISNUMBER(INDEX(Import.PLE,Detalhamento!$E25,Detalhamento!AQ$15)),IF(INDEX(Import.PLE,Detalhamento!$E25,Detalhamento!AQ$15)&lt;=mediçao,0,OFFSET(Import.PLQ,$A25-1,AQ$15-1,1,1)),OFFSET(Import.PLQ,$A25-1,AQ$15-1,1,1)),(1-PLE!$AA$28)*OFFSET(Import.PLQ,$A25-1,AQ$15-1,1,1))))</f>
        <v>0</v>
      </c>
      <c r="AR25" s="146">
        <f ca="1">IF(AR$13="",0,CHOOSE(Detalhamento.OpçãoServiços,OFFSET(Import.PLQ,$A25-1,AR$15-1,1,1),IF($E25&lt;&gt;1,IF(ISNUMBER(INDEX(Import.PLE,Detalhamento!$E25,Detalhamento!AR$15)),IF(INDEX(Import.PLE,Detalhamento!$E25,Detalhamento!AR$15)&lt;=mediçao,OFFSET(Import.PLQ,$A25-1,AR$15-1,1,1),0),0),PLE!$AA$28*OFFSET(Import.PLQ,$A25-1,AR$15-1,1,1)),IF($E25&lt;&gt;1,IF(ISNUMBER(INDEX(Import.PLE,Detalhamento!$E25,Detalhamento!AR$15)),IF(INDEX(Import.PLE,Detalhamento!$E25,Detalhamento!AR$15)&lt;=mediçao,0,OFFSET(Import.PLQ,$A25-1,AR$15-1,1,1)),OFFSET(Import.PLQ,$A25-1,AR$15-1,1,1)),(1-PLE!$AA$28)*OFFSET(Import.PLQ,$A25-1,AR$15-1,1,1))))</f>
        <v>0</v>
      </c>
      <c r="AS25" s="146">
        <f ca="1">IF(AS$13="",0,CHOOSE(Detalhamento.OpçãoServiços,OFFSET(Import.PLQ,$A25-1,AS$15-1,1,1),IF($E25&lt;&gt;1,IF(ISNUMBER(INDEX(Import.PLE,Detalhamento!$E25,Detalhamento!AS$15)),IF(INDEX(Import.PLE,Detalhamento!$E25,Detalhamento!AS$15)&lt;=mediçao,OFFSET(Import.PLQ,$A25-1,AS$15-1,1,1),0),0),PLE!$AA$28*OFFSET(Import.PLQ,$A25-1,AS$15-1,1,1)),IF($E25&lt;&gt;1,IF(ISNUMBER(INDEX(Import.PLE,Detalhamento!$E25,Detalhamento!AS$15)),IF(INDEX(Import.PLE,Detalhamento!$E25,Detalhamento!AS$15)&lt;=mediçao,0,OFFSET(Import.PLQ,$A25-1,AS$15-1,1,1)),OFFSET(Import.PLQ,$A25-1,AS$15-1,1,1)),(1-PLE!$AA$28)*OFFSET(Import.PLQ,$A25-1,AS$15-1,1,1))))</f>
        <v>0</v>
      </c>
      <c r="AT25" s="146">
        <f ca="1">IF(AT$13="",0,CHOOSE(Detalhamento.OpçãoServiços,OFFSET(Import.PLQ,$A25-1,AT$15-1,1,1),IF($E25&lt;&gt;1,IF(ISNUMBER(INDEX(Import.PLE,Detalhamento!$E25,Detalhamento!AT$15)),IF(INDEX(Import.PLE,Detalhamento!$E25,Detalhamento!AT$15)&lt;=mediçao,OFFSET(Import.PLQ,$A25-1,AT$15-1,1,1),0),0),PLE!$AA$28*OFFSET(Import.PLQ,$A25-1,AT$15-1,1,1)),IF($E25&lt;&gt;1,IF(ISNUMBER(INDEX(Import.PLE,Detalhamento!$E25,Detalhamento!AT$15)),IF(INDEX(Import.PLE,Detalhamento!$E25,Detalhamento!AT$15)&lt;=mediçao,0,OFFSET(Import.PLQ,$A25-1,AT$15-1,1,1)),OFFSET(Import.PLQ,$A25-1,AT$15-1,1,1)),(1-PLE!$AA$28)*OFFSET(Import.PLQ,$A25-1,AT$15-1,1,1))))</f>
        <v>0</v>
      </c>
      <c r="AU25" s="146">
        <f ca="1">IF(AU$13="",0,CHOOSE(Detalhamento.OpçãoServiços,OFFSET(Import.PLQ,$A25-1,AU$15-1,1,1),IF($E25&lt;&gt;1,IF(ISNUMBER(INDEX(Import.PLE,Detalhamento!$E25,Detalhamento!AU$15)),IF(INDEX(Import.PLE,Detalhamento!$E25,Detalhamento!AU$15)&lt;=mediçao,OFFSET(Import.PLQ,$A25-1,AU$15-1,1,1),0),0),PLE!$AA$28*OFFSET(Import.PLQ,$A25-1,AU$15-1,1,1)),IF($E25&lt;&gt;1,IF(ISNUMBER(INDEX(Import.PLE,Detalhamento!$E25,Detalhamento!AU$15)),IF(INDEX(Import.PLE,Detalhamento!$E25,Detalhamento!AU$15)&lt;=mediçao,0,OFFSET(Import.PLQ,$A25-1,AU$15-1,1,1)),OFFSET(Import.PLQ,$A25-1,AU$15-1,1,1)),(1-PLE!$AA$28)*OFFSET(Import.PLQ,$A25-1,AU$15-1,1,1))))</f>
        <v>0</v>
      </c>
      <c r="AV25" s="146">
        <f ca="1">IF(AV$13="",0,CHOOSE(Detalhamento.OpçãoServiços,OFFSET(Import.PLQ,$A25-1,AV$15-1,1,1),IF($E25&lt;&gt;1,IF(ISNUMBER(INDEX(Import.PLE,Detalhamento!$E25,Detalhamento!AV$15)),IF(INDEX(Import.PLE,Detalhamento!$E25,Detalhamento!AV$15)&lt;=mediçao,OFFSET(Import.PLQ,$A25-1,AV$15-1,1,1),0),0),PLE!$AA$28*OFFSET(Import.PLQ,$A25-1,AV$15-1,1,1)),IF($E25&lt;&gt;1,IF(ISNUMBER(INDEX(Import.PLE,Detalhamento!$E25,Detalhamento!AV$15)),IF(INDEX(Import.PLE,Detalhamento!$E25,Detalhamento!AV$15)&lt;=mediçao,0,OFFSET(Import.PLQ,$A25-1,AV$15-1,1,1)),OFFSET(Import.PLQ,$A25-1,AV$15-1,1,1)),(1-PLE!$AA$28)*OFFSET(Import.PLQ,$A25-1,AV$15-1,1,1))))</f>
        <v>0</v>
      </c>
      <c r="AW25" s="146">
        <f ca="1">IF(AW$13="",0,CHOOSE(Detalhamento.OpçãoServiços,OFFSET(Import.PLQ,$A25-1,AW$15-1,1,1),IF($E25&lt;&gt;1,IF(ISNUMBER(INDEX(Import.PLE,Detalhamento!$E25,Detalhamento!AW$15)),IF(INDEX(Import.PLE,Detalhamento!$E25,Detalhamento!AW$15)&lt;=mediçao,OFFSET(Import.PLQ,$A25-1,AW$15-1,1,1),0),0),PLE!$AA$28*OFFSET(Import.PLQ,$A25-1,AW$15-1,1,1)),IF($E25&lt;&gt;1,IF(ISNUMBER(INDEX(Import.PLE,Detalhamento!$E25,Detalhamento!AW$15)),IF(INDEX(Import.PLE,Detalhamento!$E25,Detalhamento!AW$15)&lt;=mediçao,0,OFFSET(Import.PLQ,$A25-1,AW$15-1,1,1)),OFFSET(Import.PLQ,$A25-1,AW$15-1,1,1)),(1-PLE!$AA$28)*OFFSET(Import.PLQ,$A25-1,AW$15-1,1,1))))</f>
        <v>0</v>
      </c>
      <c r="AX25" s="146">
        <f ca="1">IF(AX$13="",0,CHOOSE(Detalhamento.OpçãoServiços,OFFSET(Import.PLQ,$A25-1,AX$15-1,1,1),IF($E25&lt;&gt;1,IF(ISNUMBER(INDEX(Import.PLE,Detalhamento!$E25,Detalhamento!AX$15)),IF(INDEX(Import.PLE,Detalhamento!$E25,Detalhamento!AX$15)&lt;=mediçao,OFFSET(Import.PLQ,$A25-1,AX$15-1,1,1),0),0),PLE!$AA$28*OFFSET(Import.PLQ,$A25-1,AX$15-1,1,1)),IF($E25&lt;&gt;1,IF(ISNUMBER(INDEX(Import.PLE,Detalhamento!$E25,Detalhamento!AX$15)),IF(INDEX(Import.PLE,Detalhamento!$E25,Detalhamento!AX$15)&lt;=mediçao,0,OFFSET(Import.PLQ,$A25-1,AX$15-1,1,1)),OFFSET(Import.PLQ,$A25-1,AX$15-1,1,1)),(1-PLE!$AA$28)*OFFSET(Import.PLQ,$A25-1,AX$15-1,1,1))))</f>
        <v>0</v>
      </c>
      <c r="AY25" s="146">
        <f ca="1">IF(AY$13="",0,CHOOSE(Detalhamento.OpçãoServiços,OFFSET(Import.PLQ,$A25-1,AY$15-1,1,1),IF($E25&lt;&gt;1,IF(ISNUMBER(INDEX(Import.PLE,Detalhamento!$E25,Detalhamento!AY$15)),IF(INDEX(Import.PLE,Detalhamento!$E25,Detalhamento!AY$15)&lt;=mediçao,OFFSET(Import.PLQ,$A25-1,AY$15-1,1,1),0),0),PLE!$AA$28*OFFSET(Import.PLQ,$A25-1,AY$15-1,1,1)),IF($E25&lt;&gt;1,IF(ISNUMBER(INDEX(Import.PLE,Detalhamento!$E25,Detalhamento!AY$15)),IF(INDEX(Import.PLE,Detalhamento!$E25,Detalhamento!AY$15)&lt;=mediçao,0,OFFSET(Import.PLQ,$A25-1,AY$15-1,1,1)),OFFSET(Import.PLQ,$A25-1,AY$15-1,1,1)),(1-PLE!$AA$28)*OFFSET(Import.PLQ,$A25-1,AY$15-1,1,1))))</f>
        <v>0</v>
      </c>
      <c r="AZ25" s="146">
        <f ca="1">IF(AZ$13="",0,CHOOSE(Detalhamento.OpçãoServiços,OFFSET(Import.PLQ,$A25-1,AZ$15-1,1,1),IF($E25&lt;&gt;1,IF(ISNUMBER(INDEX(Import.PLE,Detalhamento!$E25,Detalhamento!AZ$15)),IF(INDEX(Import.PLE,Detalhamento!$E25,Detalhamento!AZ$15)&lt;=mediçao,OFFSET(Import.PLQ,$A25-1,AZ$15-1,1,1),0),0),PLE!$AA$28*OFFSET(Import.PLQ,$A25-1,AZ$15-1,1,1)),IF($E25&lt;&gt;1,IF(ISNUMBER(INDEX(Import.PLE,Detalhamento!$E25,Detalhamento!AZ$15)),IF(INDEX(Import.PLE,Detalhamento!$E25,Detalhamento!AZ$15)&lt;=mediçao,0,OFFSET(Import.PLQ,$A25-1,AZ$15-1,1,1)),OFFSET(Import.PLQ,$A25-1,AZ$15-1,1,1)),(1-PLE!$AA$28)*OFFSET(Import.PLQ,$A25-1,AZ$15-1,1,1))))</f>
        <v>0</v>
      </c>
      <c r="BA25" s="146">
        <f ca="1">IF(BA$13="",0,CHOOSE(Detalhamento.OpçãoServiços,OFFSET(Import.PLQ,$A25-1,BA$15-1,1,1),IF($E25&lt;&gt;1,IF(ISNUMBER(INDEX(Import.PLE,Detalhamento!$E25,Detalhamento!BA$15)),IF(INDEX(Import.PLE,Detalhamento!$E25,Detalhamento!BA$15)&lt;=mediçao,OFFSET(Import.PLQ,$A25-1,BA$15-1,1,1),0),0),PLE!$AA$28*OFFSET(Import.PLQ,$A25-1,BA$15-1,1,1)),IF($E25&lt;&gt;1,IF(ISNUMBER(INDEX(Import.PLE,Detalhamento!$E25,Detalhamento!BA$15)),IF(INDEX(Import.PLE,Detalhamento!$E25,Detalhamento!BA$15)&lt;=mediçao,0,OFFSET(Import.PLQ,$A25-1,BA$15-1,1,1)),OFFSET(Import.PLQ,$A25-1,BA$15-1,1,1)),(1-PLE!$AA$28)*OFFSET(Import.PLQ,$A25-1,BA$15-1,1,1))))</f>
        <v>0</v>
      </c>
      <c r="BB25" s="146">
        <f ca="1">IF(BB$13="",0,CHOOSE(Detalhamento.OpçãoServiços,OFFSET(Import.PLQ,$A25-1,BB$15-1,1,1),IF($E25&lt;&gt;1,IF(ISNUMBER(INDEX(Import.PLE,Detalhamento!$E25,Detalhamento!BB$15)),IF(INDEX(Import.PLE,Detalhamento!$E25,Detalhamento!BB$15)&lt;=mediçao,OFFSET(Import.PLQ,$A25-1,BB$15-1,1,1),0),0),PLE!$AA$28*OFFSET(Import.PLQ,$A25-1,BB$15-1,1,1)),IF($E25&lt;&gt;1,IF(ISNUMBER(INDEX(Import.PLE,Detalhamento!$E25,Detalhamento!BB$15)),IF(INDEX(Import.PLE,Detalhamento!$E25,Detalhamento!BB$15)&lt;=mediçao,0,OFFSET(Import.PLQ,$A25-1,BB$15-1,1,1)),OFFSET(Import.PLQ,$A25-1,BB$15-1,1,1)),(1-PLE!$AA$28)*OFFSET(Import.PLQ,$A25-1,BB$15-1,1,1))))</f>
        <v>0</v>
      </c>
      <c r="BC25" s="146">
        <f ca="1">IF(BC$13="",0,CHOOSE(Detalhamento.OpçãoServiços,OFFSET(Import.PLQ,$A25-1,BC$15-1,1,1),IF($E25&lt;&gt;1,IF(ISNUMBER(INDEX(Import.PLE,Detalhamento!$E25,Detalhamento!BC$15)),IF(INDEX(Import.PLE,Detalhamento!$E25,Detalhamento!BC$15)&lt;=mediçao,OFFSET(Import.PLQ,$A25-1,BC$15-1,1,1),0),0),PLE!$AA$28*OFFSET(Import.PLQ,$A25-1,BC$15-1,1,1)),IF($E25&lt;&gt;1,IF(ISNUMBER(INDEX(Import.PLE,Detalhamento!$E25,Detalhamento!BC$15)),IF(INDEX(Import.PLE,Detalhamento!$E25,Detalhamento!BC$15)&lt;=mediçao,0,OFFSET(Import.PLQ,$A25-1,BC$15-1,1,1)),OFFSET(Import.PLQ,$A25-1,BC$15-1,1,1)),(1-PLE!$AA$28)*OFFSET(Import.PLQ,$A25-1,BC$15-1,1,1))))</f>
        <v>0</v>
      </c>
      <c r="BD25" s="146">
        <f ca="1">IF(BD$13="",0,CHOOSE(Detalhamento.OpçãoServiços,OFFSET(Import.PLQ,$A25-1,BD$15-1,1,1),IF($E25&lt;&gt;1,IF(ISNUMBER(INDEX(Import.PLE,Detalhamento!$E25,Detalhamento!BD$15)),IF(INDEX(Import.PLE,Detalhamento!$E25,Detalhamento!BD$15)&lt;=mediçao,OFFSET(Import.PLQ,$A25-1,BD$15-1,1,1),0),0),PLE!$AA$28*OFFSET(Import.PLQ,$A25-1,BD$15-1,1,1)),IF($E25&lt;&gt;1,IF(ISNUMBER(INDEX(Import.PLE,Detalhamento!$E25,Detalhamento!BD$15)),IF(INDEX(Import.PLE,Detalhamento!$E25,Detalhamento!BD$15)&lt;=mediçao,0,OFFSET(Import.PLQ,$A25-1,BD$15-1,1,1)),OFFSET(Import.PLQ,$A25-1,BD$15-1,1,1)),(1-PLE!$AA$28)*OFFSET(Import.PLQ,$A25-1,BD$15-1,1,1))))</f>
        <v>0</v>
      </c>
      <c r="BE25" s="146">
        <f ca="1">IF(BE$13="",0,CHOOSE(Detalhamento.OpçãoServiços,OFFSET(Import.PLQ,$A25-1,BE$15-1,1,1),IF($E25&lt;&gt;1,IF(ISNUMBER(INDEX(Import.PLE,Detalhamento!$E25,Detalhamento!BE$15)),IF(INDEX(Import.PLE,Detalhamento!$E25,Detalhamento!BE$15)&lt;=mediçao,OFFSET(Import.PLQ,$A25-1,BE$15-1,1,1),0),0),PLE!$AA$28*OFFSET(Import.PLQ,$A25-1,BE$15-1,1,1)),IF($E25&lt;&gt;1,IF(ISNUMBER(INDEX(Import.PLE,Detalhamento!$E25,Detalhamento!BE$15)),IF(INDEX(Import.PLE,Detalhamento!$E25,Detalhamento!BE$15)&lt;=mediçao,0,OFFSET(Import.PLQ,$A25-1,BE$15-1,1,1)),OFFSET(Import.PLQ,$A25-1,BE$15-1,1,1)),(1-PLE!$AA$28)*OFFSET(Import.PLQ,$A25-1,BE$15-1,1,1))))</f>
        <v>0</v>
      </c>
      <c r="BF25" s="146">
        <f ca="1">IF(BF$13="",0,CHOOSE(Detalhamento.OpçãoServiços,OFFSET(Import.PLQ,$A25-1,BF$15-1,1,1),IF($E25&lt;&gt;1,IF(ISNUMBER(INDEX(Import.PLE,Detalhamento!$E25,Detalhamento!BF$15)),IF(INDEX(Import.PLE,Detalhamento!$E25,Detalhamento!BF$15)&lt;=mediçao,OFFSET(Import.PLQ,$A25-1,BF$15-1,1,1),0),0),PLE!$AA$28*OFFSET(Import.PLQ,$A25-1,BF$15-1,1,1)),IF($E25&lt;&gt;1,IF(ISNUMBER(INDEX(Import.PLE,Detalhamento!$E25,Detalhamento!BF$15)),IF(INDEX(Import.PLE,Detalhamento!$E25,Detalhamento!BF$15)&lt;=mediçao,0,OFFSET(Import.PLQ,$A25-1,BF$15-1,1,1)),OFFSET(Import.PLQ,$A25-1,BF$15-1,1,1)),(1-PLE!$AA$28)*OFFSET(Import.PLQ,$A25-1,BF$15-1,1,1))))</f>
        <v>0</v>
      </c>
      <c r="BG25" s="146">
        <f ca="1">IF(BG$13="",0,CHOOSE(Detalhamento.OpçãoServiços,OFFSET(Import.PLQ,$A25-1,BG$15-1,1,1),IF($E25&lt;&gt;1,IF(ISNUMBER(INDEX(Import.PLE,Detalhamento!$E25,Detalhamento!BG$15)),IF(INDEX(Import.PLE,Detalhamento!$E25,Detalhamento!BG$15)&lt;=mediçao,OFFSET(Import.PLQ,$A25-1,BG$15-1,1,1),0),0),PLE!$AA$28*OFFSET(Import.PLQ,$A25-1,BG$15-1,1,1)),IF($E25&lt;&gt;1,IF(ISNUMBER(INDEX(Import.PLE,Detalhamento!$E25,Detalhamento!BG$15)),IF(INDEX(Import.PLE,Detalhamento!$E25,Detalhamento!BG$15)&lt;=mediçao,0,OFFSET(Import.PLQ,$A25-1,BG$15-1,1,1)),OFFSET(Import.PLQ,$A25-1,BG$15-1,1,1)),(1-PLE!$AA$28)*OFFSET(Import.PLQ,$A25-1,BG$15-1,1,1))))</f>
        <v>0</v>
      </c>
      <c r="BH25" s="146">
        <f ca="1">IF(BH$13="",0,CHOOSE(Detalhamento.OpçãoServiços,OFFSET(Import.PLQ,$A25-1,BH$15-1,1,1),IF($E25&lt;&gt;1,IF(ISNUMBER(INDEX(Import.PLE,Detalhamento!$E25,Detalhamento!BH$15)),IF(INDEX(Import.PLE,Detalhamento!$E25,Detalhamento!BH$15)&lt;=mediçao,OFFSET(Import.PLQ,$A25-1,BH$15-1,1,1),0),0),PLE!$AA$28*OFFSET(Import.PLQ,$A25-1,BH$15-1,1,1)),IF($E25&lt;&gt;1,IF(ISNUMBER(INDEX(Import.PLE,Detalhamento!$E25,Detalhamento!BH$15)),IF(INDEX(Import.PLE,Detalhamento!$E25,Detalhamento!BH$15)&lt;=mediçao,0,OFFSET(Import.PLQ,$A25-1,BH$15-1,1,1)),OFFSET(Import.PLQ,$A25-1,BH$15-1,1,1)),(1-PLE!$AA$28)*OFFSET(Import.PLQ,$A25-1,BH$15-1,1,1))))</f>
        <v>0</v>
      </c>
      <c r="BI25" s="146">
        <f ca="1">IF(BI$13="",0,CHOOSE(Detalhamento.OpçãoServiços,OFFSET(Import.PLQ,$A25-1,BI$15-1,1,1),IF($E25&lt;&gt;1,IF(ISNUMBER(INDEX(Import.PLE,Detalhamento!$E25,Detalhamento!BI$15)),IF(INDEX(Import.PLE,Detalhamento!$E25,Detalhamento!BI$15)&lt;=mediçao,OFFSET(Import.PLQ,$A25-1,BI$15-1,1,1),0),0),PLE!$AA$28*OFFSET(Import.PLQ,$A25-1,BI$15-1,1,1)),IF($E25&lt;&gt;1,IF(ISNUMBER(INDEX(Import.PLE,Detalhamento!$E25,Detalhamento!BI$15)),IF(INDEX(Import.PLE,Detalhamento!$E25,Detalhamento!BI$15)&lt;=mediçao,0,OFFSET(Import.PLQ,$A25-1,BI$15-1,1,1)),OFFSET(Import.PLQ,$A25-1,BI$15-1,1,1)),(1-PLE!$AA$28)*OFFSET(Import.PLQ,$A25-1,BI$15-1,1,1))))</f>
        <v>0</v>
      </c>
    </row>
    <row r="26" spans="1:61">
      <c r="A26" s="157">
        <v>8</v>
      </c>
      <c r="B26" s="21" t="e">
        <f t="shared" ca="1" si="2"/>
        <v>#N/A</v>
      </c>
      <c r="E26" s="155">
        <f t="shared" ca="1" si="3"/>
        <v>2</v>
      </c>
      <c r="F26" s="156" t="e">
        <f t="shared" ca="1" si="4"/>
        <v>#N/A</v>
      </c>
      <c r="G26" s="156" t="e">
        <f t="shared" ca="1" si="5"/>
        <v>#N/A</v>
      </c>
      <c r="H26" s="181" t="str">
        <f t="shared" ca="1" si="5"/>
        <v/>
      </c>
      <c r="I26" s="37" t="e">
        <f t="shared" ca="1" si="6"/>
        <v>#N/A</v>
      </c>
      <c r="J26" s="146" t="e">
        <f t="shared" ca="1" si="7"/>
        <v>#N/A</v>
      </c>
      <c r="K26" s="67"/>
      <c r="L26" s="146" t="e">
        <f ca="1">IF(L$13="",0,CHOOSE(Detalhamento.OpçãoServiços,OFFSET(Import.PLQ,$A26-1,L$15-1,1,1),IF($E26&lt;&gt;1,IF(ISNUMBER(INDEX(Import.PLE,Detalhamento!$E26,Detalhamento!L$15)),IF(INDEX(Import.PLE,Detalhamento!$E26,Detalhamento!L$15)&lt;=mediçao,OFFSET(Import.PLQ,$A26-1,L$15-1,1,1),0),0),PLE!$AA$28*OFFSET(Import.PLQ,$A26-1,L$15-1,1,1)),IF($E26&lt;&gt;1,IF(ISNUMBER(INDEX(Import.PLE,Detalhamento!$E26,Detalhamento!L$15)),IF(INDEX(Import.PLE,Detalhamento!$E26,Detalhamento!L$15)&lt;=mediçao,0,OFFSET(Import.PLQ,$A26-1,L$15-1,1,1)),OFFSET(Import.PLQ,$A26-1,L$15-1,1,1)),(1-PLE!$AA$28)*OFFSET(Import.PLQ,$A26-1,L$15-1,1,1))))</f>
        <v>#REF!</v>
      </c>
      <c r="M26" s="146" t="e">
        <f ca="1">IF(M$13="",0,CHOOSE(Detalhamento.OpçãoServiços,OFFSET(Import.PLQ,$A26-1,M$15-1,1,1),IF($E26&lt;&gt;1,IF(ISNUMBER(INDEX(Import.PLE,Detalhamento!$E26,Detalhamento!M$15)),IF(INDEX(Import.PLE,Detalhamento!$E26,Detalhamento!M$15)&lt;=mediçao,OFFSET(Import.PLQ,$A26-1,M$15-1,1,1),0),0),PLE!$AA$28*OFFSET(Import.PLQ,$A26-1,M$15-1,1,1)),IF($E26&lt;&gt;1,IF(ISNUMBER(INDEX(Import.PLE,Detalhamento!$E26,Detalhamento!M$15)),IF(INDEX(Import.PLE,Detalhamento!$E26,Detalhamento!M$15)&lt;=mediçao,0,OFFSET(Import.PLQ,$A26-1,M$15-1,1,1)),OFFSET(Import.PLQ,$A26-1,M$15-1,1,1)),(1-PLE!$AA$28)*OFFSET(Import.PLQ,$A26-1,M$15-1,1,1))))</f>
        <v>#REF!</v>
      </c>
      <c r="N26" s="146" t="e">
        <f ca="1">IF(N$13="",0,CHOOSE(Detalhamento.OpçãoServiços,OFFSET(Import.PLQ,$A26-1,N$15-1,1,1),IF($E26&lt;&gt;1,IF(ISNUMBER(INDEX(Import.PLE,Detalhamento!$E26,Detalhamento!N$15)),IF(INDEX(Import.PLE,Detalhamento!$E26,Detalhamento!N$15)&lt;=mediçao,OFFSET(Import.PLQ,$A26-1,N$15-1,1,1),0),0),PLE!$AA$28*OFFSET(Import.PLQ,$A26-1,N$15-1,1,1)),IF($E26&lt;&gt;1,IF(ISNUMBER(INDEX(Import.PLE,Detalhamento!$E26,Detalhamento!N$15)),IF(INDEX(Import.PLE,Detalhamento!$E26,Detalhamento!N$15)&lt;=mediçao,0,OFFSET(Import.PLQ,$A26-1,N$15-1,1,1)),OFFSET(Import.PLQ,$A26-1,N$15-1,1,1)),(1-PLE!$AA$28)*OFFSET(Import.PLQ,$A26-1,N$15-1,1,1))))</f>
        <v>#REF!</v>
      </c>
      <c r="O26" s="146" t="e">
        <f ca="1">IF(O$13="",0,CHOOSE(Detalhamento.OpçãoServiços,OFFSET(Import.PLQ,$A26-1,O$15-1,1,1),IF($E26&lt;&gt;1,IF(ISNUMBER(INDEX(Import.PLE,Detalhamento!$E26,Detalhamento!O$15)),IF(INDEX(Import.PLE,Detalhamento!$E26,Detalhamento!O$15)&lt;=mediçao,OFFSET(Import.PLQ,$A26-1,O$15-1,1,1),0),0),PLE!$AA$28*OFFSET(Import.PLQ,$A26-1,O$15-1,1,1)),IF($E26&lt;&gt;1,IF(ISNUMBER(INDEX(Import.PLE,Detalhamento!$E26,Detalhamento!O$15)),IF(INDEX(Import.PLE,Detalhamento!$E26,Detalhamento!O$15)&lt;=mediçao,0,OFFSET(Import.PLQ,$A26-1,O$15-1,1,1)),OFFSET(Import.PLQ,$A26-1,O$15-1,1,1)),(1-PLE!$AA$28)*OFFSET(Import.PLQ,$A26-1,O$15-1,1,1))))</f>
        <v>#REF!</v>
      </c>
      <c r="P26" s="146">
        <f ca="1">IF(P$13="",0,CHOOSE(Detalhamento.OpçãoServiços,OFFSET(Import.PLQ,$A26-1,P$15-1,1,1),IF($E26&lt;&gt;1,IF(ISNUMBER(INDEX(Import.PLE,Detalhamento!$E26,Detalhamento!P$15)),IF(INDEX(Import.PLE,Detalhamento!$E26,Detalhamento!P$15)&lt;=mediçao,OFFSET(Import.PLQ,$A26-1,P$15-1,1,1),0),0),PLE!$AA$28*OFFSET(Import.PLQ,$A26-1,P$15-1,1,1)),IF($E26&lt;&gt;1,IF(ISNUMBER(INDEX(Import.PLE,Detalhamento!$E26,Detalhamento!P$15)),IF(INDEX(Import.PLE,Detalhamento!$E26,Detalhamento!P$15)&lt;=mediçao,0,OFFSET(Import.PLQ,$A26-1,P$15-1,1,1)),OFFSET(Import.PLQ,$A26-1,P$15-1,1,1)),(1-PLE!$AA$28)*OFFSET(Import.PLQ,$A26-1,P$15-1,1,1))))</f>
        <v>0</v>
      </c>
      <c r="Q26" s="146">
        <f ca="1">IF(Q$13="",0,CHOOSE(Detalhamento.OpçãoServiços,OFFSET(Import.PLQ,$A26-1,Q$15-1,1,1),IF($E26&lt;&gt;1,IF(ISNUMBER(INDEX(Import.PLE,Detalhamento!$E26,Detalhamento!Q$15)),IF(INDEX(Import.PLE,Detalhamento!$E26,Detalhamento!Q$15)&lt;=mediçao,OFFSET(Import.PLQ,$A26-1,Q$15-1,1,1),0),0),PLE!$AA$28*OFFSET(Import.PLQ,$A26-1,Q$15-1,1,1)),IF($E26&lt;&gt;1,IF(ISNUMBER(INDEX(Import.PLE,Detalhamento!$E26,Detalhamento!Q$15)),IF(INDEX(Import.PLE,Detalhamento!$E26,Detalhamento!Q$15)&lt;=mediçao,0,OFFSET(Import.PLQ,$A26-1,Q$15-1,1,1)),OFFSET(Import.PLQ,$A26-1,Q$15-1,1,1)),(1-PLE!$AA$28)*OFFSET(Import.PLQ,$A26-1,Q$15-1,1,1))))</f>
        <v>0</v>
      </c>
      <c r="R26" s="146">
        <f ca="1">IF(R$13="",0,CHOOSE(Detalhamento.OpçãoServiços,OFFSET(Import.PLQ,$A26-1,R$15-1,1,1),IF($E26&lt;&gt;1,IF(ISNUMBER(INDEX(Import.PLE,Detalhamento!$E26,Detalhamento!R$15)),IF(INDEX(Import.PLE,Detalhamento!$E26,Detalhamento!R$15)&lt;=mediçao,OFFSET(Import.PLQ,$A26-1,R$15-1,1,1),0),0),PLE!$AA$28*OFFSET(Import.PLQ,$A26-1,R$15-1,1,1)),IF($E26&lt;&gt;1,IF(ISNUMBER(INDEX(Import.PLE,Detalhamento!$E26,Detalhamento!R$15)),IF(INDEX(Import.PLE,Detalhamento!$E26,Detalhamento!R$15)&lt;=mediçao,0,OFFSET(Import.PLQ,$A26-1,R$15-1,1,1)),OFFSET(Import.PLQ,$A26-1,R$15-1,1,1)),(1-PLE!$AA$28)*OFFSET(Import.PLQ,$A26-1,R$15-1,1,1))))</f>
        <v>0</v>
      </c>
      <c r="S26" s="146">
        <f ca="1">IF(S$13="",0,CHOOSE(Detalhamento.OpçãoServiços,OFFSET(Import.PLQ,$A26-1,S$15-1,1,1),IF($E26&lt;&gt;1,IF(ISNUMBER(INDEX(Import.PLE,Detalhamento!$E26,Detalhamento!S$15)),IF(INDEX(Import.PLE,Detalhamento!$E26,Detalhamento!S$15)&lt;=mediçao,OFFSET(Import.PLQ,$A26-1,S$15-1,1,1),0),0),PLE!$AA$28*OFFSET(Import.PLQ,$A26-1,S$15-1,1,1)),IF($E26&lt;&gt;1,IF(ISNUMBER(INDEX(Import.PLE,Detalhamento!$E26,Detalhamento!S$15)),IF(INDEX(Import.PLE,Detalhamento!$E26,Detalhamento!S$15)&lt;=mediçao,0,OFFSET(Import.PLQ,$A26-1,S$15-1,1,1)),OFFSET(Import.PLQ,$A26-1,S$15-1,1,1)),(1-PLE!$AA$28)*OFFSET(Import.PLQ,$A26-1,S$15-1,1,1))))</f>
        <v>0</v>
      </c>
      <c r="T26" s="146">
        <f ca="1">IF(T$13="",0,CHOOSE(Detalhamento.OpçãoServiços,OFFSET(Import.PLQ,$A26-1,T$15-1,1,1),IF($E26&lt;&gt;1,IF(ISNUMBER(INDEX(Import.PLE,Detalhamento!$E26,Detalhamento!T$15)),IF(INDEX(Import.PLE,Detalhamento!$E26,Detalhamento!T$15)&lt;=mediçao,OFFSET(Import.PLQ,$A26-1,T$15-1,1,1),0),0),PLE!$AA$28*OFFSET(Import.PLQ,$A26-1,T$15-1,1,1)),IF($E26&lt;&gt;1,IF(ISNUMBER(INDEX(Import.PLE,Detalhamento!$E26,Detalhamento!T$15)),IF(INDEX(Import.PLE,Detalhamento!$E26,Detalhamento!T$15)&lt;=mediçao,0,OFFSET(Import.PLQ,$A26-1,T$15-1,1,1)),OFFSET(Import.PLQ,$A26-1,T$15-1,1,1)),(1-PLE!$AA$28)*OFFSET(Import.PLQ,$A26-1,T$15-1,1,1))))</f>
        <v>0</v>
      </c>
      <c r="U26" s="146">
        <f ca="1">IF(U$13="",0,CHOOSE(Detalhamento.OpçãoServiços,OFFSET(Import.PLQ,$A26-1,U$15-1,1,1),IF($E26&lt;&gt;1,IF(ISNUMBER(INDEX(Import.PLE,Detalhamento!$E26,Detalhamento!U$15)),IF(INDEX(Import.PLE,Detalhamento!$E26,Detalhamento!U$15)&lt;=mediçao,OFFSET(Import.PLQ,$A26-1,U$15-1,1,1),0),0),PLE!$AA$28*OFFSET(Import.PLQ,$A26-1,U$15-1,1,1)),IF($E26&lt;&gt;1,IF(ISNUMBER(INDEX(Import.PLE,Detalhamento!$E26,Detalhamento!U$15)),IF(INDEX(Import.PLE,Detalhamento!$E26,Detalhamento!U$15)&lt;=mediçao,0,OFFSET(Import.PLQ,$A26-1,U$15-1,1,1)),OFFSET(Import.PLQ,$A26-1,U$15-1,1,1)),(1-PLE!$AA$28)*OFFSET(Import.PLQ,$A26-1,U$15-1,1,1))))</f>
        <v>0</v>
      </c>
      <c r="V26" s="146">
        <f ca="1">IF(V$13="",0,CHOOSE(Detalhamento.OpçãoServiços,OFFSET(Import.PLQ,$A26-1,V$15-1,1,1),IF($E26&lt;&gt;1,IF(ISNUMBER(INDEX(Import.PLE,Detalhamento!$E26,Detalhamento!V$15)),IF(INDEX(Import.PLE,Detalhamento!$E26,Detalhamento!V$15)&lt;=mediçao,OFFSET(Import.PLQ,$A26-1,V$15-1,1,1),0),0),PLE!$AA$28*OFFSET(Import.PLQ,$A26-1,V$15-1,1,1)),IF($E26&lt;&gt;1,IF(ISNUMBER(INDEX(Import.PLE,Detalhamento!$E26,Detalhamento!V$15)),IF(INDEX(Import.PLE,Detalhamento!$E26,Detalhamento!V$15)&lt;=mediçao,0,OFFSET(Import.PLQ,$A26-1,V$15-1,1,1)),OFFSET(Import.PLQ,$A26-1,V$15-1,1,1)),(1-PLE!$AA$28)*OFFSET(Import.PLQ,$A26-1,V$15-1,1,1))))</f>
        <v>0</v>
      </c>
      <c r="W26" s="146">
        <f ca="1">IF(W$13="",0,CHOOSE(Detalhamento.OpçãoServiços,OFFSET(Import.PLQ,$A26-1,W$15-1,1,1),IF($E26&lt;&gt;1,IF(ISNUMBER(INDEX(Import.PLE,Detalhamento!$E26,Detalhamento!W$15)),IF(INDEX(Import.PLE,Detalhamento!$E26,Detalhamento!W$15)&lt;=mediçao,OFFSET(Import.PLQ,$A26-1,W$15-1,1,1),0),0),PLE!$AA$28*OFFSET(Import.PLQ,$A26-1,W$15-1,1,1)),IF($E26&lt;&gt;1,IF(ISNUMBER(INDEX(Import.PLE,Detalhamento!$E26,Detalhamento!W$15)),IF(INDEX(Import.PLE,Detalhamento!$E26,Detalhamento!W$15)&lt;=mediçao,0,OFFSET(Import.PLQ,$A26-1,W$15-1,1,1)),OFFSET(Import.PLQ,$A26-1,W$15-1,1,1)),(1-PLE!$AA$28)*OFFSET(Import.PLQ,$A26-1,W$15-1,1,1))))</f>
        <v>0</v>
      </c>
      <c r="X26" s="146">
        <f ca="1">IF(X$13="",0,CHOOSE(Detalhamento.OpçãoServiços,OFFSET(Import.PLQ,$A26-1,X$15-1,1,1),IF($E26&lt;&gt;1,IF(ISNUMBER(INDEX(Import.PLE,Detalhamento!$E26,Detalhamento!X$15)),IF(INDEX(Import.PLE,Detalhamento!$E26,Detalhamento!X$15)&lt;=mediçao,OFFSET(Import.PLQ,$A26-1,X$15-1,1,1),0),0),PLE!$AA$28*OFFSET(Import.PLQ,$A26-1,X$15-1,1,1)),IF($E26&lt;&gt;1,IF(ISNUMBER(INDEX(Import.PLE,Detalhamento!$E26,Detalhamento!X$15)),IF(INDEX(Import.PLE,Detalhamento!$E26,Detalhamento!X$15)&lt;=mediçao,0,OFFSET(Import.PLQ,$A26-1,X$15-1,1,1)),OFFSET(Import.PLQ,$A26-1,X$15-1,1,1)),(1-PLE!$AA$28)*OFFSET(Import.PLQ,$A26-1,X$15-1,1,1))))</f>
        <v>0</v>
      </c>
      <c r="Y26" s="146">
        <f ca="1">IF(Y$13="",0,CHOOSE(Detalhamento.OpçãoServiços,OFFSET(Import.PLQ,$A26-1,Y$15-1,1,1),IF($E26&lt;&gt;1,IF(ISNUMBER(INDEX(Import.PLE,Detalhamento!$E26,Detalhamento!Y$15)),IF(INDEX(Import.PLE,Detalhamento!$E26,Detalhamento!Y$15)&lt;=mediçao,OFFSET(Import.PLQ,$A26-1,Y$15-1,1,1),0),0),PLE!$AA$28*OFFSET(Import.PLQ,$A26-1,Y$15-1,1,1)),IF($E26&lt;&gt;1,IF(ISNUMBER(INDEX(Import.PLE,Detalhamento!$E26,Detalhamento!Y$15)),IF(INDEX(Import.PLE,Detalhamento!$E26,Detalhamento!Y$15)&lt;=mediçao,0,OFFSET(Import.PLQ,$A26-1,Y$15-1,1,1)),OFFSET(Import.PLQ,$A26-1,Y$15-1,1,1)),(1-PLE!$AA$28)*OFFSET(Import.PLQ,$A26-1,Y$15-1,1,1))))</f>
        <v>0</v>
      </c>
      <c r="Z26" s="146">
        <f ca="1">IF(Z$13="",0,CHOOSE(Detalhamento.OpçãoServiços,OFFSET(Import.PLQ,$A26-1,Z$15-1,1,1),IF($E26&lt;&gt;1,IF(ISNUMBER(INDEX(Import.PLE,Detalhamento!$E26,Detalhamento!Z$15)),IF(INDEX(Import.PLE,Detalhamento!$E26,Detalhamento!Z$15)&lt;=mediçao,OFFSET(Import.PLQ,$A26-1,Z$15-1,1,1),0),0),PLE!$AA$28*OFFSET(Import.PLQ,$A26-1,Z$15-1,1,1)),IF($E26&lt;&gt;1,IF(ISNUMBER(INDEX(Import.PLE,Detalhamento!$E26,Detalhamento!Z$15)),IF(INDEX(Import.PLE,Detalhamento!$E26,Detalhamento!Z$15)&lt;=mediçao,0,OFFSET(Import.PLQ,$A26-1,Z$15-1,1,1)),OFFSET(Import.PLQ,$A26-1,Z$15-1,1,1)),(1-PLE!$AA$28)*OFFSET(Import.PLQ,$A26-1,Z$15-1,1,1))))</f>
        <v>0</v>
      </c>
      <c r="AA26" s="146">
        <f ca="1">IF(AA$13="",0,CHOOSE(Detalhamento.OpçãoServiços,OFFSET(Import.PLQ,$A26-1,AA$15-1,1,1),IF($E26&lt;&gt;1,IF(ISNUMBER(INDEX(Import.PLE,Detalhamento!$E26,Detalhamento!AA$15)),IF(INDEX(Import.PLE,Detalhamento!$E26,Detalhamento!AA$15)&lt;=mediçao,OFFSET(Import.PLQ,$A26-1,AA$15-1,1,1),0),0),PLE!$AA$28*OFFSET(Import.PLQ,$A26-1,AA$15-1,1,1)),IF($E26&lt;&gt;1,IF(ISNUMBER(INDEX(Import.PLE,Detalhamento!$E26,Detalhamento!AA$15)),IF(INDEX(Import.PLE,Detalhamento!$E26,Detalhamento!AA$15)&lt;=mediçao,0,OFFSET(Import.PLQ,$A26-1,AA$15-1,1,1)),OFFSET(Import.PLQ,$A26-1,AA$15-1,1,1)),(1-PLE!$AA$28)*OFFSET(Import.PLQ,$A26-1,AA$15-1,1,1))))</f>
        <v>0</v>
      </c>
      <c r="AB26" s="146">
        <f ca="1">IF(AB$13="",0,CHOOSE(Detalhamento.OpçãoServiços,OFFSET(Import.PLQ,$A26-1,AB$15-1,1,1),IF($E26&lt;&gt;1,IF(ISNUMBER(INDEX(Import.PLE,Detalhamento!$E26,Detalhamento!AB$15)),IF(INDEX(Import.PLE,Detalhamento!$E26,Detalhamento!AB$15)&lt;=mediçao,OFFSET(Import.PLQ,$A26-1,AB$15-1,1,1),0),0),PLE!$AA$28*OFFSET(Import.PLQ,$A26-1,AB$15-1,1,1)),IF($E26&lt;&gt;1,IF(ISNUMBER(INDEX(Import.PLE,Detalhamento!$E26,Detalhamento!AB$15)),IF(INDEX(Import.PLE,Detalhamento!$E26,Detalhamento!AB$15)&lt;=mediçao,0,OFFSET(Import.PLQ,$A26-1,AB$15-1,1,1)),OFFSET(Import.PLQ,$A26-1,AB$15-1,1,1)),(1-PLE!$AA$28)*OFFSET(Import.PLQ,$A26-1,AB$15-1,1,1))))</f>
        <v>0</v>
      </c>
      <c r="AC26" s="146">
        <f ca="1">IF(AC$13="",0,CHOOSE(Detalhamento.OpçãoServiços,OFFSET(Import.PLQ,$A26-1,AC$15-1,1,1),IF($E26&lt;&gt;1,IF(ISNUMBER(INDEX(Import.PLE,Detalhamento!$E26,Detalhamento!AC$15)),IF(INDEX(Import.PLE,Detalhamento!$E26,Detalhamento!AC$15)&lt;=mediçao,OFFSET(Import.PLQ,$A26-1,AC$15-1,1,1),0),0),PLE!$AA$28*OFFSET(Import.PLQ,$A26-1,AC$15-1,1,1)),IF($E26&lt;&gt;1,IF(ISNUMBER(INDEX(Import.PLE,Detalhamento!$E26,Detalhamento!AC$15)),IF(INDEX(Import.PLE,Detalhamento!$E26,Detalhamento!AC$15)&lt;=mediçao,0,OFFSET(Import.PLQ,$A26-1,AC$15-1,1,1)),OFFSET(Import.PLQ,$A26-1,AC$15-1,1,1)),(1-PLE!$AA$28)*OFFSET(Import.PLQ,$A26-1,AC$15-1,1,1))))</f>
        <v>0</v>
      </c>
      <c r="AD26" s="146">
        <f ca="1">IF(AD$13="",0,CHOOSE(Detalhamento.OpçãoServiços,OFFSET(Import.PLQ,$A26-1,AD$15-1,1,1),IF($E26&lt;&gt;1,IF(ISNUMBER(INDEX(Import.PLE,Detalhamento!$E26,Detalhamento!AD$15)),IF(INDEX(Import.PLE,Detalhamento!$E26,Detalhamento!AD$15)&lt;=mediçao,OFFSET(Import.PLQ,$A26-1,AD$15-1,1,1),0),0),PLE!$AA$28*OFFSET(Import.PLQ,$A26-1,AD$15-1,1,1)),IF($E26&lt;&gt;1,IF(ISNUMBER(INDEX(Import.PLE,Detalhamento!$E26,Detalhamento!AD$15)),IF(INDEX(Import.PLE,Detalhamento!$E26,Detalhamento!AD$15)&lt;=mediçao,0,OFFSET(Import.PLQ,$A26-1,AD$15-1,1,1)),OFFSET(Import.PLQ,$A26-1,AD$15-1,1,1)),(1-PLE!$AA$28)*OFFSET(Import.PLQ,$A26-1,AD$15-1,1,1))))</f>
        <v>0</v>
      </c>
      <c r="AE26" s="146">
        <f ca="1">IF(AE$13="",0,CHOOSE(Detalhamento.OpçãoServiços,OFFSET(Import.PLQ,$A26-1,AE$15-1,1,1),IF($E26&lt;&gt;1,IF(ISNUMBER(INDEX(Import.PLE,Detalhamento!$E26,Detalhamento!AE$15)),IF(INDEX(Import.PLE,Detalhamento!$E26,Detalhamento!AE$15)&lt;=mediçao,OFFSET(Import.PLQ,$A26-1,AE$15-1,1,1),0),0),PLE!$AA$28*OFFSET(Import.PLQ,$A26-1,AE$15-1,1,1)),IF($E26&lt;&gt;1,IF(ISNUMBER(INDEX(Import.PLE,Detalhamento!$E26,Detalhamento!AE$15)),IF(INDEX(Import.PLE,Detalhamento!$E26,Detalhamento!AE$15)&lt;=mediçao,0,OFFSET(Import.PLQ,$A26-1,AE$15-1,1,1)),OFFSET(Import.PLQ,$A26-1,AE$15-1,1,1)),(1-PLE!$AA$28)*OFFSET(Import.PLQ,$A26-1,AE$15-1,1,1))))</f>
        <v>0</v>
      </c>
      <c r="AF26" s="146">
        <f ca="1">IF(AF$13="",0,CHOOSE(Detalhamento.OpçãoServiços,OFFSET(Import.PLQ,$A26-1,AF$15-1,1,1),IF($E26&lt;&gt;1,IF(ISNUMBER(INDEX(Import.PLE,Detalhamento!$E26,Detalhamento!AF$15)),IF(INDEX(Import.PLE,Detalhamento!$E26,Detalhamento!AF$15)&lt;=mediçao,OFFSET(Import.PLQ,$A26-1,AF$15-1,1,1),0),0),PLE!$AA$28*OFFSET(Import.PLQ,$A26-1,AF$15-1,1,1)),IF($E26&lt;&gt;1,IF(ISNUMBER(INDEX(Import.PLE,Detalhamento!$E26,Detalhamento!AF$15)),IF(INDEX(Import.PLE,Detalhamento!$E26,Detalhamento!AF$15)&lt;=mediçao,0,OFFSET(Import.PLQ,$A26-1,AF$15-1,1,1)),OFFSET(Import.PLQ,$A26-1,AF$15-1,1,1)),(1-PLE!$AA$28)*OFFSET(Import.PLQ,$A26-1,AF$15-1,1,1))))</f>
        <v>0</v>
      </c>
      <c r="AG26" s="146">
        <f ca="1">IF(AG$13="",0,CHOOSE(Detalhamento.OpçãoServiços,OFFSET(Import.PLQ,$A26-1,AG$15-1,1,1),IF($E26&lt;&gt;1,IF(ISNUMBER(INDEX(Import.PLE,Detalhamento!$E26,Detalhamento!AG$15)),IF(INDEX(Import.PLE,Detalhamento!$E26,Detalhamento!AG$15)&lt;=mediçao,OFFSET(Import.PLQ,$A26-1,AG$15-1,1,1),0),0),PLE!$AA$28*OFFSET(Import.PLQ,$A26-1,AG$15-1,1,1)),IF($E26&lt;&gt;1,IF(ISNUMBER(INDEX(Import.PLE,Detalhamento!$E26,Detalhamento!AG$15)),IF(INDEX(Import.PLE,Detalhamento!$E26,Detalhamento!AG$15)&lt;=mediçao,0,OFFSET(Import.PLQ,$A26-1,AG$15-1,1,1)),OFFSET(Import.PLQ,$A26-1,AG$15-1,1,1)),(1-PLE!$AA$28)*OFFSET(Import.PLQ,$A26-1,AG$15-1,1,1))))</f>
        <v>0</v>
      </c>
      <c r="AH26" s="146">
        <f ca="1">IF(AH$13="",0,CHOOSE(Detalhamento.OpçãoServiços,OFFSET(Import.PLQ,$A26-1,AH$15-1,1,1),IF($E26&lt;&gt;1,IF(ISNUMBER(INDEX(Import.PLE,Detalhamento!$E26,Detalhamento!AH$15)),IF(INDEX(Import.PLE,Detalhamento!$E26,Detalhamento!AH$15)&lt;=mediçao,OFFSET(Import.PLQ,$A26-1,AH$15-1,1,1),0),0),PLE!$AA$28*OFFSET(Import.PLQ,$A26-1,AH$15-1,1,1)),IF($E26&lt;&gt;1,IF(ISNUMBER(INDEX(Import.PLE,Detalhamento!$E26,Detalhamento!AH$15)),IF(INDEX(Import.PLE,Detalhamento!$E26,Detalhamento!AH$15)&lt;=mediçao,0,OFFSET(Import.PLQ,$A26-1,AH$15-1,1,1)),OFFSET(Import.PLQ,$A26-1,AH$15-1,1,1)),(1-PLE!$AA$28)*OFFSET(Import.PLQ,$A26-1,AH$15-1,1,1))))</f>
        <v>0</v>
      </c>
      <c r="AI26" s="146">
        <f ca="1">IF(AI$13="",0,CHOOSE(Detalhamento.OpçãoServiços,OFFSET(Import.PLQ,$A26-1,AI$15-1,1,1),IF($E26&lt;&gt;1,IF(ISNUMBER(INDEX(Import.PLE,Detalhamento!$E26,Detalhamento!AI$15)),IF(INDEX(Import.PLE,Detalhamento!$E26,Detalhamento!AI$15)&lt;=mediçao,OFFSET(Import.PLQ,$A26-1,AI$15-1,1,1),0),0),PLE!$AA$28*OFFSET(Import.PLQ,$A26-1,AI$15-1,1,1)),IF($E26&lt;&gt;1,IF(ISNUMBER(INDEX(Import.PLE,Detalhamento!$E26,Detalhamento!AI$15)),IF(INDEX(Import.PLE,Detalhamento!$E26,Detalhamento!AI$15)&lt;=mediçao,0,OFFSET(Import.PLQ,$A26-1,AI$15-1,1,1)),OFFSET(Import.PLQ,$A26-1,AI$15-1,1,1)),(1-PLE!$AA$28)*OFFSET(Import.PLQ,$A26-1,AI$15-1,1,1))))</f>
        <v>0</v>
      </c>
      <c r="AJ26" s="146">
        <f ca="1">IF(AJ$13="",0,CHOOSE(Detalhamento.OpçãoServiços,OFFSET(Import.PLQ,$A26-1,AJ$15-1,1,1),IF($E26&lt;&gt;1,IF(ISNUMBER(INDEX(Import.PLE,Detalhamento!$E26,Detalhamento!AJ$15)),IF(INDEX(Import.PLE,Detalhamento!$E26,Detalhamento!AJ$15)&lt;=mediçao,OFFSET(Import.PLQ,$A26-1,AJ$15-1,1,1),0),0),PLE!$AA$28*OFFSET(Import.PLQ,$A26-1,AJ$15-1,1,1)),IF($E26&lt;&gt;1,IF(ISNUMBER(INDEX(Import.PLE,Detalhamento!$E26,Detalhamento!AJ$15)),IF(INDEX(Import.PLE,Detalhamento!$E26,Detalhamento!AJ$15)&lt;=mediçao,0,OFFSET(Import.PLQ,$A26-1,AJ$15-1,1,1)),OFFSET(Import.PLQ,$A26-1,AJ$15-1,1,1)),(1-PLE!$AA$28)*OFFSET(Import.PLQ,$A26-1,AJ$15-1,1,1))))</f>
        <v>0</v>
      </c>
      <c r="AK26" s="146">
        <f ca="1">IF(AK$13="",0,CHOOSE(Detalhamento.OpçãoServiços,OFFSET(Import.PLQ,$A26-1,AK$15-1,1,1),IF($E26&lt;&gt;1,IF(ISNUMBER(INDEX(Import.PLE,Detalhamento!$E26,Detalhamento!AK$15)),IF(INDEX(Import.PLE,Detalhamento!$E26,Detalhamento!AK$15)&lt;=mediçao,OFFSET(Import.PLQ,$A26-1,AK$15-1,1,1),0),0),PLE!$AA$28*OFFSET(Import.PLQ,$A26-1,AK$15-1,1,1)),IF($E26&lt;&gt;1,IF(ISNUMBER(INDEX(Import.PLE,Detalhamento!$E26,Detalhamento!AK$15)),IF(INDEX(Import.PLE,Detalhamento!$E26,Detalhamento!AK$15)&lt;=mediçao,0,OFFSET(Import.PLQ,$A26-1,AK$15-1,1,1)),OFFSET(Import.PLQ,$A26-1,AK$15-1,1,1)),(1-PLE!$AA$28)*OFFSET(Import.PLQ,$A26-1,AK$15-1,1,1))))</f>
        <v>0</v>
      </c>
      <c r="AL26" s="146">
        <f ca="1">IF(AL$13="",0,CHOOSE(Detalhamento.OpçãoServiços,OFFSET(Import.PLQ,$A26-1,AL$15-1,1,1),IF($E26&lt;&gt;1,IF(ISNUMBER(INDEX(Import.PLE,Detalhamento!$E26,Detalhamento!AL$15)),IF(INDEX(Import.PLE,Detalhamento!$E26,Detalhamento!AL$15)&lt;=mediçao,OFFSET(Import.PLQ,$A26-1,AL$15-1,1,1),0),0),PLE!$AA$28*OFFSET(Import.PLQ,$A26-1,AL$15-1,1,1)),IF($E26&lt;&gt;1,IF(ISNUMBER(INDEX(Import.PLE,Detalhamento!$E26,Detalhamento!AL$15)),IF(INDEX(Import.PLE,Detalhamento!$E26,Detalhamento!AL$15)&lt;=mediçao,0,OFFSET(Import.PLQ,$A26-1,AL$15-1,1,1)),OFFSET(Import.PLQ,$A26-1,AL$15-1,1,1)),(1-PLE!$AA$28)*OFFSET(Import.PLQ,$A26-1,AL$15-1,1,1))))</f>
        <v>0</v>
      </c>
      <c r="AM26" s="146">
        <f ca="1">IF(AM$13="",0,CHOOSE(Detalhamento.OpçãoServiços,OFFSET(Import.PLQ,$A26-1,AM$15-1,1,1),IF($E26&lt;&gt;1,IF(ISNUMBER(INDEX(Import.PLE,Detalhamento!$E26,Detalhamento!AM$15)),IF(INDEX(Import.PLE,Detalhamento!$E26,Detalhamento!AM$15)&lt;=mediçao,OFFSET(Import.PLQ,$A26-1,AM$15-1,1,1),0),0),PLE!$AA$28*OFFSET(Import.PLQ,$A26-1,AM$15-1,1,1)),IF($E26&lt;&gt;1,IF(ISNUMBER(INDEX(Import.PLE,Detalhamento!$E26,Detalhamento!AM$15)),IF(INDEX(Import.PLE,Detalhamento!$E26,Detalhamento!AM$15)&lt;=mediçao,0,OFFSET(Import.PLQ,$A26-1,AM$15-1,1,1)),OFFSET(Import.PLQ,$A26-1,AM$15-1,1,1)),(1-PLE!$AA$28)*OFFSET(Import.PLQ,$A26-1,AM$15-1,1,1))))</f>
        <v>0</v>
      </c>
      <c r="AN26" s="146">
        <f ca="1">IF(AN$13="",0,CHOOSE(Detalhamento.OpçãoServiços,OFFSET(Import.PLQ,$A26-1,AN$15-1,1,1),IF($E26&lt;&gt;1,IF(ISNUMBER(INDEX(Import.PLE,Detalhamento!$E26,Detalhamento!AN$15)),IF(INDEX(Import.PLE,Detalhamento!$E26,Detalhamento!AN$15)&lt;=mediçao,OFFSET(Import.PLQ,$A26-1,AN$15-1,1,1),0),0),PLE!$AA$28*OFFSET(Import.PLQ,$A26-1,AN$15-1,1,1)),IF($E26&lt;&gt;1,IF(ISNUMBER(INDEX(Import.PLE,Detalhamento!$E26,Detalhamento!AN$15)),IF(INDEX(Import.PLE,Detalhamento!$E26,Detalhamento!AN$15)&lt;=mediçao,0,OFFSET(Import.PLQ,$A26-1,AN$15-1,1,1)),OFFSET(Import.PLQ,$A26-1,AN$15-1,1,1)),(1-PLE!$AA$28)*OFFSET(Import.PLQ,$A26-1,AN$15-1,1,1))))</f>
        <v>0</v>
      </c>
      <c r="AO26" s="146">
        <f ca="1">IF(AO$13="",0,CHOOSE(Detalhamento.OpçãoServiços,OFFSET(Import.PLQ,$A26-1,AO$15-1,1,1),IF($E26&lt;&gt;1,IF(ISNUMBER(INDEX(Import.PLE,Detalhamento!$E26,Detalhamento!AO$15)),IF(INDEX(Import.PLE,Detalhamento!$E26,Detalhamento!AO$15)&lt;=mediçao,OFFSET(Import.PLQ,$A26-1,AO$15-1,1,1),0),0),PLE!$AA$28*OFFSET(Import.PLQ,$A26-1,AO$15-1,1,1)),IF($E26&lt;&gt;1,IF(ISNUMBER(INDEX(Import.PLE,Detalhamento!$E26,Detalhamento!AO$15)),IF(INDEX(Import.PLE,Detalhamento!$E26,Detalhamento!AO$15)&lt;=mediçao,0,OFFSET(Import.PLQ,$A26-1,AO$15-1,1,1)),OFFSET(Import.PLQ,$A26-1,AO$15-1,1,1)),(1-PLE!$AA$28)*OFFSET(Import.PLQ,$A26-1,AO$15-1,1,1))))</f>
        <v>0</v>
      </c>
      <c r="AP26" s="146">
        <f ca="1">IF(AP$13="",0,CHOOSE(Detalhamento.OpçãoServiços,OFFSET(Import.PLQ,$A26-1,AP$15-1,1,1),IF($E26&lt;&gt;1,IF(ISNUMBER(INDEX(Import.PLE,Detalhamento!$E26,Detalhamento!AP$15)),IF(INDEX(Import.PLE,Detalhamento!$E26,Detalhamento!AP$15)&lt;=mediçao,OFFSET(Import.PLQ,$A26-1,AP$15-1,1,1),0),0),PLE!$AA$28*OFFSET(Import.PLQ,$A26-1,AP$15-1,1,1)),IF($E26&lt;&gt;1,IF(ISNUMBER(INDEX(Import.PLE,Detalhamento!$E26,Detalhamento!AP$15)),IF(INDEX(Import.PLE,Detalhamento!$E26,Detalhamento!AP$15)&lt;=mediçao,0,OFFSET(Import.PLQ,$A26-1,AP$15-1,1,1)),OFFSET(Import.PLQ,$A26-1,AP$15-1,1,1)),(1-PLE!$AA$28)*OFFSET(Import.PLQ,$A26-1,AP$15-1,1,1))))</f>
        <v>0</v>
      </c>
      <c r="AQ26" s="146">
        <f ca="1">IF(AQ$13="",0,CHOOSE(Detalhamento.OpçãoServiços,OFFSET(Import.PLQ,$A26-1,AQ$15-1,1,1),IF($E26&lt;&gt;1,IF(ISNUMBER(INDEX(Import.PLE,Detalhamento!$E26,Detalhamento!AQ$15)),IF(INDEX(Import.PLE,Detalhamento!$E26,Detalhamento!AQ$15)&lt;=mediçao,OFFSET(Import.PLQ,$A26-1,AQ$15-1,1,1),0),0),PLE!$AA$28*OFFSET(Import.PLQ,$A26-1,AQ$15-1,1,1)),IF($E26&lt;&gt;1,IF(ISNUMBER(INDEX(Import.PLE,Detalhamento!$E26,Detalhamento!AQ$15)),IF(INDEX(Import.PLE,Detalhamento!$E26,Detalhamento!AQ$15)&lt;=mediçao,0,OFFSET(Import.PLQ,$A26-1,AQ$15-1,1,1)),OFFSET(Import.PLQ,$A26-1,AQ$15-1,1,1)),(1-PLE!$AA$28)*OFFSET(Import.PLQ,$A26-1,AQ$15-1,1,1))))</f>
        <v>0</v>
      </c>
      <c r="AR26" s="146">
        <f ca="1">IF(AR$13="",0,CHOOSE(Detalhamento.OpçãoServiços,OFFSET(Import.PLQ,$A26-1,AR$15-1,1,1),IF($E26&lt;&gt;1,IF(ISNUMBER(INDEX(Import.PLE,Detalhamento!$E26,Detalhamento!AR$15)),IF(INDEX(Import.PLE,Detalhamento!$E26,Detalhamento!AR$15)&lt;=mediçao,OFFSET(Import.PLQ,$A26-1,AR$15-1,1,1),0),0),PLE!$AA$28*OFFSET(Import.PLQ,$A26-1,AR$15-1,1,1)),IF($E26&lt;&gt;1,IF(ISNUMBER(INDEX(Import.PLE,Detalhamento!$E26,Detalhamento!AR$15)),IF(INDEX(Import.PLE,Detalhamento!$E26,Detalhamento!AR$15)&lt;=mediçao,0,OFFSET(Import.PLQ,$A26-1,AR$15-1,1,1)),OFFSET(Import.PLQ,$A26-1,AR$15-1,1,1)),(1-PLE!$AA$28)*OFFSET(Import.PLQ,$A26-1,AR$15-1,1,1))))</f>
        <v>0</v>
      </c>
      <c r="AS26" s="146">
        <f ca="1">IF(AS$13="",0,CHOOSE(Detalhamento.OpçãoServiços,OFFSET(Import.PLQ,$A26-1,AS$15-1,1,1),IF($E26&lt;&gt;1,IF(ISNUMBER(INDEX(Import.PLE,Detalhamento!$E26,Detalhamento!AS$15)),IF(INDEX(Import.PLE,Detalhamento!$E26,Detalhamento!AS$15)&lt;=mediçao,OFFSET(Import.PLQ,$A26-1,AS$15-1,1,1),0),0),PLE!$AA$28*OFFSET(Import.PLQ,$A26-1,AS$15-1,1,1)),IF($E26&lt;&gt;1,IF(ISNUMBER(INDEX(Import.PLE,Detalhamento!$E26,Detalhamento!AS$15)),IF(INDEX(Import.PLE,Detalhamento!$E26,Detalhamento!AS$15)&lt;=mediçao,0,OFFSET(Import.PLQ,$A26-1,AS$15-1,1,1)),OFFSET(Import.PLQ,$A26-1,AS$15-1,1,1)),(1-PLE!$AA$28)*OFFSET(Import.PLQ,$A26-1,AS$15-1,1,1))))</f>
        <v>0</v>
      </c>
      <c r="AT26" s="146">
        <f ca="1">IF(AT$13="",0,CHOOSE(Detalhamento.OpçãoServiços,OFFSET(Import.PLQ,$A26-1,AT$15-1,1,1),IF($E26&lt;&gt;1,IF(ISNUMBER(INDEX(Import.PLE,Detalhamento!$E26,Detalhamento!AT$15)),IF(INDEX(Import.PLE,Detalhamento!$E26,Detalhamento!AT$15)&lt;=mediçao,OFFSET(Import.PLQ,$A26-1,AT$15-1,1,1),0),0),PLE!$AA$28*OFFSET(Import.PLQ,$A26-1,AT$15-1,1,1)),IF($E26&lt;&gt;1,IF(ISNUMBER(INDEX(Import.PLE,Detalhamento!$E26,Detalhamento!AT$15)),IF(INDEX(Import.PLE,Detalhamento!$E26,Detalhamento!AT$15)&lt;=mediçao,0,OFFSET(Import.PLQ,$A26-1,AT$15-1,1,1)),OFFSET(Import.PLQ,$A26-1,AT$15-1,1,1)),(1-PLE!$AA$28)*OFFSET(Import.PLQ,$A26-1,AT$15-1,1,1))))</f>
        <v>0</v>
      </c>
      <c r="AU26" s="146">
        <f ca="1">IF(AU$13="",0,CHOOSE(Detalhamento.OpçãoServiços,OFFSET(Import.PLQ,$A26-1,AU$15-1,1,1),IF($E26&lt;&gt;1,IF(ISNUMBER(INDEX(Import.PLE,Detalhamento!$E26,Detalhamento!AU$15)),IF(INDEX(Import.PLE,Detalhamento!$E26,Detalhamento!AU$15)&lt;=mediçao,OFFSET(Import.PLQ,$A26-1,AU$15-1,1,1),0),0),PLE!$AA$28*OFFSET(Import.PLQ,$A26-1,AU$15-1,1,1)),IF($E26&lt;&gt;1,IF(ISNUMBER(INDEX(Import.PLE,Detalhamento!$E26,Detalhamento!AU$15)),IF(INDEX(Import.PLE,Detalhamento!$E26,Detalhamento!AU$15)&lt;=mediçao,0,OFFSET(Import.PLQ,$A26-1,AU$15-1,1,1)),OFFSET(Import.PLQ,$A26-1,AU$15-1,1,1)),(1-PLE!$AA$28)*OFFSET(Import.PLQ,$A26-1,AU$15-1,1,1))))</f>
        <v>0</v>
      </c>
      <c r="AV26" s="146">
        <f ca="1">IF(AV$13="",0,CHOOSE(Detalhamento.OpçãoServiços,OFFSET(Import.PLQ,$A26-1,AV$15-1,1,1),IF($E26&lt;&gt;1,IF(ISNUMBER(INDEX(Import.PLE,Detalhamento!$E26,Detalhamento!AV$15)),IF(INDEX(Import.PLE,Detalhamento!$E26,Detalhamento!AV$15)&lt;=mediçao,OFFSET(Import.PLQ,$A26-1,AV$15-1,1,1),0),0),PLE!$AA$28*OFFSET(Import.PLQ,$A26-1,AV$15-1,1,1)),IF($E26&lt;&gt;1,IF(ISNUMBER(INDEX(Import.PLE,Detalhamento!$E26,Detalhamento!AV$15)),IF(INDEX(Import.PLE,Detalhamento!$E26,Detalhamento!AV$15)&lt;=mediçao,0,OFFSET(Import.PLQ,$A26-1,AV$15-1,1,1)),OFFSET(Import.PLQ,$A26-1,AV$15-1,1,1)),(1-PLE!$AA$28)*OFFSET(Import.PLQ,$A26-1,AV$15-1,1,1))))</f>
        <v>0</v>
      </c>
      <c r="AW26" s="146">
        <f ca="1">IF(AW$13="",0,CHOOSE(Detalhamento.OpçãoServiços,OFFSET(Import.PLQ,$A26-1,AW$15-1,1,1),IF($E26&lt;&gt;1,IF(ISNUMBER(INDEX(Import.PLE,Detalhamento!$E26,Detalhamento!AW$15)),IF(INDEX(Import.PLE,Detalhamento!$E26,Detalhamento!AW$15)&lt;=mediçao,OFFSET(Import.PLQ,$A26-1,AW$15-1,1,1),0),0),PLE!$AA$28*OFFSET(Import.PLQ,$A26-1,AW$15-1,1,1)),IF($E26&lt;&gt;1,IF(ISNUMBER(INDEX(Import.PLE,Detalhamento!$E26,Detalhamento!AW$15)),IF(INDEX(Import.PLE,Detalhamento!$E26,Detalhamento!AW$15)&lt;=mediçao,0,OFFSET(Import.PLQ,$A26-1,AW$15-1,1,1)),OFFSET(Import.PLQ,$A26-1,AW$15-1,1,1)),(1-PLE!$AA$28)*OFFSET(Import.PLQ,$A26-1,AW$15-1,1,1))))</f>
        <v>0</v>
      </c>
      <c r="AX26" s="146">
        <f ca="1">IF(AX$13="",0,CHOOSE(Detalhamento.OpçãoServiços,OFFSET(Import.PLQ,$A26-1,AX$15-1,1,1),IF($E26&lt;&gt;1,IF(ISNUMBER(INDEX(Import.PLE,Detalhamento!$E26,Detalhamento!AX$15)),IF(INDEX(Import.PLE,Detalhamento!$E26,Detalhamento!AX$15)&lt;=mediçao,OFFSET(Import.PLQ,$A26-1,AX$15-1,1,1),0),0),PLE!$AA$28*OFFSET(Import.PLQ,$A26-1,AX$15-1,1,1)),IF($E26&lt;&gt;1,IF(ISNUMBER(INDEX(Import.PLE,Detalhamento!$E26,Detalhamento!AX$15)),IF(INDEX(Import.PLE,Detalhamento!$E26,Detalhamento!AX$15)&lt;=mediçao,0,OFFSET(Import.PLQ,$A26-1,AX$15-1,1,1)),OFFSET(Import.PLQ,$A26-1,AX$15-1,1,1)),(1-PLE!$AA$28)*OFFSET(Import.PLQ,$A26-1,AX$15-1,1,1))))</f>
        <v>0</v>
      </c>
      <c r="AY26" s="146">
        <f ca="1">IF(AY$13="",0,CHOOSE(Detalhamento.OpçãoServiços,OFFSET(Import.PLQ,$A26-1,AY$15-1,1,1),IF($E26&lt;&gt;1,IF(ISNUMBER(INDEX(Import.PLE,Detalhamento!$E26,Detalhamento!AY$15)),IF(INDEX(Import.PLE,Detalhamento!$E26,Detalhamento!AY$15)&lt;=mediçao,OFFSET(Import.PLQ,$A26-1,AY$15-1,1,1),0),0),PLE!$AA$28*OFFSET(Import.PLQ,$A26-1,AY$15-1,1,1)),IF($E26&lt;&gt;1,IF(ISNUMBER(INDEX(Import.PLE,Detalhamento!$E26,Detalhamento!AY$15)),IF(INDEX(Import.PLE,Detalhamento!$E26,Detalhamento!AY$15)&lt;=mediçao,0,OFFSET(Import.PLQ,$A26-1,AY$15-1,1,1)),OFFSET(Import.PLQ,$A26-1,AY$15-1,1,1)),(1-PLE!$AA$28)*OFFSET(Import.PLQ,$A26-1,AY$15-1,1,1))))</f>
        <v>0</v>
      </c>
      <c r="AZ26" s="146">
        <f ca="1">IF(AZ$13="",0,CHOOSE(Detalhamento.OpçãoServiços,OFFSET(Import.PLQ,$A26-1,AZ$15-1,1,1),IF($E26&lt;&gt;1,IF(ISNUMBER(INDEX(Import.PLE,Detalhamento!$E26,Detalhamento!AZ$15)),IF(INDEX(Import.PLE,Detalhamento!$E26,Detalhamento!AZ$15)&lt;=mediçao,OFFSET(Import.PLQ,$A26-1,AZ$15-1,1,1),0),0),PLE!$AA$28*OFFSET(Import.PLQ,$A26-1,AZ$15-1,1,1)),IF($E26&lt;&gt;1,IF(ISNUMBER(INDEX(Import.PLE,Detalhamento!$E26,Detalhamento!AZ$15)),IF(INDEX(Import.PLE,Detalhamento!$E26,Detalhamento!AZ$15)&lt;=mediçao,0,OFFSET(Import.PLQ,$A26-1,AZ$15-1,1,1)),OFFSET(Import.PLQ,$A26-1,AZ$15-1,1,1)),(1-PLE!$AA$28)*OFFSET(Import.PLQ,$A26-1,AZ$15-1,1,1))))</f>
        <v>0</v>
      </c>
      <c r="BA26" s="146">
        <f ca="1">IF(BA$13="",0,CHOOSE(Detalhamento.OpçãoServiços,OFFSET(Import.PLQ,$A26-1,BA$15-1,1,1),IF($E26&lt;&gt;1,IF(ISNUMBER(INDEX(Import.PLE,Detalhamento!$E26,Detalhamento!BA$15)),IF(INDEX(Import.PLE,Detalhamento!$E26,Detalhamento!BA$15)&lt;=mediçao,OFFSET(Import.PLQ,$A26-1,BA$15-1,1,1),0),0),PLE!$AA$28*OFFSET(Import.PLQ,$A26-1,BA$15-1,1,1)),IF($E26&lt;&gt;1,IF(ISNUMBER(INDEX(Import.PLE,Detalhamento!$E26,Detalhamento!BA$15)),IF(INDEX(Import.PLE,Detalhamento!$E26,Detalhamento!BA$15)&lt;=mediçao,0,OFFSET(Import.PLQ,$A26-1,BA$15-1,1,1)),OFFSET(Import.PLQ,$A26-1,BA$15-1,1,1)),(1-PLE!$AA$28)*OFFSET(Import.PLQ,$A26-1,BA$15-1,1,1))))</f>
        <v>0</v>
      </c>
      <c r="BB26" s="146">
        <f ca="1">IF(BB$13="",0,CHOOSE(Detalhamento.OpçãoServiços,OFFSET(Import.PLQ,$A26-1,BB$15-1,1,1),IF($E26&lt;&gt;1,IF(ISNUMBER(INDEX(Import.PLE,Detalhamento!$E26,Detalhamento!BB$15)),IF(INDEX(Import.PLE,Detalhamento!$E26,Detalhamento!BB$15)&lt;=mediçao,OFFSET(Import.PLQ,$A26-1,BB$15-1,1,1),0),0),PLE!$AA$28*OFFSET(Import.PLQ,$A26-1,BB$15-1,1,1)),IF($E26&lt;&gt;1,IF(ISNUMBER(INDEX(Import.PLE,Detalhamento!$E26,Detalhamento!BB$15)),IF(INDEX(Import.PLE,Detalhamento!$E26,Detalhamento!BB$15)&lt;=mediçao,0,OFFSET(Import.PLQ,$A26-1,BB$15-1,1,1)),OFFSET(Import.PLQ,$A26-1,BB$15-1,1,1)),(1-PLE!$AA$28)*OFFSET(Import.PLQ,$A26-1,BB$15-1,1,1))))</f>
        <v>0</v>
      </c>
      <c r="BC26" s="146">
        <f ca="1">IF(BC$13="",0,CHOOSE(Detalhamento.OpçãoServiços,OFFSET(Import.PLQ,$A26-1,BC$15-1,1,1),IF($E26&lt;&gt;1,IF(ISNUMBER(INDEX(Import.PLE,Detalhamento!$E26,Detalhamento!BC$15)),IF(INDEX(Import.PLE,Detalhamento!$E26,Detalhamento!BC$15)&lt;=mediçao,OFFSET(Import.PLQ,$A26-1,BC$15-1,1,1),0),0),PLE!$AA$28*OFFSET(Import.PLQ,$A26-1,BC$15-1,1,1)),IF($E26&lt;&gt;1,IF(ISNUMBER(INDEX(Import.PLE,Detalhamento!$E26,Detalhamento!BC$15)),IF(INDEX(Import.PLE,Detalhamento!$E26,Detalhamento!BC$15)&lt;=mediçao,0,OFFSET(Import.PLQ,$A26-1,BC$15-1,1,1)),OFFSET(Import.PLQ,$A26-1,BC$15-1,1,1)),(1-PLE!$AA$28)*OFFSET(Import.PLQ,$A26-1,BC$15-1,1,1))))</f>
        <v>0</v>
      </c>
      <c r="BD26" s="146">
        <f ca="1">IF(BD$13="",0,CHOOSE(Detalhamento.OpçãoServiços,OFFSET(Import.PLQ,$A26-1,BD$15-1,1,1),IF($E26&lt;&gt;1,IF(ISNUMBER(INDEX(Import.PLE,Detalhamento!$E26,Detalhamento!BD$15)),IF(INDEX(Import.PLE,Detalhamento!$E26,Detalhamento!BD$15)&lt;=mediçao,OFFSET(Import.PLQ,$A26-1,BD$15-1,1,1),0),0),PLE!$AA$28*OFFSET(Import.PLQ,$A26-1,BD$15-1,1,1)),IF($E26&lt;&gt;1,IF(ISNUMBER(INDEX(Import.PLE,Detalhamento!$E26,Detalhamento!BD$15)),IF(INDEX(Import.PLE,Detalhamento!$E26,Detalhamento!BD$15)&lt;=mediçao,0,OFFSET(Import.PLQ,$A26-1,BD$15-1,1,1)),OFFSET(Import.PLQ,$A26-1,BD$15-1,1,1)),(1-PLE!$AA$28)*OFFSET(Import.PLQ,$A26-1,BD$15-1,1,1))))</f>
        <v>0</v>
      </c>
      <c r="BE26" s="146">
        <f ca="1">IF(BE$13="",0,CHOOSE(Detalhamento.OpçãoServiços,OFFSET(Import.PLQ,$A26-1,BE$15-1,1,1),IF($E26&lt;&gt;1,IF(ISNUMBER(INDEX(Import.PLE,Detalhamento!$E26,Detalhamento!BE$15)),IF(INDEX(Import.PLE,Detalhamento!$E26,Detalhamento!BE$15)&lt;=mediçao,OFFSET(Import.PLQ,$A26-1,BE$15-1,1,1),0),0),PLE!$AA$28*OFFSET(Import.PLQ,$A26-1,BE$15-1,1,1)),IF($E26&lt;&gt;1,IF(ISNUMBER(INDEX(Import.PLE,Detalhamento!$E26,Detalhamento!BE$15)),IF(INDEX(Import.PLE,Detalhamento!$E26,Detalhamento!BE$15)&lt;=mediçao,0,OFFSET(Import.PLQ,$A26-1,BE$15-1,1,1)),OFFSET(Import.PLQ,$A26-1,BE$15-1,1,1)),(1-PLE!$AA$28)*OFFSET(Import.PLQ,$A26-1,BE$15-1,1,1))))</f>
        <v>0</v>
      </c>
      <c r="BF26" s="146">
        <f ca="1">IF(BF$13="",0,CHOOSE(Detalhamento.OpçãoServiços,OFFSET(Import.PLQ,$A26-1,BF$15-1,1,1),IF($E26&lt;&gt;1,IF(ISNUMBER(INDEX(Import.PLE,Detalhamento!$E26,Detalhamento!BF$15)),IF(INDEX(Import.PLE,Detalhamento!$E26,Detalhamento!BF$15)&lt;=mediçao,OFFSET(Import.PLQ,$A26-1,BF$15-1,1,1),0),0),PLE!$AA$28*OFFSET(Import.PLQ,$A26-1,BF$15-1,1,1)),IF($E26&lt;&gt;1,IF(ISNUMBER(INDEX(Import.PLE,Detalhamento!$E26,Detalhamento!BF$15)),IF(INDEX(Import.PLE,Detalhamento!$E26,Detalhamento!BF$15)&lt;=mediçao,0,OFFSET(Import.PLQ,$A26-1,BF$15-1,1,1)),OFFSET(Import.PLQ,$A26-1,BF$15-1,1,1)),(1-PLE!$AA$28)*OFFSET(Import.PLQ,$A26-1,BF$15-1,1,1))))</f>
        <v>0</v>
      </c>
      <c r="BG26" s="146">
        <f ca="1">IF(BG$13="",0,CHOOSE(Detalhamento.OpçãoServiços,OFFSET(Import.PLQ,$A26-1,BG$15-1,1,1),IF($E26&lt;&gt;1,IF(ISNUMBER(INDEX(Import.PLE,Detalhamento!$E26,Detalhamento!BG$15)),IF(INDEX(Import.PLE,Detalhamento!$E26,Detalhamento!BG$15)&lt;=mediçao,OFFSET(Import.PLQ,$A26-1,BG$15-1,1,1),0),0),PLE!$AA$28*OFFSET(Import.PLQ,$A26-1,BG$15-1,1,1)),IF($E26&lt;&gt;1,IF(ISNUMBER(INDEX(Import.PLE,Detalhamento!$E26,Detalhamento!BG$15)),IF(INDEX(Import.PLE,Detalhamento!$E26,Detalhamento!BG$15)&lt;=mediçao,0,OFFSET(Import.PLQ,$A26-1,BG$15-1,1,1)),OFFSET(Import.PLQ,$A26-1,BG$15-1,1,1)),(1-PLE!$AA$28)*OFFSET(Import.PLQ,$A26-1,BG$15-1,1,1))))</f>
        <v>0</v>
      </c>
      <c r="BH26" s="146">
        <f ca="1">IF(BH$13="",0,CHOOSE(Detalhamento.OpçãoServiços,OFFSET(Import.PLQ,$A26-1,BH$15-1,1,1),IF($E26&lt;&gt;1,IF(ISNUMBER(INDEX(Import.PLE,Detalhamento!$E26,Detalhamento!BH$15)),IF(INDEX(Import.PLE,Detalhamento!$E26,Detalhamento!BH$15)&lt;=mediçao,OFFSET(Import.PLQ,$A26-1,BH$15-1,1,1),0),0),PLE!$AA$28*OFFSET(Import.PLQ,$A26-1,BH$15-1,1,1)),IF($E26&lt;&gt;1,IF(ISNUMBER(INDEX(Import.PLE,Detalhamento!$E26,Detalhamento!BH$15)),IF(INDEX(Import.PLE,Detalhamento!$E26,Detalhamento!BH$15)&lt;=mediçao,0,OFFSET(Import.PLQ,$A26-1,BH$15-1,1,1)),OFFSET(Import.PLQ,$A26-1,BH$15-1,1,1)),(1-PLE!$AA$28)*OFFSET(Import.PLQ,$A26-1,BH$15-1,1,1))))</f>
        <v>0</v>
      </c>
      <c r="BI26" s="146">
        <f ca="1">IF(BI$13="",0,CHOOSE(Detalhamento.OpçãoServiços,OFFSET(Import.PLQ,$A26-1,BI$15-1,1,1),IF($E26&lt;&gt;1,IF(ISNUMBER(INDEX(Import.PLE,Detalhamento!$E26,Detalhamento!BI$15)),IF(INDEX(Import.PLE,Detalhamento!$E26,Detalhamento!BI$15)&lt;=mediçao,OFFSET(Import.PLQ,$A26-1,BI$15-1,1,1),0),0),PLE!$AA$28*OFFSET(Import.PLQ,$A26-1,BI$15-1,1,1)),IF($E26&lt;&gt;1,IF(ISNUMBER(INDEX(Import.PLE,Detalhamento!$E26,Detalhamento!BI$15)),IF(INDEX(Import.PLE,Detalhamento!$E26,Detalhamento!BI$15)&lt;=mediçao,0,OFFSET(Import.PLQ,$A26-1,BI$15-1,1,1)),OFFSET(Import.PLQ,$A26-1,BI$15-1,1,1)),(1-PLE!$AA$28)*OFFSET(Import.PLQ,$A26-1,BI$15-1,1,1))))</f>
        <v>0</v>
      </c>
    </row>
    <row r="27" spans="1:61">
      <c r="A27" s="157">
        <v>15</v>
      </c>
      <c r="B27" s="21" t="e">
        <f t="shared" ca="1" si="2"/>
        <v>#N/A</v>
      </c>
      <c r="E27" s="155">
        <f t="shared" ca="1" si="3"/>
        <v>2</v>
      </c>
      <c r="F27" s="156" t="e">
        <f t="shared" ca="1" si="4"/>
        <v>#N/A</v>
      </c>
      <c r="G27" s="156" t="e">
        <f t="shared" ca="1" si="5"/>
        <v>#N/A</v>
      </c>
      <c r="H27" s="181" t="str">
        <f t="shared" ca="1" si="5"/>
        <v/>
      </c>
      <c r="I27" s="37" t="e">
        <f t="shared" ca="1" si="6"/>
        <v>#N/A</v>
      </c>
      <c r="J27" s="146" t="e">
        <f t="shared" ca="1" si="7"/>
        <v>#N/A</v>
      </c>
      <c r="K27" s="67"/>
      <c r="L27" s="146" t="e">
        <f ca="1">IF(L$13="",0,CHOOSE(Detalhamento.OpçãoServiços,OFFSET(Import.PLQ,$A27-1,L$15-1,1,1),IF($E27&lt;&gt;1,IF(ISNUMBER(INDEX(Import.PLE,Detalhamento!$E27,Detalhamento!L$15)),IF(INDEX(Import.PLE,Detalhamento!$E27,Detalhamento!L$15)&lt;=mediçao,OFFSET(Import.PLQ,$A27-1,L$15-1,1,1),0),0),PLE!$AA$28*OFFSET(Import.PLQ,$A27-1,L$15-1,1,1)),IF($E27&lt;&gt;1,IF(ISNUMBER(INDEX(Import.PLE,Detalhamento!$E27,Detalhamento!L$15)),IF(INDEX(Import.PLE,Detalhamento!$E27,Detalhamento!L$15)&lt;=mediçao,0,OFFSET(Import.PLQ,$A27-1,L$15-1,1,1)),OFFSET(Import.PLQ,$A27-1,L$15-1,1,1)),(1-PLE!$AA$28)*OFFSET(Import.PLQ,$A27-1,L$15-1,1,1))))</f>
        <v>#REF!</v>
      </c>
      <c r="M27" s="146" t="e">
        <f ca="1">IF(M$13="",0,CHOOSE(Detalhamento.OpçãoServiços,OFFSET(Import.PLQ,$A27-1,M$15-1,1,1),IF($E27&lt;&gt;1,IF(ISNUMBER(INDEX(Import.PLE,Detalhamento!$E27,Detalhamento!M$15)),IF(INDEX(Import.PLE,Detalhamento!$E27,Detalhamento!M$15)&lt;=mediçao,OFFSET(Import.PLQ,$A27-1,M$15-1,1,1),0),0),PLE!$AA$28*OFFSET(Import.PLQ,$A27-1,M$15-1,1,1)),IF($E27&lt;&gt;1,IF(ISNUMBER(INDEX(Import.PLE,Detalhamento!$E27,Detalhamento!M$15)),IF(INDEX(Import.PLE,Detalhamento!$E27,Detalhamento!M$15)&lt;=mediçao,0,OFFSET(Import.PLQ,$A27-1,M$15-1,1,1)),OFFSET(Import.PLQ,$A27-1,M$15-1,1,1)),(1-PLE!$AA$28)*OFFSET(Import.PLQ,$A27-1,M$15-1,1,1))))</f>
        <v>#REF!</v>
      </c>
      <c r="N27" s="146" t="e">
        <f ca="1">IF(N$13="",0,CHOOSE(Detalhamento.OpçãoServiços,OFFSET(Import.PLQ,$A27-1,N$15-1,1,1),IF($E27&lt;&gt;1,IF(ISNUMBER(INDEX(Import.PLE,Detalhamento!$E27,Detalhamento!N$15)),IF(INDEX(Import.PLE,Detalhamento!$E27,Detalhamento!N$15)&lt;=mediçao,OFFSET(Import.PLQ,$A27-1,N$15-1,1,1),0),0),PLE!$AA$28*OFFSET(Import.PLQ,$A27-1,N$15-1,1,1)),IF($E27&lt;&gt;1,IF(ISNUMBER(INDEX(Import.PLE,Detalhamento!$E27,Detalhamento!N$15)),IF(INDEX(Import.PLE,Detalhamento!$E27,Detalhamento!N$15)&lt;=mediçao,0,OFFSET(Import.PLQ,$A27-1,N$15-1,1,1)),OFFSET(Import.PLQ,$A27-1,N$15-1,1,1)),(1-PLE!$AA$28)*OFFSET(Import.PLQ,$A27-1,N$15-1,1,1))))</f>
        <v>#REF!</v>
      </c>
      <c r="O27" s="146" t="e">
        <f ca="1">IF(O$13="",0,CHOOSE(Detalhamento.OpçãoServiços,OFFSET(Import.PLQ,$A27-1,O$15-1,1,1),IF($E27&lt;&gt;1,IF(ISNUMBER(INDEX(Import.PLE,Detalhamento!$E27,Detalhamento!O$15)),IF(INDEX(Import.PLE,Detalhamento!$E27,Detalhamento!O$15)&lt;=mediçao,OFFSET(Import.PLQ,$A27-1,O$15-1,1,1),0),0),PLE!$AA$28*OFFSET(Import.PLQ,$A27-1,O$15-1,1,1)),IF($E27&lt;&gt;1,IF(ISNUMBER(INDEX(Import.PLE,Detalhamento!$E27,Detalhamento!O$15)),IF(INDEX(Import.PLE,Detalhamento!$E27,Detalhamento!O$15)&lt;=mediçao,0,OFFSET(Import.PLQ,$A27-1,O$15-1,1,1)),OFFSET(Import.PLQ,$A27-1,O$15-1,1,1)),(1-PLE!$AA$28)*OFFSET(Import.PLQ,$A27-1,O$15-1,1,1))))</f>
        <v>#REF!</v>
      </c>
      <c r="P27" s="146">
        <f ca="1">IF(P$13="",0,CHOOSE(Detalhamento.OpçãoServiços,OFFSET(Import.PLQ,$A27-1,P$15-1,1,1),IF($E27&lt;&gt;1,IF(ISNUMBER(INDEX(Import.PLE,Detalhamento!$E27,Detalhamento!P$15)),IF(INDEX(Import.PLE,Detalhamento!$E27,Detalhamento!P$15)&lt;=mediçao,OFFSET(Import.PLQ,$A27-1,P$15-1,1,1),0),0),PLE!$AA$28*OFFSET(Import.PLQ,$A27-1,P$15-1,1,1)),IF($E27&lt;&gt;1,IF(ISNUMBER(INDEX(Import.PLE,Detalhamento!$E27,Detalhamento!P$15)),IF(INDEX(Import.PLE,Detalhamento!$E27,Detalhamento!P$15)&lt;=mediçao,0,OFFSET(Import.PLQ,$A27-1,P$15-1,1,1)),OFFSET(Import.PLQ,$A27-1,P$15-1,1,1)),(1-PLE!$AA$28)*OFFSET(Import.PLQ,$A27-1,P$15-1,1,1))))</f>
        <v>0</v>
      </c>
      <c r="Q27" s="146">
        <f ca="1">IF(Q$13="",0,CHOOSE(Detalhamento.OpçãoServiços,OFFSET(Import.PLQ,$A27-1,Q$15-1,1,1),IF($E27&lt;&gt;1,IF(ISNUMBER(INDEX(Import.PLE,Detalhamento!$E27,Detalhamento!Q$15)),IF(INDEX(Import.PLE,Detalhamento!$E27,Detalhamento!Q$15)&lt;=mediçao,OFFSET(Import.PLQ,$A27-1,Q$15-1,1,1),0),0),PLE!$AA$28*OFFSET(Import.PLQ,$A27-1,Q$15-1,1,1)),IF($E27&lt;&gt;1,IF(ISNUMBER(INDEX(Import.PLE,Detalhamento!$E27,Detalhamento!Q$15)),IF(INDEX(Import.PLE,Detalhamento!$E27,Detalhamento!Q$15)&lt;=mediçao,0,OFFSET(Import.PLQ,$A27-1,Q$15-1,1,1)),OFFSET(Import.PLQ,$A27-1,Q$15-1,1,1)),(1-PLE!$AA$28)*OFFSET(Import.PLQ,$A27-1,Q$15-1,1,1))))</f>
        <v>0</v>
      </c>
      <c r="R27" s="146">
        <f ca="1">IF(R$13="",0,CHOOSE(Detalhamento.OpçãoServiços,OFFSET(Import.PLQ,$A27-1,R$15-1,1,1),IF($E27&lt;&gt;1,IF(ISNUMBER(INDEX(Import.PLE,Detalhamento!$E27,Detalhamento!R$15)),IF(INDEX(Import.PLE,Detalhamento!$E27,Detalhamento!R$15)&lt;=mediçao,OFFSET(Import.PLQ,$A27-1,R$15-1,1,1),0),0),PLE!$AA$28*OFFSET(Import.PLQ,$A27-1,R$15-1,1,1)),IF($E27&lt;&gt;1,IF(ISNUMBER(INDEX(Import.PLE,Detalhamento!$E27,Detalhamento!R$15)),IF(INDEX(Import.PLE,Detalhamento!$E27,Detalhamento!R$15)&lt;=mediçao,0,OFFSET(Import.PLQ,$A27-1,R$15-1,1,1)),OFFSET(Import.PLQ,$A27-1,R$15-1,1,1)),(1-PLE!$AA$28)*OFFSET(Import.PLQ,$A27-1,R$15-1,1,1))))</f>
        <v>0</v>
      </c>
      <c r="S27" s="146">
        <f ca="1">IF(S$13="",0,CHOOSE(Detalhamento.OpçãoServiços,OFFSET(Import.PLQ,$A27-1,S$15-1,1,1),IF($E27&lt;&gt;1,IF(ISNUMBER(INDEX(Import.PLE,Detalhamento!$E27,Detalhamento!S$15)),IF(INDEX(Import.PLE,Detalhamento!$E27,Detalhamento!S$15)&lt;=mediçao,OFFSET(Import.PLQ,$A27-1,S$15-1,1,1),0),0),PLE!$AA$28*OFFSET(Import.PLQ,$A27-1,S$15-1,1,1)),IF($E27&lt;&gt;1,IF(ISNUMBER(INDEX(Import.PLE,Detalhamento!$E27,Detalhamento!S$15)),IF(INDEX(Import.PLE,Detalhamento!$E27,Detalhamento!S$15)&lt;=mediçao,0,OFFSET(Import.PLQ,$A27-1,S$15-1,1,1)),OFFSET(Import.PLQ,$A27-1,S$15-1,1,1)),(1-PLE!$AA$28)*OFFSET(Import.PLQ,$A27-1,S$15-1,1,1))))</f>
        <v>0</v>
      </c>
      <c r="T27" s="146">
        <f ca="1">IF(T$13="",0,CHOOSE(Detalhamento.OpçãoServiços,OFFSET(Import.PLQ,$A27-1,T$15-1,1,1),IF($E27&lt;&gt;1,IF(ISNUMBER(INDEX(Import.PLE,Detalhamento!$E27,Detalhamento!T$15)),IF(INDEX(Import.PLE,Detalhamento!$E27,Detalhamento!T$15)&lt;=mediçao,OFFSET(Import.PLQ,$A27-1,T$15-1,1,1),0),0),PLE!$AA$28*OFFSET(Import.PLQ,$A27-1,T$15-1,1,1)),IF($E27&lt;&gt;1,IF(ISNUMBER(INDEX(Import.PLE,Detalhamento!$E27,Detalhamento!T$15)),IF(INDEX(Import.PLE,Detalhamento!$E27,Detalhamento!T$15)&lt;=mediçao,0,OFFSET(Import.PLQ,$A27-1,T$15-1,1,1)),OFFSET(Import.PLQ,$A27-1,T$15-1,1,1)),(1-PLE!$AA$28)*OFFSET(Import.PLQ,$A27-1,T$15-1,1,1))))</f>
        <v>0</v>
      </c>
      <c r="U27" s="146">
        <f ca="1">IF(U$13="",0,CHOOSE(Detalhamento.OpçãoServiços,OFFSET(Import.PLQ,$A27-1,U$15-1,1,1),IF($E27&lt;&gt;1,IF(ISNUMBER(INDEX(Import.PLE,Detalhamento!$E27,Detalhamento!U$15)),IF(INDEX(Import.PLE,Detalhamento!$E27,Detalhamento!U$15)&lt;=mediçao,OFFSET(Import.PLQ,$A27-1,U$15-1,1,1),0),0),PLE!$AA$28*OFFSET(Import.PLQ,$A27-1,U$15-1,1,1)),IF($E27&lt;&gt;1,IF(ISNUMBER(INDEX(Import.PLE,Detalhamento!$E27,Detalhamento!U$15)),IF(INDEX(Import.PLE,Detalhamento!$E27,Detalhamento!U$15)&lt;=mediçao,0,OFFSET(Import.PLQ,$A27-1,U$15-1,1,1)),OFFSET(Import.PLQ,$A27-1,U$15-1,1,1)),(1-PLE!$AA$28)*OFFSET(Import.PLQ,$A27-1,U$15-1,1,1))))</f>
        <v>0</v>
      </c>
      <c r="V27" s="146">
        <f ca="1">IF(V$13="",0,CHOOSE(Detalhamento.OpçãoServiços,OFFSET(Import.PLQ,$A27-1,V$15-1,1,1),IF($E27&lt;&gt;1,IF(ISNUMBER(INDEX(Import.PLE,Detalhamento!$E27,Detalhamento!V$15)),IF(INDEX(Import.PLE,Detalhamento!$E27,Detalhamento!V$15)&lt;=mediçao,OFFSET(Import.PLQ,$A27-1,V$15-1,1,1),0),0),PLE!$AA$28*OFFSET(Import.PLQ,$A27-1,V$15-1,1,1)),IF($E27&lt;&gt;1,IF(ISNUMBER(INDEX(Import.PLE,Detalhamento!$E27,Detalhamento!V$15)),IF(INDEX(Import.PLE,Detalhamento!$E27,Detalhamento!V$15)&lt;=mediçao,0,OFFSET(Import.PLQ,$A27-1,V$15-1,1,1)),OFFSET(Import.PLQ,$A27-1,V$15-1,1,1)),(1-PLE!$AA$28)*OFFSET(Import.PLQ,$A27-1,V$15-1,1,1))))</f>
        <v>0</v>
      </c>
      <c r="W27" s="146">
        <f ca="1">IF(W$13="",0,CHOOSE(Detalhamento.OpçãoServiços,OFFSET(Import.PLQ,$A27-1,W$15-1,1,1),IF($E27&lt;&gt;1,IF(ISNUMBER(INDEX(Import.PLE,Detalhamento!$E27,Detalhamento!W$15)),IF(INDEX(Import.PLE,Detalhamento!$E27,Detalhamento!W$15)&lt;=mediçao,OFFSET(Import.PLQ,$A27-1,W$15-1,1,1),0),0),PLE!$AA$28*OFFSET(Import.PLQ,$A27-1,W$15-1,1,1)),IF($E27&lt;&gt;1,IF(ISNUMBER(INDEX(Import.PLE,Detalhamento!$E27,Detalhamento!W$15)),IF(INDEX(Import.PLE,Detalhamento!$E27,Detalhamento!W$15)&lt;=mediçao,0,OFFSET(Import.PLQ,$A27-1,W$15-1,1,1)),OFFSET(Import.PLQ,$A27-1,W$15-1,1,1)),(1-PLE!$AA$28)*OFFSET(Import.PLQ,$A27-1,W$15-1,1,1))))</f>
        <v>0</v>
      </c>
      <c r="X27" s="146">
        <f ca="1">IF(X$13="",0,CHOOSE(Detalhamento.OpçãoServiços,OFFSET(Import.PLQ,$A27-1,X$15-1,1,1),IF($E27&lt;&gt;1,IF(ISNUMBER(INDEX(Import.PLE,Detalhamento!$E27,Detalhamento!X$15)),IF(INDEX(Import.PLE,Detalhamento!$E27,Detalhamento!X$15)&lt;=mediçao,OFFSET(Import.PLQ,$A27-1,X$15-1,1,1),0),0),PLE!$AA$28*OFFSET(Import.PLQ,$A27-1,X$15-1,1,1)),IF($E27&lt;&gt;1,IF(ISNUMBER(INDEX(Import.PLE,Detalhamento!$E27,Detalhamento!X$15)),IF(INDEX(Import.PLE,Detalhamento!$E27,Detalhamento!X$15)&lt;=mediçao,0,OFFSET(Import.PLQ,$A27-1,X$15-1,1,1)),OFFSET(Import.PLQ,$A27-1,X$15-1,1,1)),(1-PLE!$AA$28)*OFFSET(Import.PLQ,$A27-1,X$15-1,1,1))))</f>
        <v>0</v>
      </c>
      <c r="Y27" s="146">
        <f ca="1">IF(Y$13="",0,CHOOSE(Detalhamento.OpçãoServiços,OFFSET(Import.PLQ,$A27-1,Y$15-1,1,1),IF($E27&lt;&gt;1,IF(ISNUMBER(INDEX(Import.PLE,Detalhamento!$E27,Detalhamento!Y$15)),IF(INDEX(Import.PLE,Detalhamento!$E27,Detalhamento!Y$15)&lt;=mediçao,OFFSET(Import.PLQ,$A27-1,Y$15-1,1,1),0),0),PLE!$AA$28*OFFSET(Import.PLQ,$A27-1,Y$15-1,1,1)),IF($E27&lt;&gt;1,IF(ISNUMBER(INDEX(Import.PLE,Detalhamento!$E27,Detalhamento!Y$15)),IF(INDEX(Import.PLE,Detalhamento!$E27,Detalhamento!Y$15)&lt;=mediçao,0,OFFSET(Import.PLQ,$A27-1,Y$15-1,1,1)),OFFSET(Import.PLQ,$A27-1,Y$15-1,1,1)),(1-PLE!$AA$28)*OFFSET(Import.PLQ,$A27-1,Y$15-1,1,1))))</f>
        <v>0</v>
      </c>
      <c r="Z27" s="146">
        <f ca="1">IF(Z$13="",0,CHOOSE(Detalhamento.OpçãoServiços,OFFSET(Import.PLQ,$A27-1,Z$15-1,1,1),IF($E27&lt;&gt;1,IF(ISNUMBER(INDEX(Import.PLE,Detalhamento!$E27,Detalhamento!Z$15)),IF(INDEX(Import.PLE,Detalhamento!$E27,Detalhamento!Z$15)&lt;=mediçao,OFFSET(Import.PLQ,$A27-1,Z$15-1,1,1),0),0),PLE!$AA$28*OFFSET(Import.PLQ,$A27-1,Z$15-1,1,1)),IF($E27&lt;&gt;1,IF(ISNUMBER(INDEX(Import.PLE,Detalhamento!$E27,Detalhamento!Z$15)),IF(INDEX(Import.PLE,Detalhamento!$E27,Detalhamento!Z$15)&lt;=mediçao,0,OFFSET(Import.PLQ,$A27-1,Z$15-1,1,1)),OFFSET(Import.PLQ,$A27-1,Z$15-1,1,1)),(1-PLE!$AA$28)*OFFSET(Import.PLQ,$A27-1,Z$15-1,1,1))))</f>
        <v>0</v>
      </c>
      <c r="AA27" s="146">
        <f ca="1">IF(AA$13="",0,CHOOSE(Detalhamento.OpçãoServiços,OFFSET(Import.PLQ,$A27-1,AA$15-1,1,1),IF($E27&lt;&gt;1,IF(ISNUMBER(INDEX(Import.PLE,Detalhamento!$E27,Detalhamento!AA$15)),IF(INDEX(Import.PLE,Detalhamento!$E27,Detalhamento!AA$15)&lt;=mediçao,OFFSET(Import.PLQ,$A27-1,AA$15-1,1,1),0),0),PLE!$AA$28*OFFSET(Import.PLQ,$A27-1,AA$15-1,1,1)),IF($E27&lt;&gt;1,IF(ISNUMBER(INDEX(Import.PLE,Detalhamento!$E27,Detalhamento!AA$15)),IF(INDEX(Import.PLE,Detalhamento!$E27,Detalhamento!AA$15)&lt;=mediçao,0,OFFSET(Import.PLQ,$A27-1,AA$15-1,1,1)),OFFSET(Import.PLQ,$A27-1,AA$15-1,1,1)),(1-PLE!$AA$28)*OFFSET(Import.PLQ,$A27-1,AA$15-1,1,1))))</f>
        <v>0</v>
      </c>
      <c r="AB27" s="146">
        <f ca="1">IF(AB$13="",0,CHOOSE(Detalhamento.OpçãoServiços,OFFSET(Import.PLQ,$A27-1,AB$15-1,1,1),IF($E27&lt;&gt;1,IF(ISNUMBER(INDEX(Import.PLE,Detalhamento!$E27,Detalhamento!AB$15)),IF(INDEX(Import.PLE,Detalhamento!$E27,Detalhamento!AB$15)&lt;=mediçao,OFFSET(Import.PLQ,$A27-1,AB$15-1,1,1),0),0),PLE!$AA$28*OFFSET(Import.PLQ,$A27-1,AB$15-1,1,1)),IF($E27&lt;&gt;1,IF(ISNUMBER(INDEX(Import.PLE,Detalhamento!$E27,Detalhamento!AB$15)),IF(INDEX(Import.PLE,Detalhamento!$E27,Detalhamento!AB$15)&lt;=mediçao,0,OFFSET(Import.PLQ,$A27-1,AB$15-1,1,1)),OFFSET(Import.PLQ,$A27-1,AB$15-1,1,1)),(1-PLE!$AA$28)*OFFSET(Import.PLQ,$A27-1,AB$15-1,1,1))))</f>
        <v>0</v>
      </c>
      <c r="AC27" s="146">
        <f ca="1">IF(AC$13="",0,CHOOSE(Detalhamento.OpçãoServiços,OFFSET(Import.PLQ,$A27-1,AC$15-1,1,1),IF($E27&lt;&gt;1,IF(ISNUMBER(INDEX(Import.PLE,Detalhamento!$E27,Detalhamento!AC$15)),IF(INDEX(Import.PLE,Detalhamento!$E27,Detalhamento!AC$15)&lt;=mediçao,OFFSET(Import.PLQ,$A27-1,AC$15-1,1,1),0),0),PLE!$AA$28*OFFSET(Import.PLQ,$A27-1,AC$15-1,1,1)),IF($E27&lt;&gt;1,IF(ISNUMBER(INDEX(Import.PLE,Detalhamento!$E27,Detalhamento!AC$15)),IF(INDEX(Import.PLE,Detalhamento!$E27,Detalhamento!AC$15)&lt;=mediçao,0,OFFSET(Import.PLQ,$A27-1,AC$15-1,1,1)),OFFSET(Import.PLQ,$A27-1,AC$15-1,1,1)),(1-PLE!$AA$28)*OFFSET(Import.PLQ,$A27-1,AC$15-1,1,1))))</f>
        <v>0</v>
      </c>
      <c r="AD27" s="146">
        <f ca="1">IF(AD$13="",0,CHOOSE(Detalhamento.OpçãoServiços,OFFSET(Import.PLQ,$A27-1,AD$15-1,1,1),IF($E27&lt;&gt;1,IF(ISNUMBER(INDEX(Import.PLE,Detalhamento!$E27,Detalhamento!AD$15)),IF(INDEX(Import.PLE,Detalhamento!$E27,Detalhamento!AD$15)&lt;=mediçao,OFFSET(Import.PLQ,$A27-1,AD$15-1,1,1),0),0),PLE!$AA$28*OFFSET(Import.PLQ,$A27-1,AD$15-1,1,1)),IF($E27&lt;&gt;1,IF(ISNUMBER(INDEX(Import.PLE,Detalhamento!$E27,Detalhamento!AD$15)),IF(INDEX(Import.PLE,Detalhamento!$E27,Detalhamento!AD$15)&lt;=mediçao,0,OFFSET(Import.PLQ,$A27-1,AD$15-1,1,1)),OFFSET(Import.PLQ,$A27-1,AD$15-1,1,1)),(1-PLE!$AA$28)*OFFSET(Import.PLQ,$A27-1,AD$15-1,1,1))))</f>
        <v>0</v>
      </c>
      <c r="AE27" s="146">
        <f ca="1">IF(AE$13="",0,CHOOSE(Detalhamento.OpçãoServiços,OFFSET(Import.PLQ,$A27-1,AE$15-1,1,1),IF($E27&lt;&gt;1,IF(ISNUMBER(INDEX(Import.PLE,Detalhamento!$E27,Detalhamento!AE$15)),IF(INDEX(Import.PLE,Detalhamento!$E27,Detalhamento!AE$15)&lt;=mediçao,OFFSET(Import.PLQ,$A27-1,AE$15-1,1,1),0),0),PLE!$AA$28*OFFSET(Import.PLQ,$A27-1,AE$15-1,1,1)),IF($E27&lt;&gt;1,IF(ISNUMBER(INDEX(Import.PLE,Detalhamento!$E27,Detalhamento!AE$15)),IF(INDEX(Import.PLE,Detalhamento!$E27,Detalhamento!AE$15)&lt;=mediçao,0,OFFSET(Import.PLQ,$A27-1,AE$15-1,1,1)),OFFSET(Import.PLQ,$A27-1,AE$15-1,1,1)),(1-PLE!$AA$28)*OFFSET(Import.PLQ,$A27-1,AE$15-1,1,1))))</f>
        <v>0</v>
      </c>
      <c r="AF27" s="146">
        <f ca="1">IF(AF$13="",0,CHOOSE(Detalhamento.OpçãoServiços,OFFSET(Import.PLQ,$A27-1,AF$15-1,1,1),IF($E27&lt;&gt;1,IF(ISNUMBER(INDEX(Import.PLE,Detalhamento!$E27,Detalhamento!AF$15)),IF(INDEX(Import.PLE,Detalhamento!$E27,Detalhamento!AF$15)&lt;=mediçao,OFFSET(Import.PLQ,$A27-1,AF$15-1,1,1),0),0),PLE!$AA$28*OFFSET(Import.PLQ,$A27-1,AF$15-1,1,1)),IF($E27&lt;&gt;1,IF(ISNUMBER(INDEX(Import.PLE,Detalhamento!$E27,Detalhamento!AF$15)),IF(INDEX(Import.PLE,Detalhamento!$E27,Detalhamento!AF$15)&lt;=mediçao,0,OFFSET(Import.PLQ,$A27-1,AF$15-1,1,1)),OFFSET(Import.PLQ,$A27-1,AF$15-1,1,1)),(1-PLE!$AA$28)*OFFSET(Import.PLQ,$A27-1,AF$15-1,1,1))))</f>
        <v>0</v>
      </c>
      <c r="AG27" s="146">
        <f ca="1">IF(AG$13="",0,CHOOSE(Detalhamento.OpçãoServiços,OFFSET(Import.PLQ,$A27-1,AG$15-1,1,1),IF($E27&lt;&gt;1,IF(ISNUMBER(INDEX(Import.PLE,Detalhamento!$E27,Detalhamento!AG$15)),IF(INDEX(Import.PLE,Detalhamento!$E27,Detalhamento!AG$15)&lt;=mediçao,OFFSET(Import.PLQ,$A27-1,AG$15-1,1,1),0),0),PLE!$AA$28*OFFSET(Import.PLQ,$A27-1,AG$15-1,1,1)),IF($E27&lt;&gt;1,IF(ISNUMBER(INDEX(Import.PLE,Detalhamento!$E27,Detalhamento!AG$15)),IF(INDEX(Import.PLE,Detalhamento!$E27,Detalhamento!AG$15)&lt;=mediçao,0,OFFSET(Import.PLQ,$A27-1,AG$15-1,1,1)),OFFSET(Import.PLQ,$A27-1,AG$15-1,1,1)),(1-PLE!$AA$28)*OFFSET(Import.PLQ,$A27-1,AG$15-1,1,1))))</f>
        <v>0</v>
      </c>
      <c r="AH27" s="146">
        <f ca="1">IF(AH$13="",0,CHOOSE(Detalhamento.OpçãoServiços,OFFSET(Import.PLQ,$A27-1,AH$15-1,1,1),IF($E27&lt;&gt;1,IF(ISNUMBER(INDEX(Import.PLE,Detalhamento!$E27,Detalhamento!AH$15)),IF(INDEX(Import.PLE,Detalhamento!$E27,Detalhamento!AH$15)&lt;=mediçao,OFFSET(Import.PLQ,$A27-1,AH$15-1,1,1),0),0),PLE!$AA$28*OFFSET(Import.PLQ,$A27-1,AH$15-1,1,1)),IF($E27&lt;&gt;1,IF(ISNUMBER(INDEX(Import.PLE,Detalhamento!$E27,Detalhamento!AH$15)),IF(INDEX(Import.PLE,Detalhamento!$E27,Detalhamento!AH$15)&lt;=mediçao,0,OFFSET(Import.PLQ,$A27-1,AH$15-1,1,1)),OFFSET(Import.PLQ,$A27-1,AH$15-1,1,1)),(1-PLE!$AA$28)*OFFSET(Import.PLQ,$A27-1,AH$15-1,1,1))))</f>
        <v>0</v>
      </c>
      <c r="AI27" s="146">
        <f ca="1">IF(AI$13="",0,CHOOSE(Detalhamento.OpçãoServiços,OFFSET(Import.PLQ,$A27-1,AI$15-1,1,1),IF($E27&lt;&gt;1,IF(ISNUMBER(INDEX(Import.PLE,Detalhamento!$E27,Detalhamento!AI$15)),IF(INDEX(Import.PLE,Detalhamento!$E27,Detalhamento!AI$15)&lt;=mediçao,OFFSET(Import.PLQ,$A27-1,AI$15-1,1,1),0),0),PLE!$AA$28*OFFSET(Import.PLQ,$A27-1,AI$15-1,1,1)),IF($E27&lt;&gt;1,IF(ISNUMBER(INDEX(Import.PLE,Detalhamento!$E27,Detalhamento!AI$15)),IF(INDEX(Import.PLE,Detalhamento!$E27,Detalhamento!AI$15)&lt;=mediçao,0,OFFSET(Import.PLQ,$A27-1,AI$15-1,1,1)),OFFSET(Import.PLQ,$A27-1,AI$15-1,1,1)),(1-PLE!$AA$28)*OFFSET(Import.PLQ,$A27-1,AI$15-1,1,1))))</f>
        <v>0</v>
      </c>
      <c r="AJ27" s="146">
        <f ca="1">IF(AJ$13="",0,CHOOSE(Detalhamento.OpçãoServiços,OFFSET(Import.PLQ,$A27-1,AJ$15-1,1,1),IF($E27&lt;&gt;1,IF(ISNUMBER(INDEX(Import.PLE,Detalhamento!$E27,Detalhamento!AJ$15)),IF(INDEX(Import.PLE,Detalhamento!$E27,Detalhamento!AJ$15)&lt;=mediçao,OFFSET(Import.PLQ,$A27-1,AJ$15-1,1,1),0),0),PLE!$AA$28*OFFSET(Import.PLQ,$A27-1,AJ$15-1,1,1)),IF($E27&lt;&gt;1,IF(ISNUMBER(INDEX(Import.PLE,Detalhamento!$E27,Detalhamento!AJ$15)),IF(INDEX(Import.PLE,Detalhamento!$E27,Detalhamento!AJ$15)&lt;=mediçao,0,OFFSET(Import.PLQ,$A27-1,AJ$15-1,1,1)),OFFSET(Import.PLQ,$A27-1,AJ$15-1,1,1)),(1-PLE!$AA$28)*OFFSET(Import.PLQ,$A27-1,AJ$15-1,1,1))))</f>
        <v>0</v>
      </c>
      <c r="AK27" s="146">
        <f ca="1">IF(AK$13="",0,CHOOSE(Detalhamento.OpçãoServiços,OFFSET(Import.PLQ,$A27-1,AK$15-1,1,1),IF($E27&lt;&gt;1,IF(ISNUMBER(INDEX(Import.PLE,Detalhamento!$E27,Detalhamento!AK$15)),IF(INDEX(Import.PLE,Detalhamento!$E27,Detalhamento!AK$15)&lt;=mediçao,OFFSET(Import.PLQ,$A27-1,AK$15-1,1,1),0),0),PLE!$AA$28*OFFSET(Import.PLQ,$A27-1,AK$15-1,1,1)),IF($E27&lt;&gt;1,IF(ISNUMBER(INDEX(Import.PLE,Detalhamento!$E27,Detalhamento!AK$15)),IF(INDEX(Import.PLE,Detalhamento!$E27,Detalhamento!AK$15)&lt;=mediçao,0,OFFSET(Import.PLQ,$A27-1,AK$15-1,1,1)),OFFSET(Import.PLQ,$A27-1,AK$15-1,1,1)),(1-PLE!$AA$28)*OFFSET(Import.PLQ,$A27-1,AK$15-1,1,1))))</f>
        <v>0</v>
      </c>
      <c r="AL27" s="146">
        <f ca="1">IF(AL$13="",0,CHOOSE(Detalhamento.OpçãoServiços,OFFSET(Import.PLQ,$A27-1,AL$15-1,1,1),IF($E27&lt;&gt;1,IF(ISNUMBER(INDEX(Import.PLE,Detalhamento!$E27,Detalhamento!AL$15)),IF(INDEX(Import.PLE,Detalhamento!$E27,Detalhamento!AL$15)&lt;=mediçao,OFFSET(Import.PLQ,$A27-1,AL$15-1,1,1),0),0),PLE!$AA$28*OFFSET(Import.PLQ,$A27-1,AL$15-1,1,1)),IF($E27&lt;&gt;1,IF(ISNUMBER(INDEX(Import.PLE,Detalhamento!$E27,Detalhamento!AL$15)),IF(INDEX(Import.PLE,Detalhamento!$E27,Detalhamento!AL$15)&lt;=mediçao,0,OFFSET(Import.PLQ,$A27-1,AL$15-1,1,1)),OFFSET(Import.PLQ,$A27-1,AL$15-1,1,1)),(1-PLE!$AA$28)*OFFSET(Import.PLQ,$A27-1,AL$15-1,1,1))))</f>
        <v>0</v>
      </c>
      <c r="AM27" s="146">
        <f ca="1">IF(AM$13="",0,CHOOSE(Detalhamento.OpçãoServiços,OFFSET(Import.PLQ,$A27-1,AM$15-1,1,1),IF($E27&lt;&gt;1,IF(ISNUMBER(INDEX(Import.PLE,Detalhamento!$E27,Detalhamento!AM$15)),IF(INDEX(Import.PLE,Detalhamento!$E27,Detalhamento!AM$15)&lt;=mediçao,OFFSET(Import.PLQ,$A27-1,AM$15-1,1,1),0),0),PLE!$AA$28*OFFSET(Import.PLQ,$A27-1,AM$15-1,1,1)),IF($E27&lt;&gt;1,IF(ISNUMBER(INDEX(Import.PLE,Detalhamento!$E27,Detalhamento!AM$15)),IF(INDEX(Import.PLE,Detalhamento!$E27,Detalhamento!AM$15)&lt;=mediçao,0,OFFSET(Import.PLQ,$A27-1,AM$15-1,1,1)),OFFSET(Import.PLQ,$A27-1,AM$15-1,1,1)),(1-PLE!$AA$28)*OFFSET(Import.PLQ,$A27-1,AM$15-1,1,1))))</f>
        <v>0</v>
      </c>
      <c r="AN27" s="146">
        <f ca="1">IF(AN$13="",0,CHOOSE(Detalhamento.OpçãoServiços,OFFSET(Import.PLQ,$A27-1,AN$15-1,1,1),IF($E27&lt;&gt;1,IF(ISNUMBER(INDEX(Import.PLE,Detalhamento!$E27,Detalhamento!AN$15)),IF(INDEX(Import.PLE,Detalhamento!$E27,Detalhamento!AN$15)&lt;=mediçao,OFFSET(Import.PLQ,$A27-1,AN$15-1,1,1),0),0),PLE!$AA$28*OFFSET(Import.PLQ,$A27-1,AN$15-1,1,1)),IF($E27&lt;&gt;1,IF(ISNUMBER(INDEX(Import.PLE,Detalhamento!$E27,Detalhamento!AN$15)),IF(INDEX(Import.PLE,Detalhamento!$E27,Detalhamento!AN$15)&lt;=mediçao,0,OFFSET(Import.PLQ,$A27-1,AN$15-1,1,1)),OFFSET(Import.PLQ,$A27-1,AN$15-1,1,1)),(1-PLE!$AA$28)*OFFSET(Import.PLQ,$A27-1,AN$15-1,1,1))))</f>
        <v>0</v>
      </c>
      <c r="AO27" s="146">
        <f ca="1">IF(AO$13="",0,CHOOSE(Detalhamento.OpçãoServiços,OFFSET(Import.PLQ,$A27-1,AO$15-1,1,1),IF($E27&lt;&gt;1,IF(ISNUMBER(INDEX(Import.PLE,Detalhamento!$E27,Detalhamento!AO$15)),IF(INDEX(Import.PLE,Detalhamento!$E27,Detalhamento!AO$15)&lt;=mediçao,OFFSET(Import.PLQ,$A27-1,AO$15-1,1,1),0),0),PLE!$AA$28*OFFSET(Import.PLQ,$A27-1,AO$15-1,1,1)),IF($E27&lt;&gt;1,IF(ISNUMBER(INDEX(Import.PLE,Detalhamento!$E27,Detalhamento!AO$15)),IF(INDEX(Import.PLE,Detalhamento!$E27,Detalhamento!AO$15)&lt;=mediçao,0,OFFSET(Import.PLQ,$A27-1,AO$15-1,1,1)),OFFSET(Import.PLQ,$A27-1,AO$15-1,1,1)),(1-PLE!$AA$28)*OFFSET(Import.PLQ,$A27-1,AO$15-1,1,1))))</f>
        <v>0</v>
      </c>
      <c r="AP27" s="146">
        <f ca="1">IF(AP$13="",0,CHOOSE(Detalhamento.OpçãoServiços,OFFSET(Import.PLQ,$A27-1,AP$15-1,1,1),IF($E27&lt;&gt;1,IF(ISNUMBER(INDEX(Import.PLE,Detalhamento!$E27,Detalhamento!AP$15)),IF(INDEX(Import.PLE,Detalhamento!$E27,Detalhamento!AP$15)&lt;=mediçao,OFFSET(Import.PLQ,$A27-1,AP$15-1,1,1),0),0),PLE!$AA$28*OFFSET(Import.PLQ,$A27-1,AP$15-1,1,1)),IF($E27&lt;&gt;1,IF(ISNUMBER(INDEX(Import.PLE,Detalhamento!$E27,Detalhamento!AP$15)),IF(INDEX(Import.PLE,Detalhamento!$E27,Detalhamento!AP$15)&lt;=mediçao,0,OFFSET(Import.PLQ,$A27-1,AP$15-1,1,1)),OFFSET(Import.PLQ,$A27-1,AP$15-1,1,1)),(1-PLE!$AA$28)*OFFSET(Import.PLQ,$A27-1,AP$15-1,1,1))))</f>
        <v>0</v>
      </c>
      <c r="AQ27" s="146">
        <f ca="1">IF(AQ$13="",0,CHOOSE(Detalhamento.OpçãoServiços,OFFSET(Import.PLQ,$A27-1,AQ$15-1,1,1),IF($E27&lt;&gt;1,IF(ISNUMBER(INDEX(Import.PLE,Detalhamento!$E27,Detalhamento!AQ$15)),IF(INDEX(Import.PLE,Detalhamento!$E27,Detalhamento!AQ$15)&lt;=mediçao,OFFSET(Import.PLQ,$A27-1,AQ$15-1,1,1),0),0),PLE!$AA$28*OFFSET(Import.PLQ,$A27-1,AQ$15-1,1,1)),IF($E27&lt;&gt;1,IF(ISNUMBER(INDEX(Import.PLE,Detalhamento!$E27,Detalhamento!AQ$15)),IF(INDEX(Import.PLE,Detalhamento!$E27,Detalhamento!AQ$15)&lt;=mediçao,0,OFFSET(Import.PLQ,$A27-1,AQ$15-1,1,1)),OFFSET(Import.PLQ,$A27-1,AQ$15-1,1,1)),(1-PLE!$AA$28)*OFFSET(Import.PLQ,$A27-1,AQ$15-1,1,1))))</f>
        <v>0</v>
      </c>
      <c r="AR27" s="146">
        <f ca="1">IF(AR$13="",0,CHOOSE(Detalhamento.OpçãoServiços,OFFSET(Import.PLQ,$A27-1,AR$15-1,1,1),IF($E27&lt;&gt;1,IF(ISNUMBER(INDEX(Import.PLE,Detalhamento!$E27,Detalhamento!AR$15)),IF(INDEX(Import.PLE,Detalhamento!$E27,Detalhamento!AR$15)&lt;=mediçao,OFFSET(Import.PLQ,$A27-1,AR$15-1,1,1),0),0),PLE!$AA$28*OFFSET(Import.PLQ,$A27-1,AR$15-1,1,1)),IF($E27&lt;&gt;1,IF(ISNUMBER(INDEX(Import.PLE,Detalhamento!$E27,Detalhamento!AR$15)),IF(INDEX(Import.PLE,Detalhamento!$E27,Detalhamento!AR$15)&lt;=mediçao,0,OFFSET(Import.PLQ,$A27-1,AR$15-1,1,1)),OFFSET(Import.PLQ,$A27-1,AR$15-1,1,1)),(1-PLE!$AA$28)*OFFSET(Import.PLQ,$A27-1,AR$15-1,1,1))))</f>
        <v>0</v>
      </c>
      <c r="AS27" s="146">
        <f ca="1">IF(AS$13="",0,CHOOSE(Detalhamento.OpçãoServiços,OFFSET(Import.PLQ,$A27-1,AS$15-1,1,1),IF($E27&lt;&gt;1,IF(ISNUMBER(INDEX(Import.PLE,Detalhamento!$E27,Detalhamento!AS$15)),IF(INDEX(Import.PLE,Detalhamento!$E27,Detalhamento!AS$15)&lt;=mediçao,OFFSET(Import.PLQ,$A27-1,AS$15-1,1,1),0),0),PLE!$AA$28*OFFSET(Import.PLQ,$A27-1,AS$15-1,1,1)),IF($E27&lt;&gt;1,IF(ISNUMBER(INDEX(Import.PLE,Detalhamento!$E27,Detalhamento!AS$15)),IF(INDEX(Import.PLE,Detalhamento!$E27,Detalhamento!AS$15)&lt;=mediçao,0,OFFSET(Import.PLQ,$A27-1,AS$15-1,1,1)),OFFSET(Import.PLQ,$A27-1,AS$15-1,1,1)),(1-PLE!$AA$28)*OFFSET(Import.PLQ,$A27-1,AS$15-1,1,1))))</f>
        <v>0</v>
      </c>
      <c r="AT27" s="146">
        <f ca="1">IF(AT$13="",0,CHOOSE(Detalhamento.OpçãoServiços,OFFSET(Import.PLQ,$A27-1,AT$15-1,1,1),IF($E27&lt;&gt;1,IF(ISNUMBER(INDEX(Import.PLE,Detalhamento!$E27,Detalhamento!AT$15)),IF(INDEX(Import.PLE,Detalhamento!$E27,Detalhamento!AT$15)&lt;=mediçao,OFFSET(Import.PLQ,$A27-1,AT$15-1,1,1),0),0),PLE!$AA$28*OFFSET(Import.PLQ,$A27-1,AT$15-1,1,1)),IF($E27&lt;&gt;1,IF(ISNUMBER(INDEX(Import.PLE,Detalhamento!$E27,Detalhamento!AT$15)),IF(INDEX(Import.PLE,Detalhamento!$E27,Detalhamento!AT$15)&lt;=mediçao,0,OFFSET(Import.PLQ,$A27-1,AT$15-1,1,1)),OFFSET(Import.PLQ,$A27-1,AT$15-1,1,1)),(1-PLE!$AA$28)*OFFSET(Import.PLQ,$A27-1,AT$15-1,1,1))))</f>
        <v>0</v>
      </c>
      <c r="AU27" s="146">
        <f ca="1">IF(AU$13="",0,CHOOSE(Detalhamento.OpçãoServiços,OFFSET(Import.PLQ,$A27-1,AU$15-1,1,1),IF($E27&lt;&gt;1,IF(ISNUMBER(INDEX(Import.PLE,Detalhamento!$E27,Detalhamento!AU$15)),IF(INDEX(Import.PLE,Detalhamento!$E27,Detalhamento!AU$15)&lt;=mediçao,OFFSET(Import.PLQ,$A27-1,AU$15-1,1,1),0),0),PLE!$AA$28*OFFSET(Import.PLQ,$A27-1,AU$15-1,1,1)),IF($E27&lt;&gt;1,IF(ISNUMBER(INDEX(Import.PLE,Detalhamento!$E27,Detalhamento!AU$15)),IF(INDEX(Import.PLE,Detalhamento!$E27,Detalhamento!AU$15)&lt;=mediçao,0,OFFSET(Import.PLQ,$A27-1,AU$15-1,1,1)),OFFSET(Import.PLQ,$A27-1,AU$15-1,1,1)),(1-PLE!$AA$28)*OFFSET(Import.PLQ,$A27-1,AU$15-1,1,1))))</f>
        <v>0</v>
      </c>
      <c r="AV27" s="146">
        <f ca="1">IF(AV$13="",0,CHOOSE(Detalhamento.OpçãoServiços,OFFSET(Import.PLQ,$A27-1,AV$15-1,1,1),IF($E27&lt;&gt;1,IF(ISNUMBER(INDEX(Import.PLE,Detalhamento!$E27,Detalhamento!AV$15)),IF(INDEX(Import.PLE,Detalhamento!$E27,Detalhamento!AV$15)&lt;=mediçao,OFFSET(Import.PLQ,$A27-1,AV$15-1,1,1),0),0),PLE!$AA$28*OFFSET(Import.PLQ,$A27-1,AV$15-1,1,1)),IF($E27&lt;&gt;1,IF(ISNUMBER(INDEX(Import.PLE,Detalhamento!$E27,Detalhamento!AV$15)),IF(INDEX(Import.PLE,Detalhamento!$E27,Detalhamento!AV$15)&lt;=mediçao,0,OFFSET(Import.PLQ,$A27-1,AV$15-1,1,1)),OFFSET(Import.PLQ,$A27-1,AV$15-1,1,1)),(1-PLE!$AA$28)*OFFSET(Import.PLQ,$A27-1,AV$15-1,1,1))))</f>
        <v>0</v>
      </c>
      <c r="AW27" s="146">
        <f ca="1">IF(AW$13="",0,CHOOSE(Detalhamento.OpçãoServiços,OFFSET(Import.PLQ,$A27-1,AW$15-1,1,1),IF($E27&lt;&gt;1,IF(ISNUMBER(INDEX(Import.PLE,Detalhamento!$E27,Detalhamento!AW$15)),IF(INDEX(Import.PLE,Detalhamento!$E27,Detalhamento!AW$15)&lt;=mediçao,OFFSET(Import.PLQ,$A27-1,AW$15-1,1,1),0),0),PLE!$AA$28*OFFSET(Import.PLQ,$A27-1,AW$15-1,1,1)),IF($E27&lt;&gt;1,IF(ISNUMBER(INDEX(Import.PLE,Detalhamento!$E27,Detalhamento!AW$15)),IF(INDEX(Import.PLE,Detalhamento!$E27,Detalhamento!AW$15)&lt;=mediçao,0,OFFSET(Import.PLQ,$A27-1,AW$15-1,1,1)),OFFSET(Import.PLQ,$A27-1,AW$15-1,1,1)),(1-PLE!$AA$28)*OFFSET(Import.PLQ,$A27-1,AW$15-1,1,1))))</f>
        <v>0</v>
      </c>
      <c r="AX27" s="146">
        <f ca="1">IF(AX$13="",0,CHOOSE(Detalhamento.OpçãoServiços,OFFSET(Import.PLQ,$A27-1,AX$15-1,1,1),IF($E27&lt;&gt;1,IF(ISNUMBER(INDEX(Import.PLE,Detalhamento!$E27,Detalhamento!AX$15)),IF(INDEX(Import.PLE,Detalhamento!$E27,Detalhamento!AX$15)&lt;=mediçao,OFFSET(Import.PLQ,$A27-1,AX$15-1,1,1),0),0),PLE!$AA$28*OFFSET(Import.PLQ,$A27-1,AX$15-1,1,1)),IF($E27&lt;&gt;1,IF(ISNUMBER(INDEX(Import.PLE,Detalhamento!$E27,Detalhamento!AX$15)),IF(INDEX(Import.PLE,Detalhamento!$E27,Detalhamento!AX$15)&lt;=mediçao,0,OFFSET(Import.PLQ,$A27-1,AX$15-1,1,1)),OFFSET(Import.PLQ,$A27-1,AX$15-1,1,1)),(1-PLE!$AA$28)*OFFSET(Import.PLQ,$A27-1,AX$15-1,1,1))))</f>
        <v>0</v>
      </c>
      <c r="AY27" s="146">
        <f ca="1">IF(AY$13="",0,CHOOSE(Detalhamento.OpçãoServiços,OFFSET(Import.PLQ,$A27-1,AY$15-1,1,1),IF($E27&lt;&gt;1,IF(ISNUMBER(INDEX(Import.PLE,Detalhamento!$E27,Detalhamento!AY$15)),IF(INDEX(Import.PLE,Detalhamento!$E27,Detalhamento!AY$15)&lt;=mediçao,OFFSET(Import.PLQ,$A27-1,AY$15-1,1,1),0),0),PLE!$AA$28*OFFSET(Import.PLQ,$A27-1,AY$15-1,1,1)),IF($E27&lt;&gt;1,IF(ISNUMBER(INDEX(Import.PLE,Detalhamento!$E27,Detalhamento!AY$15)),IF(INDEX(Import.PLE,Detalhamento!$E27,Detalhamento!AY$15)&lt;=mediçao,0,OFFSET(Import.PLQ,$A27-1,AY$15-1,1,1)),OFFSET(Import.PLQ,$A27-1,AY$15-1,1,1)),(1-PLE!$AA$28)*OFFSET(Import.PLQ,$A27-1,AY$15-1,1,1))))</f>
        <v>0</v>
      </c>
      <c r="AZ27" s="146">
        <f ca="1">IF(AZ$13="",0,CHOOSE(Detalhamento.OpçãoServiços,OFFSET(Import.PLQ,$A27-1,AZ$15-1,1,1),IF($E27&lt;&gt;1,IF(ISNUMBER(INDEX(Import.PLE,Detalhamento!$E27,Detalhamento!AZ$15)),IF(INDEX(Import.PLE,Detalhamento!$E27,Detalhamento!AZ$15)&lt;=mediçao,OFFSET(Import.PLQ,$A27-1,AZ$15-1,1,1),0),0),PLE!$AA$28*OFFSET(Import.PLQ,$A27-1,AZ$15-1,1,1)),IF($E27&lt;&gt;1,IF(ISNUMBER(INDEX(Import.PLE,Detalhamento!$E27,Detalhamento!AZ$15)),IF(INDEX(Import.PLE,Detalhamento!$E27,Detalhamento!AZ$15)&lt;=mediçao,0,OFFSET(Import.PLQ,$A27-1,AZ$15-1,1,1)),OFFSET(Import.PLQ,$A27-1,AZ$15-1,1,1)),(1-PLE!$AA$28)*OFFSET(Import.PLQ,$A27-1,AZ$15-1,1,1))))</f>
        <v>0</v>
      </c>
      <c r="BA27" s="146">
        <f ca="1">IF(BA$13="",0,CHOOSE(Detalhamento.OpçãoServiços,OFFSET(Import.PLQ,$A27-1,BA$15-1,1,1),IF($E27&lt;&gt;1,IF(ISNUMBER(INDEX(Import.PLE,Detalhamento!$E27,Detalhamento!BA$15)),IF(INDEX(Import.PLE,Detalhamento!$E27,Detalhamento!BA$15)&lt;=mediçao,OFFSET(Import.PLQ,$A27-1,BA$15-1,1,1),0),0),PLE!$AA$28*OFFSET(Import.PLQ,$A27-1,BA$15-1,1,1)),IF($E27&lt;&gt;1,IF(ISNUMBER(INDEX(Import.PLE,Detalhamento!$E27,Detalhamento!BA$15)),IF(INDEX(Import.PLE,Detalhamento!$E27,Detalhamento!BA$15)&lt;=mediçao,0,OFFSET(Import.PLQ,$A27-1,BA$15-1,1,1)),OFFSET(Import.PLQ,$A27-1,BA$15-1,1,1)),(1-PLE!$AA$28)*OFFSET(Import.PLQ,$A27-1,BA$15-1,1,1))))</f>
        <v>0</v>
      </c>
      <c r="BB27" s="146">
        <f ca="1">IF(BB$13="",0,CHOOSE(Detalhamento.OpçãoServiços,OFFSET(Import.PLQ,$A27-1,BB$15-1,1,1),IF($E27&lt;&gt;1,IF(ISNUMBER(INDEX(Import.PLE,Detalhamento!$E27,Detalhamento!BB$15)),IF(INDEX(Import.PLE,Detalhamento!$E27,Detalhamento!BB$15)&lt;=mediçao,OFFSET(Import.PLQ,$A27-1,BB$15-1,1,1),0),0),PLE!$AA$28*OFFSET(Import.PLQ,$A27-1,BB$15-1,1,1)),IF($E27&lt;&gt;1,IF(ISNUMBER(INDEX(Import.PLE,Detalhamento!$E27,Detalhamento!BB$15)),IF(INDEX(Import.PLE,Detalhamento!$E27,Detalhamento!BB$15)&lt;=mediçao,0,OFFSET(Import.PLQ,$A27-1,BB$15-1,1,1)),OFFSET(Import.PLQ,$A27-1,BB$15-1,1,1)),(1-PLE!$AA$28)*OFFSET(Import.PLQ,$A27-1,BB$15-1,1,1))))</f>
        <v>0</v>
      </c>
      <c r="BC27" s="146">
        <f ca="1">IF(BC$13="",0,CHOOSE(Detalhamento.OpçãoServiços,OFFSET(Import.PLQ,$A27-1,BC$15-1,1,1),IF($E27&lt;&gt;1,IF(ISNUMBER(INDEX(Import.PLE,Detalhamento!$E27,Detalhamento!BC$15)),IF(INDEX(Import.PLE,Detalhamento!$E27,Detalhamento!BC$15)&lt;=mediçao,OFFSET(Import.PLQ,$A27-1,BC$15-1,1,1),0),0),PLE!$AA$28*OFFSET(Import.PLQ,$A27-1,BC$15-1,1,1)),IF($E27&lt;&gt;1,IF(ISNUMBER(INDEX(Import.PLE,Detalhamento!$E27,Detalhamento!BC$15)),IF(INDEX(Import.PLE,Detalhamento!$E27,Detalhamento!BC$15)&lt;=mediçao,0,OFFSET(Import.PLQ,$A27-1,BC$15-1,1,1)),OFFSET(Import.PLQ,$A27-1,BC$15-1,1,1)),(1-PLE!$AA$28)*OFFSET(Import.PLQ,$A27-1,BC$15-1,1,1))))</f>
        <v>0</v>
      </c>
      <c r="BD27" s="146">
        <f ca="1">IF(BD$13="",0,CHOOSE(Detalhamento.OpçãoServiços,OFFSET(Import.PLQ,$A27-1,BD$15-1,1,1),IF($E27&lt;&gt;1,IF(ISNUMBER(INDEX(Import.PLE,Detalhamento!$E27,Detalhamento!BD$15)),IF(INDEX(Import.PLE,Detalhamento!$E27,Detalhamento!BD$15)&lt;=mediçao,OFFSET(Import.PLQ,$A27-1,BD$15-1,1,1),0),0),PLE!$AA$28*OFFSET(Import.PLQ,$A27-1,BD$15-1,1,1)),IF($E27&lt;&gt;1,IF(ISNUMBER(INDEX(Import.PLE,Detalhamento!$E27,Detalhamento!BD$15)),IF(INDEX(Import.PLE,Detalhamento!$E27,Detalhamento!BD$15)&lt;=mediçao,0,OFFSET(Import.PLQ,$A27-1,BD$15-1,1,1)),OFFSET(Import.PLQ,$A27-1,BD$15-1,1,1)),(1-PLE!$AA$28)*OFFSET(Import.PLQ,$A27-1,BD$15-1,1,1))))</f>
        <v>0</v>
      </c>
      <c r="BE27" s="146">
        <f ca="1">IF(BE$13="",0,CHOOSE(Detalhamento.OpçãoServiços,OFFSET(Import.PLQ,$A27-1,BE$15-1,1,1),IF($E27&lt;&gt;1,IF(ISNUMBER(INDEX(Import.PLE,Detalhamento!$E27,Detalhamento!BE$15)),IF(INDEX(Import.PLE,Detalhamento!$E27,Detalhamento!BE$15)&lt;=mediçao,OFFSET(Import.PLQ,$A27-1,BE$15-1,1,1),0),0),PLE!$AA$28*OFFSET(Import.PLQ,$A27-1,BE$15-1,1,1)),IF($E27&lt;&gt;1,IF(ISNUMBER(INDEX(Import.PLE,Detalhamento!$E27,Detalhamento!BE$15)),IF(INDEX(Import.PLE,Detalhamento!$E27,Detalhamento!BE$15)&lt;=mediçao,0,OFFSET(Import.PLQ,$A27-1,BE$15-1,1,1)),OFFSET(Import.PLQ,$A27-1,BE$15-1,1,1)),(1-PLE!$AA$28)*OFFSET(Import.PLQ,$A27-1,BE$15-1,1,1))))</f>
        <v>0</v>
      </c>
      <c r="BF27" s="146">
        <f ca="1">IF(BF$13="",0,CHOOSE(Detalhamento.OpçãoServiços,OFFSET(Import.PLQ,$A27-1,BF$15-1,1,1),IF($E27&lt;&gt;1,IF(ISNUMBER(INDEX(Import.PLE,Detalhamento!$E27,Detalhamento!BF$15)),IF(INDEX(Import.PLE,Detalhamento!$E27,Detalhamento!BF$15)&lt;=mediçao,OFFSET(Import.PLQ,$A27-1,BF$15-1,1,1),0),0),PLE!$AA$28*OFFSET(Import.PLQ,$A27-1,BF$15-1,1,1)),IF($E27&lt;&gt;1,IF(ISNUMBER(INDEX(Import.PLE,Detalhamento!$E27,Detalhamento!BF$15)),IF(INDEX(Import.PLE,Detalhamento!$E27,Detalhamento!BF$15)&lt;=mediçao,0,OFFSET(Import.PLQ,$A27-1,BF$15-1,1,1)),OFFSET(Import.PLQ,$A27-1,BF$15-1,1,1)),(1-PLE!$AA$28)*OFFSET(Import.PLQ,$A27-1,BF$15-1,1,1))))</f>
        <v>0</v>
      </c>
      <c r="BG27" s="146">
        <f ca="1">IF(BG$13="",0,CHOOSE(Detalhamento.OpçãoServiços,OFFSET(Import.PLQ,$A27-1,BG$15-1,1,1),IF($E27&lt;&gt;1,IF(ISNUMBER(INDEX(Import.PLE,Detalhamento!$E27,Detalhamento!BG$15)),IF(INDEX(Import.PLE,Detalhamento!$E27,Detalhamento!BG$15)&lt;=mediçao,OFFSET(Import.PLQ,$A27-1,BG$15-1,1,1),0),0),PLE!$AA$28*OFFSET(Import.PLQ,$A27-1,BG$15-1,1,1)),IF($E27&lt;&gt;1,IF(ISNUMBER(INDEX(Import.PLE,Detalhamento!$E27,Detalhamento!BG$15)),IF(INDEX(Import.PLE,Detalhamento!$E27,Detalhamento!BG$15)&lt;=mediçao,0,OFFSET(Import.PLQ,$A27-1,BG$15-1,1,1)),OFFSET(Import.PLQ,$A27-1,BG$15-1,1,1)),(1-PLE!$AA$28)*OFFSET(Import.PLQ,$A27-1,BG$15-1,1,1))))</f>
        <v>0</v>
      </c>
      <c r="BH27" s="146">
        <f ca="1">IF(BH$13="",0,CHOOSE(Detalhamento.OpçãoServiços,OFFSET(Import.PLQ,$A27-1,BH$15-1,1,1),IF($E27&lt;&gt;1,IF(ISNUMBER(INDEX(Import.PLE,Detalhamento!$E27,Detalhamento!BH$15)),IF(INDEX(Import.PLE,Detalhamento!$E27,Detalhamento!BH$15)&lt;=mediçao,OFFSET(Import.PLQ,$A27-1,BH$15-1,1,1),0),0),PLE!$AA$28*OFFSET(Import.PLQ,$A27-1,BH$15-1,1,1)),IF($E27&lt;&gt;1,IF(ISNUMBER(INDEX(Import.PLE,Detalhamento!$E27,Detalhamento!BH$15)),IF(INDEX(Import.PLE,Detalhamento!$E27,Detalhamento!BH$15)&lt;=mediçao,0,OFFSET(Import.PLQ,$A27-1,BH$15-1,1,1)),OFFSET(Import.PLQ,$A27-1,BH$15-1,1,1)),(1-PLE!$AA$28)*OFFSET(Import.PLQ,$A27-1,BH$15-1,1,1))))</f>
        <v>0</v>
      </c>
      <c r="BI27" s="146">
        <f ca="1">IF(BI$13="",0,CHOOSE(Detalhamento.OpçãoServiços,OFFSET(Import.PLQ,$A27-1,BI$15-1,1,1),IF($E27&lt;&gt;1,IF(ISNUMBER(INDEX(Import.PLE,Detalhamento!$E27,Detalhamento!BI$15)),IF(INDEX(Import.PLE,Detalhamento!$E27,Detalhamento!BI$15)&lt;=mediçao,OFFSET(Import.PLQ,$A27-1,BI$15-1,1,1),0),0),PLE!$AA$28*OFFSET(Import.PLQ,$A27-1,BI$15-1,1,1)),IF($E27&lt;&gt;1,IF(ISNUMBER(INDEX(Import.PLE,Detalhamento!$E27,Detalhamento!BI$15)),IF(INDEX(Import.PLE,Detalhamento!$E27,Detalhamento!BI$15)&lt;=mediçao,0,OFFSET(Import.PLQ,$A27-1,BI$15-1,1,1)),OFFSET(Import.PLQ,$A27-1,BI$15-1,1,1)),(1-PLE!$AA$28)*OFFSET(Import.PLQ,$A27-1,BI$15-1,1,1))))</f>
        <v>0</v>
      </c>
    </row>
    <row r="28" spans="1:61" ht="10.5">
      <c r="A28" s="157">
        <v>20</v>
      </c>
      <c r="B28" s="21" t="str">
        <f t="shared" ca="1" si="2"/>
        <v>Evento</v>
      </c>
      <c r="E28" s="155">
        <f t="shared" ca="1" si="3"/>
        <v>3</v>
      </c>
      <c r="F28" s="156">
        <f t="shared" ca="1" si="4"/>
        <v>30000</v>
      </c>
      <c r="G28" s="156" t="e">
        <f t="shared" ca="1" si="5"/>
        <v>#N/A</v>
      </c>
      <c r="H28" s="181" t="str">
        <f t="shared" ca="1" si="5"/>
        <v/>
      </c>
      <c r="I28" s="37" t="e">
        <f t="shared" ca="1" si="6"/>
        <v>#N/A</v>
      </c>
      <c r="J28" s="146" t="e">
        <f t="shared" ca="1" si="7"/>
        <v>#REF!</v>
      </c>
      <c r="K28" s="67"/>
      <c r="L28" s="146" t="e">
        <f ca="1">IF(L$13="",0,CHOOSE(Detalhamento.OpçãoServiços,OFFSET(Import.PLQ,$A28-1,L$15-1,1,1),IF($E28&lt;&gt;1,IF(ISNUMBER(INDEX(Import.PLE,Detalhamento!$E28,Detalhamento!L$15)),IF(INDEX(Import.PLE,Detalhamento!$E28,Detalhamento!L$15)&lt;=mediçao,OFFSET(Import.PLQ,$A28-1,L$15-1,1,1),0),0),PLE!$AA$28*OFFSET(Import.PLQ,$A28-1,L$15-1,1,1)),IF($E28&lt;&gt;1,IF(ISNUMBER(INDEX(Import.PLE,Detalhamento!$E28,Detalhamento!L$15)),IF(INDEX(Import.PLE,Detalhamento!$E28,Detalhamento!L$15)&lt;=mediçao,0,OFFSET(Import.PLQ,$A28-1,L$15-1,1,1)),OFFSET(Import.PLQ,$A28-1,L$15-1,1,1)),(1-PLE!$AA$28)*OFFSET(Import.PLQ,$A28-1,L$15-1,1,1))))</f>
        <v>#REF!</v>
      </c>
      <c r="M28" s="146" t="e">
        <f ca="1">IF(M$13="",0,CHOOSE(Detalhamento.OpçãoServiços,OFFSET(Import.PLQ,$A28-1,M$15-1,1,1),IF($E28&lt;&gt;1,IF(ISNUMBER(INDEX(Import.PLE,Detalhamento!$E28,Detalhamento!M$15)),IF(INDEX(Import.PLE,Detalhamento!$E28,Detalhamento!M$15)&lt;=mediçao,OFFSET(Import.PLQ,$A28-1,M$15-1,1,1),0),0),PLE!$AA$28*OFFSET(Import.PLQ,$A28-1,M$15-1,1,1)),IF($E28&lt;&gt;1,IF(ISNUMBER(INDEX(Import.PLE,Detalhamento!$E28,Detalhamento!M$15)),IF(INDEX(Import.PLE,Detalhamento!$E28,Detalhamento!M$15)&lt;=mediçao,0,OFFSET(Import.PLQ,$A28-1,M$15-1,1,1)),OFFSET(Import.PLQ,$A28-1,M$15-1,1,1)),(1-PLE!$AA$28)*OFFSET(Import.PLQ,$A28-1,M$15-1,1,1))))</f>
        <v>#REF!</v>
      </c>
      <c r="N28" s="146" t="e">
        <f ca="1">IF(N$13="",0,CHOOSE(Detalhamento.OpçãoServiços,OFFSET(Import.PLQ,$A28-1,N$15-1,1,1),IF($E28&lt;&gt;1,IF(ISNUMBER(INDEX(Import.PLE,Detalhamento!$E28,Detalhamento!N$15)),IF(INDEX(Import.PLE,Detalhamento!$E28,Detalhamento!N$15)&lt;=mediçao,OFFSET(Import.PLQ,$A28-1,N$15-1,1,1),0),0),PLE!$AA$28*OFFSET(Import.PLQ,$A28-1,N$15-1,1,1)),IF($E28&lt;&gt;1,IF(ISNUMBER(INDEX(Import.PLE,Detalhamento!$E28,Detalhamento!N$15)),IF(INDEX(Import.PLE,Detalhamento!$E28,Detalhamento!N$15)&lt;=mediçao,0,OFFSET(Import.PLQ,$A28-1,N$15-1,1,1)),OFFSET(Import.PLQ,$A28-1,N$15-1,1,1)),(1-PLE!$AA$28)*OFFSET(Import.PLQ,$A28-1,N$15-1,1,1))))</f>
        <v>#REF!</v>
      </c>
      <c r="O28" s="146" t="e">
        <f ca="1">IF(O$13="",0,CHOOSE(Detalhamento.OpçãoServiços,OFFSET(Import.PLQ,$A28-1,O$15-1,1,1),IF($E28&lt;&gt;1,IF(ISNUMBER(INDEX(Import.PLE,Detalhamento!$E28,Detalhamento!O$15)),IF(INDEX(Import.PLE,Detalhamento!$E28,Detalhamento!O$15)&lt;=mediçao,OFFSET(Import.PLQ,$A28-1,O$15-1,1,1),0),0),PLE!$AA$28*OFFSET(Import.PLQ,$A28-1,O$15-1,1,1)),IF($E28&lt;&gt;1,IF(ISNUMBER(INDEX(Import.PLE,Detalhamento!$E28,Detalhamento!O$15)),IF(INDEX(Import.PLE,Detalhamento!$E28,Detalhamento!O$15)&lt;=mediçao,0,OFFSET(Import.PLQ,$A28-1,O$15-1,1,1)),OFFSET(Import.PLQ,$A28-1,O$15-1,1,1)),(1-PLE!$AA$28)*OFFSET(Import.PLQ,$A28-1,O$15-1,1,1))))</f>
        <v>#REF!</v>
      </c>
      <c r="P28" s="146">
        <f ca="1">IF(P$13="",0,CHOOSE(Detalhamento.OpçãoServiços,OFFSET(Import.PLQ,$A28-1,P$15-1,1,1),IF($E28&lt;&gt;1,IF(ISNUMBER(INDEX(Import.PLE,Detalhamento!$E28,Detalhamento!P$15)),IF(INDEX(Import.PLE,Detalhamento!$E28,Detalhamento!P$15)&lt;=mediçao,OFFSET(Import.PLQ,$A28-1,P$15-1,1,1),0),0),PLE!$AA$28*OFFSET(Import.PLQ,$A28-1,P$15-1,1,1)),IF($E28&lt;&gt;1,IF(ISNUMBER(INDEX(Import.PLE,Detalhamento!$E28,Detalhamento!P$15)),IF(INDEX(Import.PLE,Detalhamento!$E28,Detalhamento!P$15)&lt;=mediçao,0,OFFSET(Import.PLQ,$A28-1,P$15-1,1,1)),OFFSET(Import.PLQ,$A28-1,P$15-1,1,1)),(1-PLE!$AA$28)*OFFSET(Import.PLQ,$A28-1,P$15-1,1,1))))</f>
        <v>0</v>
      </c>
      <c r="Q28" s="146">
        <f ca="1">IF(Q$13="",0,CHOOSE(Detalhamento.OpçãoServiços,OFFSET(Import.PLQ,$A28-1,Q$15-1,1,1),IF($E28&lt;&gt;1,IF(ISNUMBER(INDEX(Import.PLE,Detalhamento!$E28,Detalhamento!Q$15)),IF(INDEX(Import.PLE,Detalhamento!$E28,Detalhamento!Q$15)&lt;=mediçao,OFFSET(Import.PLQ,$A28-1,Q$15-1,1,1),0),0),PLE!$AA$28*OFFSET(Import.PLQ,$A28-1,Q$15-1,1,1)),IF($E28&lt;&gt;1,IF(ISNUMBER(INDEX(Import.PLE,Detalhamento!$E28,Detalhamento!Q$15)),IF(INDEX(Import.PLE,Detalhamento!$E28,Detalhamento!Q$15)&lt;=mediçao,0,OFFSET(Import.PLQ,$A28-1,Q$15-1,1,1)),OFFSET(Import.PLQ,$A28-1,Q$15-1,1,1)),(1-PLE!$AA$28)*OFFSET(Import.PLQ,$A28-1,Q$15-1,1,1))))</f>
        <v>0</v>
      </c>
      <c r="R28" s="146">
        <f ca="1">IF(R$13="",0,CHOOSE(Detalhamento.OpçãoServiços,OFFSET(Import.PLQ,$A28-1,R$15-1,1,1),IF($E28&lt;&gt;1,IF(ISNUMBER(INDEX(Import.PLE,Detalhamento!$E28,Detalhamento!R$15)),IF(INDEX(Import.PLE,Detalhamento!$E28,Detalhamento!R$15)&lt;=mediçao,OFFSET(Import.PLQ,$A28-1,R$15-1,1,1),0),0),PLE!$AA$28*OFFSET(Import.PLQ,$A28-1,R$15-1,1,1)),IF($E28&lt;&gt;1,IF(ISNUMBER(INDEX(Import.PLE,Detalhamento!$E28,Detalhamento!R$15)),IF(INDEX(Import.PLE,Detalhamento!$E28,Detalhamento!R$15)&lt;=mediçao,0,OFFSET(Import.PLQ,$A28-1,R$15-1,1,1)),OFFSET(Import.PLQ,$A28-1,R$15-1,1,1)),(1-PLE!$AA$28)*OFFSET(Import.PLQ,$A28-1,R$15-1,1,1))))</f>
        <v>0</v>
      </c>
      <c r="S28" s="146">
        <f ca="1">IF(S$13="",0,CHOOSE(Detalhamento.OpçãoServiços,OFFSET(Import.PLQ,$A28-1,S$15-1,1,1),IF($E28&lt;&gt;1,IF(ISNUMBER(INDEX(Import.PLE,Detalhamento!$E28,Detalhamento!S$15)),IF(INDEX(Import.PLE,Detalhamento!$E28,Detalhamento!S$15)&lt;=mediçao,OFFSET(Import.PLQ,$A28-1,S$15-1,1,1),0),0),PLE!$AA$28*OFFSET(Import.PLQ,$A28-1,S$15-1,1,1)),IF($E28&lt;&gt;1,IF(ISNUMBER(INDEX(Import.PLE,Detalhamento!$E28,Detalhamento!S$15)),IF(INDEX(Import.PLE,Detalhamento!$E28,Detalhamento!S$15)&lt;=mediçao,0,OFFSET(Import.PLQ,$A28-1,S$15-1,1,1)),OFFSET(Import.PLQ,$A28-1,S$15-1,1,1)),(1-PLE!$AA$28)*OFFSET(Import.PLQ,$A28-1,S$15-1,1,1))))</f>
        <v>0</v>
      </c>
      <c r="T28" s="146">
        <f ca="1">IF(T$13="",0,CHOOSE(Detalhamento.OpçãoServiços,OFFSET(Import.PLQ,$A28-1,T$15-1,1,1),IF($E28&lt;&gt;1,IF(ISNUMBER(INDEX(Import.PLE,Detalhamento!$E28,Detalhamento!T$15)),IF(INDEX(Import.PLE,Detalhamento!$E28,Detalhamento!T$15)&lt;=mediçao,OFFSET(Import.PLQ,$A28-1,T$15-1,1,1),0),0),PLE!$AA$28*OFFSET(Import.PLQ,$A28-1,T$15-1,1,1)),IF($E28&lt;&gt;1,IF(ISNUMBER(INDEX(Import.PLE,Detalhamento!$E28,Detalhamento!T$15)),IF(INDEX(Import.PLE,Detalhamento!$E28,Detalhamento!T$15)&lt;=mediçao,0,OFFSET(Import.PLQ,$A28-1,T$15-1,1,1)),OFFSET(Import.PLQ,$A28-1,T$15-1,1,1)),(1-PLE!$AA$28)*OFFSET(Import.PLQ,$A28-1,T$15-1,1,1))))</f>
        <v>0</v>
      </c>
      <c r="U28" s="146">
        <f ca="1">IF(U$13="",0,CHOOSE(Detalhamento.OpçãoServiços,OFFSET(Import.PLQ,$A28-1,U$15-1,1,1),IF($E28&lt;&gt;1,IF(ISNUMBER(INDEX(Import.PLE,Detalhamento!$E28,Detalhamento!U$15)),IF(INDEX(Import.PLE,Detalhamento!$E28,Detalhamento!U$15)&lt;=mediçao,OFFSET(Import.PLQ,$A28-1,U$15-1,1,1),0),0),PLE!$AA$28*OFFSET(Import.PLQ,$A28-1,U$15-1,1,1)),IF($E28&lt;&gt;1,IF(ISNUMBER(INDEX(Import.PLE,Detalhamento!$E28,Detalhamento!U$15)),IF(INDEX(Import.PLE,Detalhamento!$E28,Detalhamento!U$15)&lt;=mediçao,0,OFFSET(Import.PLQ,$A28-1,U$15-1,1,1)),OFFSET(Import.PLQ,$A28-1,U$15-1,1,1)),(1-PLE!$AA$28)*OFFSET(Import.PLQ,$A28-1,U$15-1,1,1))))</f>
        <v>0</v>
      </c>
      <c r="V28" s="146">
        <f ca="1">IF(V$13="",0,CHOOSE(Detalhamento.OpçãoServiços,OFFSET(Import.PLQ,$A28-1,V$15-1,1,1),IF($E28&lt;&gt;1,IF(ISNUMBER(INDEX(Import.PLE,Detalhamento!$E28,Detalhamento!V$15)),IF(INDEX(Import.PLE,Detalhamento!$E28,Detalhamento!V$15)&lt;=mediçao,OFFSET(Import.PLQ,$A28-1,V$15-1,1,1),0),0),PLE!$AA$28*OFFSET(Import.PLQ,$A28-1,V$15-1,1,1)),IF($E28&lt;&gt;1,IF(ISNUMBER(INDEX(Import.PLE,Detalhamento!$E28,Detalhamento!V$15)),IF(INDEX(Import.PLE,Detalhamento!$E28,Detalhamento!V$15)&lt;=mediçao,0,OFFSET(Import.PLQ,$A28-1,V$15-1,1,1)),OFFSET(Import.PLQ,$A28-1,V$15-1,1,1)),(1-PLE!$AA$28)*OFFSET(Import.PLQ,$A28-1,V$15-1,1,1))))</f>
        <v>0</v>
      </c>
      <c r="W28" s="146">
        <f ca="1">IF(W$13="",0,CHOOSE(Detalhamento.OpçãoServiços,OFFSET(Import.PLQ,$A28-1,W$15-1,1,1),IF($E28&lt;&gt;1,IF(ISNUMBER(INDEX(Import.PLE,Detalhamento!$E28,Detalhamento!W$15)),IF(INDEX(Import.PLE,Detalhamento!$E28,Detalhamento!W$15)&lt;=mediçao,OFFSET(Import.PLQ,$A28-1,W$15-1,1,1),0),0),PLE!$AA$28*OFFSET(Import.PLQ,$A28-1,W$15-1,1,1)),IF($E28&lt;&gt;1,IF(ISNUMBER(INDEX(Import.PLE,Detalhamento!$E28,Detalhamento!W$15)),IF(INDEX(Import.PLE,Detalhamento!$E28,Detalhamento!W$15)&lt;=mediçao,0,OFFSET(Import.PLQ,$A28-1,W$15-1,1,1)),OFFSET(Import.PLQ,$A28-1,W$15-1,1,1)),(1-PLE!$AA$28)*OFFSET(Import.PLQ,$A28-1,W$15-1,1,1))))</f>
        <v>0</v>
      </c>
      <c r="X28" s="146">
        <f ca="1">IF(X$13="",0,CHOOSE(Detalhamento.OpçãoServiços,OFFSET(Import.PLQ,$A28-1,X$15-1,1,1),IF($E28&lt;&gt;1,IF(ISNUMBER(INDEX(Import.PLE,Detalhamento!$E28,Detalhamento!X$15)),IF(INDEX(Import.PLE,Detalhamento!$E28,Detalhamento!X$15)&lt;=mediçao,OFFSET(Import.PLQ,$A28-1,X$15-1,1,1),0),0),PLE!$AA$28*OFFSET(Import.PLQ,$A28-1,X$15-1,1,1)),IF($E28&lt;&gt;1,IF(ISNUMBER(INDEX(Import.PLE,Detalhamento!$E28,Detalhamento!X$15)),IF(INDEX(Import.PLE,Detalhamento!$E28,Detalhamento!X$15)&lt;=mediçao,0,OFFSET(Import.PLQ,$A28-1,X$15-1,1,1)),OFFSET(Import.PLQ,$A28-1,X$15-1,1,1)),(1-PLE!$AA$28)*OFFSET(Import.PLQ,$A28-1,X$15-1,1,1))))</f>
        <v>0</v>
      </c>
      <c r="Y28" s="146">
        <f ca="1">IF(Y$13="",0,CHOOSE(Detalhamento.OpçãoServiços,OFFSET(Import.PLQ,$A28-1,Y$15-1,1,1),IF($E28&lt;&gt;1,IF(ISNUMBER(INDEX(Import.PLE,Detalhamento!$E28,Detalhamento!Y$15)),IF(INDEX(Import.PLE,Detalhamento!$E28,Detalhamento!Y$15)&lt;=mediçao,OFFSET(Import.PLQ,$A28-1,Y$15-1,1,1),0),0),PLE!$AA$28*OFFSET(Import.PLQ,$A28-1,Y$15-1,1,1)),IF($E28&lt;&gt;1,IF(ISNUMBER(INDEX(Import.PLE,Detalhamento!$E28,Detalhamento!Y$15)),IF(INDEX(Import.PLE,Detalhamento!$E28,Detalhamento!Y$15)&lt;=mediçao,0,OFFSET(Import.PLQ,$A28-1,Y$15-1,1,1)),OFFSET(Import.PLQ,$A28-1,Y$15-1,1,1)),(1-PLE!$AA$28)*OFFSET(Import.PLQ,$A28-1,Y$15-1,1,1))))</f>
        <v>0</v>
      </c>
      <c r="Z28" s="146">
        <f ca="1">IF(Z$13="",0,CHOOSE(Detalhamento.OpçãoServiços,OFFSET(Import.PLQ,$A28-1,Z$15-1,1,1),IF($E28&lt;&gt;1,IF(ISNUMBER(INDEX(Import.PLE,Detalhamento!$E28,Detalhamento!Z$15)),IF(INDEX(Import.PLE,Detalhamento!$E28,Detalhamento!Z$15)&lt;=mediçao,OFFSET(Import.PLQ,$A28-1,Z$15-1,1,1),0),0),PLE!$AA$28*OFFSET(Import.PLQ,$A28-1,Z$15-1,1,1)),IF($E28&lt;&gt;1,IF(ISNUMBER(INDEX(Import.PLE,Detalhamento!$E28,Detalhamento!Z$15)),IF(INDEX(Import.PLE,Detalhamento!$E28,Detalhamento!Z$15)&lt;=mediçao,0,OFFSET(Import.PLQ,$A28-1,Z$15-1,1,1)),OFFSET(Import.PLQ,$A28-1,Z$15-1,1,1)),(1-PLE!$AA$28)*OFFSET(Import.PLQ,$A28-1,Z$15-1,1,1))))</f>
        <v>0</v>
      </c>
      <c r="AA28" s="146">
        <f ca="1">IF(AA$13="",0,CHOOSE(Detalhamento.OpçãoServiços,OFFSET(Import.PLQ,$A28-1,AA$15-1,1,1),IF($E28&lt;&gt;1,IF(ISNUMBER(INDEX(Import.PLE,Detalhamento!$E28,Detalhamento!AA$15)),IF(INDEX(Import.PLE,Detalhamento!$E28,Detalhamento!AA$15)&lt;=mediçao,OFFSET(Import.PLQ,$A28-1,AA$15-1,1,1),0),0),PLE!$AA$28*OFFSET(Import.PLQ,$A28-1,AA$15-1,1,1)),IF($E28&lt;&gt;1,IF(ISNUMBER(INDEX(Import.PLE,Detalhamento!$E28,Detalhamento!AA$15)),IF(INDEX(Import.PLE,Detalhamento!$E28,Detalhamento!AA$15)&lt;=mediçao,0,OFFSET(Import.PLQ,$A28-1,AA$15-1,1,1)),OFFSET(Import.PLQ,$A28-1,AA$15-1,1,1)),(1-PLE!$AA$28)*OFFSET(Import.PLQ,$A28-1,AA$15-1,1,1))))</f>
        <v>0</v>
      </c>
      <c r="AB28" s="146">
        <f ca="1">IF(AB$13="",0,CHOOSE(Detalhamento.OpçãoServiços,OFFSET(Import.PLQ,$A28-1,AB$15-1,1,1),IF($E28&lt;&gt;1,IF(ISNUMBER(INDEX(Import.PLE,Detalhamento!$E28,Detalhamento!AB$15)),IF(INDEX(Import.PLE,Detalhamento!$E28,Detalhamento!AB$15)&lt;=mediçao,OFFSET(Import.PLQ,$A28-1,AB$15-1,1,1),0),0),PLE!$AA$28*OFFSET(Import.PLQ,$A28-1,AB$15-1,1,1)),IF($E28&lt;&gt;1,IF(ISNUMBER(INDEX(Import.PLE,Detalhamento!$E28,Detalhamento!AB$15)),IF(INDEX(Import.PLE,Detalhamento!$E28,Detalhamento!AB$15)&lt;=mediçao,0,OFFSET(Import.PLQ,$A28-1,AB$15-1,1,1)),OFFSET(Import.PLQ,$A28-1,AB$15-1,1,1)),(1-PLE!$AA$28)*OFFSET(Import.PLQ,$A28-1,AB$15-1,1,1))))</f>
        <v>0</v>
      </c>
      <c r="AC28" s="146">
        <f ca="1">IF(AC$13="",0,CHOOSE(Detalhamento.OpçãoServiços,OFFSET(Import.PLQ,$A28-1,AC$15-1,1,1),IF($E28&lt;&gt;1,IF(ISNUMBER(INDEX(Import.PLE,Detalhamento!$E28,Detalhamento!AC$15)),IF(INDEX(Import.PLE,Detalhamento!$E28,Detalhamento!AC$15)&lt;=mediçao,OFFSET(Import.PLQ,$A28-1,AC$15-1,1,1),0),0),PLE!$AA$28*OFFSET(Import.PLQ,$A28-1,AC$15-1,1,1)),IF($E28&lt;&gt;1,IF(ISNUMBER(INDEX(Import.PLE,Detalhamento!$E28,Detalhamento!AC$15)),IF(INDEX(Import.PLE,Detalhamento!$E28,Detalhamento!AC$15)&lt;=mediçao,0,OFFSET(Import.PLQ,$A28-1,AC$15-1,1,1)),OFFSET(Import.PLQ,$A28-1,AC$15-1,1,1)),(1-PLE!$AA$28)*OFFSET(Import.PLQ,$A28-1,AC$15-1,1,1))))</f>
        <v>0</v>
      </c>
      <c r="AD28" s="146">
        <f ca="1">IF(AD$13="",0,CHOOSE(Detalhamento.OpçãoServiços,OFFSET(Import.PLQ,$A28-1,AD$15-1,1,1),IF($E28&lt;&gt;1,IF(ISNUMBER(INDEX(Import.PLE,Detalhamento!$E28,Detalhamento!AD$15)),IF(INDEX(Import.PLE,Detalhamento!$E28,Detalhamento!AD$15)&lt;=mediçao,OFFSET(Import.PLQ,$A28-1,AD$15-1,1,1),0),0),PLE!$AA$28*OFFSET(Import.PLQ,$A28-1,AD$15-1,1,1)),IF($E28&lt;&gt;1,IF(ISNUMBER(INDEX(Import.PLE,Detalhamento!$E28,Detalhamento!AD$15)),IF(INDEX(Import.PLE,Detalhamento!$E28,Detalhamento!AD$15)&lt;=mediçao,0,OFFSET(Import.PLQ,$A28-1,AD$15-1,1,1)),OFFSET(Import.PLQ,$A28-1,AD$15-1,1,1)),(1-PLE!$AA$28)*OFFSET(Import.PLQ,$A28-1,AD$15-1,1,1))))</f>
        <v>0</v>
      </c>
      <c r="AE28" s="146">
        <f ca="1">IF(AE$13="",0,CHOOSE(Detalhamento.OpçãoServiços,OFFSET(Import.PLQ,$A28-1,AE$15-1,1,1),IF($E28&lt;&gt;1,IF(ISNUMBER(INDEX(Import.PLE,Detalhamento!$E28,Detalhamento!AE$15)),IF(INDEX(Import.PLE,Detalhamento!$E28,Detalhamento!AE$15)&lt;=mediçao,OFFSET(Import.PLQ,$A28-1,AE$15-1,1,1),0),0),PLE!$AA$28*OFFSET(Import.PLQ,$A28-1,AE$15-1,1,1)),IF($E28&lt;&gt;1,IF(ISNUMBER(INDEX(Import.PLE,Detalhamento!$E28,Detalhamento!AE$15)),IF(INDEX(Import.PLE,Detalhamento!$E28,Detalhamento!AE$15)&lt;=mediçao,0,OFFSET(Import.PLQ,$A28-1,AE$15-1,1,1)),OFFSET(Import.PLQ,$A28-1,AE$15-1,1,1)),(1-PLE!$AA$28)*OFFSET(Import.PLQ,$A28-1,AE$15-1,1,1))))</f>
        <v>0</v>
      </c>
      <c r="AF28" s="146">
        <f ca="1">IF(AF$13="",0,CHOOSE(Detalhamento.OpçãoServiços,OFFSET(Import.PLQ,$A28-1,AF$15-1,1,1),IF($E28&lt;&gt;1,IF(ISNUMBER(INDEX(Import.PLE,Detalhamento!$E28,Detalhamento!AF$15)),IF(INDEX(Import.PLE,Detalhamento!$E28,Detalhamento!AF$15)&lt;=mediçao,OFFSET(Import.PLQ,$A28-1,AF$15-1,1,1),0),0),PLE!$AA$28*OFFSET(Import.PLQ,$A28-1,AF$15-1,1,1)),IF($E28&lt;&gt;1,IF(ISNUMBER(INDEX(Import.PLE,Detalhamento!$E28,Detalhamento!AF$15)),IF(INDEX(Import.PLE,Detalhamento!$E28,Detalhamento!AF$15)&lt;=mediçao,0,OFFSET(Import.PLQ,$A28-1,AF$15-1,1,1)),OFFSET(Import.PLQ,$A28-1,AF$15-1,1,1)),(1-PLE!$AA$28)*OFFSET(Import.PLQ,$A28-1,AF$15-1,1,1))))</f>
        <v>0</v>
      </c>
      <c r="AG28" s="146">
        <f ca="1">IF(AG$13="",0,CHOOSE(Detalhamento.OpçãoServiços,OFFSET(Import.PLQ,$A28-1,AG$15-1,1,1),IF($E28&lt;&gt;1,IF(ISNUMBER(INDEX(Import.PLE,Detalhamento!$E28,Detalhamento!AG$15)),IF(INDEX(Import.PLE,Detalhamento!$E28,Detalhamento!AG$15)&lt;=mediçao,OFFSET(Import.PLQ,$A28-1,AG$15-1,1,1),0),0),PLE!$AA$28*OFFSET(Import.PLQ,$A28-1,AG$15-1,1,1)),IF($E28&lt;&gt;1,IF(ISNUMBER(INDEX(Import.PLE,Detalhamento!$E28,Detalhamento!AG$15)),IF(INDEX(Import.PLE,Detalhamento!$E28,Detalhamento!AG$15)&lt;=mediçao,0,OFFSET(Import.PLQ,$A28-1,AG$15-1,1,1)),OFFSET(Import.PLQ,$A28-1,AG$15-1,1,1)),(1-PLE!$AA$28)*OFFSET(Import.PLQ,$A28-1,AG$15-1,1,1))))</f>
        <v>0</v>
      </c>
      <c r="AH28" s="146">
        <f ca="1">IF(AH$13="",0,CHOOSE(Detalhamento.OpçãoServiços,OFFSET(Import.PLQ,$A28-1,AH$15-1,1,1),IF($E28&lt;&gt;1,IF(ISNUMBER(INDEX(Import.PLE,Detalhamento!$E28,Detalhamento!AH$15)),IF(INDEX(Import.PLE,Detalhamento!$E28,Detalhamento!AH$15)&lt;=mediçao,OFFSET(Import.PLQ,$A28-1,AH$15-1,1,1),0),0),PLE!$AA$28*OFFSET(Import.PLQ,$A28-1,AH$15-1,1,1)),IF($E28&lt;&gt;1,IF(ISNUMBER(INDEX(Import.PLE,Detalhamento!$E28,Detalhamento!AH$15)),IF(INDEX(Import.PLE,Detalhamento!$E28,Detalhamento!AH$15)&lt;=mediçao,0,OFFSET(Import.PLQ,$A28-1,AH$15-1,1,1)),OFFSET(Import.PLQ,$A28-1,AH$15-1,1,1)),(1-PLE!$AA$28)*OFFSET(Import.PLQ,$A28-1,AH$15-1,1,1))))</f>
        <v>0</v>
      </c>
      <c r="AI28" s="146">
        <f ca="1">IF(AI$13="",0,CHOOSE(Detalhamento.OpçãoServiços,OFFSET(Import.PLQ,$A28-1,AI$15-1,1,1),IF($E28&lt;&gt;1,IF(ISNUMBER(INDEX(Import.PLE,Detalhamento!$E28,Detalhamento!AI$15)),IF(INDEX(Import.PLE,Detalhamento!$E28,Detalhamento!AI$15)&lt;=mediçao,OFFSET(Import.PLQ,$A28-1,AI$15-1,1,1),0),0),PLE!$AA$28*OFFSET(Import.PLQ,$A28-1,AI$15-1,1,1)),IF($E28&lt;&gt;1,IF(ISNUMBER(INDEX(Import.PLE,Detalhamento!$E28,Detalhamento!AI$15)),IF(INDEX(Import.PLE,Detalhamento!$E28,Detalhamento!AI$15)&lt;=mediçao,0,OFFSET(Import.PLQ,$A28-1,AI$15-1,1,1)),OFFSET(Import.PLQ,$A28-1,AI$15-1,1,1)),(1-PLE!$AA$28)*OFFSET(Import.PLQ,$A28-1,AI$15-1,1,1))))</f>
        <v>0</v>
      </c>
      <c r="AJ28" s="146">
        <f ca="1">IF(AJ$13="",0,CHOOSE(Detalhamento.OpçãoServiços,OFFSET(Import.PLQ,$A28-1,AJ$15-1,1,1),IF($E28&lt;&gt;1,IF(ISNUMBER(INDEX(Import.PLE,Detalhamento!$E28,Detalhamento!AJ$15)),IF(INDEX(Import.PLE,Detalhamento!$E28,Detalhamento!AJ$15)&lt;=mediçao,OFFSET(Import.PLQ,$A28-1,AJ$15-1,1,1),0),0),PLE!$AA$28*OFFSET(Import.PLQ,$A28-1,AJ$15-1,1,1)),IF($E28&lt;&gt;1,IF(ISNUMBER(INDEX(Import.PLE,Detalhamento!$E28,Detalhamento!AJ$15)),IF(INDEX(Import.PLE,Detalhamento!$E28,Detalhamento!AJ$15)&lt;=mediçao,0,OFFSET(Import.PLQ,$A28-1,AJ$15-1,1,1)),OFFSET(Import.PLQ,$A28-1,AJ$15-1,1,1)),(1-PLE!$AA$28)*OFFSET(Import.PLQ,$A28-1,AJ$15-1,1,1))))</f>
        <v>0</v>
      </c>
      <c r="AK28" s="146">
        <f ca="1">IF(AK$13="",0,CHOOSE(Detalhamento.OpçãoServiços,OFFSET(Import.PLQ,$A28-1,AK$15-1,1,1),IF($E28&lt;&gt;1,IF(ISNUMBER(INDEX(Import.PLE,Detalhamento!$E28,Detalhamento!AK$15)),IF(INDEX(Import.PLE,Detalhamento!$E28,Detalhamento!AK$15)&lt;=mediçao,OFFSET(Import.PLQ,$A28-1,AK$15-1,1,1),0),0),PLE!$AA$28*OFFSET(Import.PLQ,$A28-1,AK$15-1,1,1)),IF($E28&lt;&gt;1,IF(ISNUMBER(INDEX(Import.PLE,Detalhamento!$E28,Detalhamento!AK$15)),IF(INDEX(Import.PLE,Detalhamento!$E28,Detalhamento!AK$15)&lt;=mediçao,0,OFFSET(Import.PLQ,$A28-1,AK$15-1,1,1)),OFFSET(Import.PLQ,$A28-1,AK$15-1,1,1)),(1-PLE!$AA$28)*OFFSET(Import.PLQ,$A28-1,AK$15-1,1,1))))</f>
        <v>0</v>
      </c>
      <c r="AL28" s="146">
        <f ca="1">IF(AL$13="",0,CHOOSE(Detalhamento.OpçãoServiços,OFFSET(Import.PLQ,$A28-1,AL$15-1,1,1),IF($E28&lt;&gt;1,IF(ISNUMBER(INDEX(Import.PLE,Detalhamento!$E28,Detalhamento!AL$15)),IF(INDEX(Import.PLE,Detalhamento!$E28,Detalhamento!AL$15)&lt;=mediçao,OFFSET(Import.PLQ,$A28-1,AL$15-1,1,1),0),0),PLE!$AA$28*OFFSET(Import.PLQ,$A28-1,AL$15-1,1,1)),IF($E28&lt;&gt;1,IF(ISNUMBER(INDEX(Import.PLE,Detalhamento!$E28,Detalhamento!AL$15)),IF(INDEX(Import.PLE,Detalhamento!$E28,Detalhamento!AL$15)&lt;=mediçao,0,OFFSET(Import.PLQ,$A28-1,AL$15-1,1,1)),OFFSET(Import.PLQ,$A28-1,AL$15-1,1,1)),(1-PLE!$AA$28)*OFFSET(Import.PLQ,$A28-1,AL$15-1,1,1))))</f>
        <v>0</v>
      </c>
      <c r="AM28" s="146">
        <f ca="1">IF(AM$13="",0,CHOOSE(Detalhamento.OpçãoServiços,OFFSET(Import.PLQ,$A28-1,AM$15-1,1,1),IF($E28&lt;&gt;1,IF(ISNUMBER(INDEX(Import.PLE,Detalhamento!$E28,Detalhamento!AM$15)),IF(INDEX(Import.PLE,Detalhamento!$E28,Detalhamento!AM$15)&lt;=mediçao,OFFSET(Import.PLQ,$A28-1,AM$15-1,1,1),0),0),PLE!$AA$28*OFFSET(Import.PLQ,$A28-1,AM$15-1,1,1)),IF($E28&lt;&gt;1,IF(ISNUMBER(INDEX(Import.PLE,Detalhamento!$E28,Detalhamento!AM$15)),IF(INDEX(Import.PLE,Detalhamento!$E28,Detalhamento!AM$15)&lt;=mediçao,0,OFFSET(Import.PLQ,$A28-1,AM$15-1,1,1)),OFFSET(Import.PLQ,$A28-1,AM$15-1,1,1)),(1-PLE!$AA$28)*OFFSET(Import.PLQ,$A28-1,AM$15-1,1,1))))</f>
        <v>0</v>
      </c>
      <c r="AN28" s="146">
        <f ca="1">IF(AN$13="",0,CHOOSE(Detalhamento.OpçãoServiços,OFFSET(Import.PLQ,$A28-1,AN$15-1,1,1),IF($E28&lt;&gt;1,IF(ISNUMBER(INDEX(Import.PLE,Detalhamento!$E28,Detalhamento!AN$15)),IF(INDEX(Import.PLE,Detalhamento!$E28,Detalhamento!AN$15)&lt;=mediçao,OFFSET(Import.PLQ,$A28-1,AN$15-1,1,1),0),0),PLE!$AA$28*OFFSET(Import.PLQ,$A28-1,AN$15-1,1,1)),IF($E28&lt;&gt;1,IF(ISNUMBER(INDEX(Import.PLE,Detalhamento!$E28,Detalhamento!AN$15)),IF(INDEX(Import.PLE,Detalhamento!$E28,Detalhamento!AN$15)&lt;=mediçao,0,OFFSET(Import.PLQ,$A28-1,AN$15-1,1,1)),OFFSET(Import.PLQ,$A28-1,AN$15-1,1,1)),(1-PLE!$AA$28)*OFFSET(Import.PLQ,$A28-1,AN$15-1,1,1))))</f>
        <v>0</v>
      </c>
      <c r="AO28" s="146">
        <f ca="1">IF(AO$13="",0,CHOOSE(Detalhamento.OpçãoServiços,OFFSET(Import.PLQ,$A28-1,AO$15-1,1,1),IF($E28&lt;&gt;1,IF(ISNUMBER(INDEX(Import.PLE,Detalhamento!$E28,Detalhamento!AO$15)),IF(INDEX(Import.PLE,Detalhamento!$E28,Detalhamento!AO$15)&lt;=mediçao,OFFSET(Import.PLQ,$A28-1,AO$15-1,1,1),0),0),PLE!$AA$28*OFFSET(Import.PLQ,$A28-1,AO$15-1,1,1)),IF($E28&lt;&gt;1,IF(ISNUMBER(INDEX(Import.PLE,Detalhamento!$E28,Detalhamento!AO$15)),IF(INDEX(Import.PLE,Detalhamento!$E28,Detalhamento!AO$15)&lt;=mediçao,0,OFFSET(Import.PLQ,$A28-1,AO$15-1,1,1)),OFFSET(Import.PLQ,$A28-1,AO$15-1,1,1)),(1-PLE!$AA$28)*OFFSET(Import.PLQ,$A28-1,AO$15-1,1,1))))</f>
        <v>0</v>
      </c>
      <c r="AP28" s="146">
        <f ca="1">IF(AP$13="",0,CHOOSE(Detalhamento.OpçãoServiços,OFFSET(Import.PLQ,$A28-1,AP$15-1,1,1),IF($E28&lt;&gt;1,IF(ISNUMBER(INDEX(Import.PLE,Detalhamento!$E28,Detalhamento!AP$15)),IF(INDEX(Import.PLE,Detalhamento!$E28,Detalhamento!AP$15)&lt;=mediçao,OFFSET(Import.PLQ,$A28-1,AP$15-1,1,1),0),0),PLE!$AA$28*OFFSET(Import.PLQ,$A28-1,AP$15-1,1,1)),IF($E28&lt;&gt;1,IF(ISNUMBER(INDEX(Import.PLE,Detalhamento!$E28,Detalhamento!AP$15)),IF(INDEX(Import.PLE,Detalhamento!$E28,Detalhamento!AP$15)&lt;=mediçao,0,OFFSET(Import.PLQ,$A28-1,AP$15-1,1,1)),OFFSET(Import.PLQ,$A28-1,AP$15-1,1,1)),(1-PLE!$AA$28)*OFFSET(Import.PLQ,$A28-1,AP$15-1,1,1))))</f>
        <v>0</v>
      </c>
      <c r="AQ28" s="146">
        <f ca="1">IF(AQ$13="",0,CHOOSE(Detalhamento.OpçãoServiços,OFFSET(Import.PLQ,$A28-1,AQ$15-1,1,1),IF($E28&lt;&gt;1,IF(ISNUMBER(INDEX(Import.PLE,Detalhamento!$E28,Detalhamento!AQ$15)),IF(INDEX(Import.PLE,Detalhamento!$E28,Detalhamento!AQ$15)&lt;=mediçao,OFFSET(Import.PLQ,$A28-1,AQ$15-1,1,1),0),0),PLE!$AA$28*OFFSET(Import.PLQ,$A28-1,AQ$15-1,1,1)),IF($E28&lt;&gt;1,IF(ISNUMBER(INDEX(Import.PLE,Detalhamento!$E28,Detalhamento!AQ$15)),IF(INDEX(Import.PLE,Detalhamento!$E28,Detalhamento!AQ$15)&lt;=mediçao,0,OFFSET(Import.PLQ,$A28-1,AQ$15-1,1,1)),OFFSET(Import.PLQ,$A28-1,AQ$15-1,1,1)),(1-PLE!$AA$28)*OFFSET(Import.PLQ,$A28-1,AQ$15-1,1,1))))</f>
        <v>0</v>
      </c>
      <c r="AR28" s="146">
        <f ca="1">IF(AR$13="",0,CHOOSE(Detalhamento.OpçãoServiços,OFFSET(Import.PLQ,$A28-1,AR$15-1,1,1),IF($E28&lt;&gt;1,IF(ISNUMBER(INDEX(Import.PLE,Detalhamento!$E28,Detalhamento!AR$15)),IF(INDEX(Import.PLE,Detalhamento!$E28,Detalhamento!AR$15)&lt;=mediçao,OFFSET(Import.PLQ,$A28-1,AR$15-1,1,1),0),0),PLE!$AA$28*OFFSET(Import.PLQ,$A28-1,AR$15-1,1,1)),IF($E28&lt;&gt;1,IF(ISNUMBER(INDEX(Import.PLE,Detalhamento!$E28,Detalhamento!AR$15)),IF(INDEX(Import.PLE,Detalhamento!$E28,Detalhamento!AR$15)&lt;=mediçao,0,OFFSET(Import.PLQ,$A28-1,AR$15-1,1,1)),OFFSET(Import.PLQ,$A28-1,AR$15-1,1,1)),(1-PLE!$AA$28)*OFFSET(Import.PLQ,$A28-1,AR$15-1,1,1))))</f>
        <v>0</v>
      </c>
      <c r="AS28" s="146">
        <f ca="1">IF(AS$13="",0,CHOOSE(Detalhamento.OpçãoServiços,OFFSET(Import.PLQ,$A28-1,AS$15-1,1,1),IF($E28&lt;&gt;1,IF(ISNUMBER(INDEX(Import.PLE,Detalhamento!$E28,Detalhamento!AS$15)),IF(INDEX(Import.PLE,Detalhamento!$E28,Detalhamento!AS$15)&lt;=mediçao,OFFSET(Import.PLQ,$A28-1,AS$15-1,1,1),0),0),PLE!$AA$28*OFFSET(Import.PLQ,$A28-1,AS$15-1,1,1)),IF($E28&lt;&gt;1,IF(ISNUMBER(INDEX(Import.PLE,Detalhamento!$E28,Detalhamento!AS$15)),IF(INDEX(Import.PLE,Detalhamento!$E28,Detalhamento!AS$15)&lt;=mediçao,0,OFFSET(Import.PLQ,$A28-1,AS$15-1,1,1)),OFFSET(Import.PLQ,$A28-1,AS$15-1,1,1)),(1-PLE!$AA$28)*OFFSET(Import.PLQ,$A28-1,AS$15-1,1,1))))</f>
        <v>0</v>
      </c>
      <c r="AT28" s="146">
        <f ca="1">IF(AT$13="",0,CHOOSE(Detalhamento.OpçãoServiços,OFFSET(Import.PLQ,$A28-1,AT$15-1,1,1),IF($E28&lt;&gt;1,IF(ISNUMBER(INDEX(Import.PLE,Detalhamento!$E28,Detalhamento!AT$15)),IF(INDEX(Import.PLE,Detalhamento!$E28,Detalhamento!AT$15)&lt;=mediçao,OFFSET(Import.PLQ,$A28-1,AT$15-1,1,1),0),0),PLE!$AA$28*OFFSET(Import.PLQ,$A28-1,AT$15-1,1,1)),IF($E28&lt;&gt;1,IF(ISNUMBER(INDEX(Import.PLE,Detalhamento!$E28,Detalhamento!AT$15)),IF(INDEX(Import.PLE,Detalhamento!$E28,Detalhamento!AT$15)&lt;=mediçao,0,OFFSET(Import.PLQ,$A28-1,AT$15-1,1,1)),OFFSET(Import.PLQ,$A28-1,AT$15-1,1,1)),(1-PLE!$AA$28)*OFFSET(Import.PLQ,$A28-1,AT$15-1,1,1))))</f>
        <v>0</v>
      </c>
      <c r="AU28" s="146">
        <f ca="1">IF(AU$13="",0,CHOOSE(Detalhamento.OpçãoServiços,OFFSET(Import.PLQ,$A28-1,AU$15-1,1,1),IF($E28&lt;&gt;1,IF(ISNUMBER(INDEX(Import.PLE,Detalhamento!$E28,Detalhamento!AU$15)),IF(INDEX(Import.PLE,Detalhamento!$E28,Detalhamento!AU$15)&lt;=mediçao,OFFSET(Import.PLQ,$A28-1,AU$15-1,1,1),0),0),PLE!$AA$28*OFFSET(Import.PLQ,$A28-1,AU$15-1,1,1)),IF($E28&lt;&gt;1,IF(ISNUMBER(INDEX(Import.PLE,Detalhamento!$E28,Detalhamento!AU$15)),IF(INDEX(Import.PLE,Detalhamento!$E28,Detalhamento!AU$15)&lt;=mediçao,0,OFFSET(Import.PLQ,$A28-1,AU$15-1,1,1)),OFFSET(Import.PLQ,$A28-1,AU$15-1,1,1)),(1-PLE!$AA$28)*OFFSET(Import.PLQ,$A28-1,AU$15-1,1,1))))</f>
        <v>0</v>
      </c>
      <c r="AV28" s="146">
        <f ca="1">IF(AV$13="",0,CHOOSE(Detalhamento.OpçãoServiços,OFFSET(Import.PLQ,$A28-1,AV$15-1,1,1),IF($E28&lt;&gt;1,IF(ISNUMBER(INDEX(Import.PLE,Detalhamento!$E28,Detalhamento!AV$15)),IF(INDEX(Import.PLE,Detalhamento!$E28,Detalhamento!AV$15)&lt;=mediçao,OFFSET(Import.PLQ,$A28-1,AV$15-1,1,1),0),0),PLE!$AA$28*OFFSET(Import.PLQ,$A28-1,AV$15-1,1,1)),IF($E28&lt;&gt;1,IF(ISNUMBER(INDEX(Import.PLE,Detalhamento!$E28,Detalhamento!AV$15)),IF(INDEX(Import.PLE,Detalhamento!$E28,Detalhamento!AV$15)&lt;=mediçao,0,OFFSET(Import.PLQ,$A28-1,AV$15-1,1,1)),OFFSET(Import.PLQ,$A28-1,AV$15-1,1,1)),(1-PLE!$AA$28)*OFFSET(Import.PLQ,$A28-1,AV$15-1,1,1))))</f>
        <v>0</v>
      </c>
      <c r="AW28" s="146">
        <f ca="1">IF(AW$13="",0,CHOOSE(Detalhamento.OpçãoServiços,OFFSET(Import.PLQ,$A28-1,AW$15-1,1,1),IF($E28&lt;&gt;1,IF(ISNUMBER(INDEX(Import.PLE,Detalhamento!$E28,Detalhamento!AW$15)),IF(INDEX(Import.PLE,Detalhamento!$E28,Detalhamento!AW$15)&lt;=mediçao,OFFSET(Import.PLQ,$A28-1,AW$15-1,1,1),0),0),PLE!$AA$28*OFFSET(Import.PLQ,$A28-1,AW$15-1,1,1)),IF($E28&lt;&gt;1,IF(ISNUMBER(INDEX(Import.PLE,Detalhamento!$E28,Detalhamento!AW$15)),IF(INDEX(Import.PLE,Detalhamento!$E28,Detalhamento!AW$15)&lt;=mediçao,0,OFFSET(Import.PLQ,$A28-1,AW$15-1,1,1)),OFFSET(Import.PLQ,$A28-1,AW$15-1,1,1)),(1-PLE!$AA$28)*OFFSET(Import.PLQ,$A28-1,AW$15-1,1,1))))</f>
        <v>0</v>
      </c>
      <c r="AX28" s="146">
        <f ca="1">IF(AX$13="",0,CHOOSE(Detalhamento.OpçãoServiços,OFFSET(Import.PLQ,$A28-1,AX$15-1,1,1),IF($E28&lt;&gt;1,IF(ISNUMBER(INDEX(Import.PLE,Detalhamento!$E28,Detalhamento!AX$15)),IF(INDEX(Import.PLE,Detalhamento!$E28,Detalhamento!AX$15)&lt;=mediçao,OFFSET(Import.PLQ,$A28-1,AX$15-1,1,1),0),0),PLE!$AA$28*OFFSET(Import.PLQ,$A28-1,AX$15-1,1,1)),IF($E28&lt;&gt;1,IF(ISNUMBER(INDEX(Import.PLE,Detalhamento!$E28,Detalhamento!AX$15)),IF(INDEX(Import.PLE,Detalhamento!$E28,Detalhamento!AX$15)&lt;=mediçao,0,OFFSET(Import.PLQ,$A28-1,AX$15-1,1,1)),OFFSET(Import.PLQ,$A28-1,AX$15-1,1,1)),(1-PLE!$AA$28)*OFFSET(Import.PLQ,$A28-1,AX$15-1,1,1))))</f>
        <v>0</v>
      </c>
      <c r="AY28" s="146">
        <f ca="1">IF(AY$13="",0,CHOOSE(Detalhamento.OpçãoServiços,OFFSET(Import.PLQ,$A28-1,AY$15-1,1,1),IF($E28&lt;&gt;1,IF(ISNUMBER(INDEX(Import.PLE,Detalhamento!$E28,Detalhamento!AY$15)),IF(INDEX(Import.PLE,Detalhamento!$E28,Detalhamento!AY$15)&lt;=mediçao,OFFSET(Import.PLQ,$A28-1,AY$15-1,1,1),0),0),PLE!$AA$28*OFFSET(Import.PLQ,$A28-1,AY$15-1,1,1)),IF($E28&lt;&gt;1,IF(ISNUMBER(INDEX(Import.PLE,Detalhamento!$E28,Detalhamento!AY$15)),IF(INDEX(Import.PLE,Detalhamento!$E28,Detalhamento!AY$15)&lt;=mediçao,0,OFFSET(Import.PLQ,$A28-1,AY$15-1,1,1)),OFFSET(Import.PLQ,$A28-1,AY$15-1,1,1)),(1-PLE!$AA$28)*OFFSET(Import.PLQ,$A28-1,AY$15-1,1,1))))</f>
        <v>0</v>
      </c>
      <c r="AZ28" s="146">
        <f ca="1">IF(AZ$13="",0,CHOOSE(Detalhamento.OpçãoServiços,OFFSET(Import.PLQ,$A28-1,AZ$15-1,1,1),IF($E28&lt;&gt;1,IF(ISNUMBER(INDEX(Import.PLE,Detalhamento!$E28,Detalhamento!AZ$15)),IF(INDEX(Import.PLE,Detalhamento!$E28,Detalhamento!AZ$15)&lt;=mediçao,OFFSET(Import.PLQ,$A28-1,AZ$15-1,1,1),0),0),PLE!$AA$28*OFFSET(Import.PLQ,$A28-1,AZ$15-1,1,1)),IF($E28&lt;&gt;1,IF(ISNUMBER(INDEX(Import.PLE,Detalhamento!$E28,Detalhamento!AZ$15)),IF(INDEX(Import.PLE,Detalhamento!$E28,Detalhamento!AZ$15)&lt;=mediçao,0,OFFSET(Import.PLQ,$A28-1,AZ$15-1,1,1)),OFFSET(Import.PLQ,$A28-1,AZ$15-1,1,1)),(1-PLE!$AA$28)*OFFSET(Import.PLQ,$A28-1,AZ$15-1,1,1))))</f>
        <v>0</v>
      </c>
      <c r="BA28" s="146">
        <f ca="1">IF(BA$13="",0,CHOOSE(Detalhamento.OpçãoServiços,OFFSET(Import.PLQ,$A28-1,BA$15-1,1,1),IF($E28&lt;&gt;1,IF(ISNUMBER(INDEX(Import.PLE,Detalhamento!$E28,Detalhamento!BA$15)),IF(INDEX(Import.PLE,Detalhamento!$E28,Detalhamento!BA$15)&lt;=mediçao,OFFSET(Import.PLQ,$A28-1,BA$15-1,1,1),0),0),PLE!$AA$28*OFFSET(Import.PLQ,$A28-1,BA$15-1,1,1)),IF($E28&lt;&gt;1,IF(ISNUMBER(INDEX(Import.PLE,Detalhamento!$E28,Detalhamento!BA$15)),IF(INDEX(Import.PLE,Detalhamento!$E28,Detalhamento!BA$15)&lt;=mediçao,0,OFFSET(Import.PLQ,$A28-1,BA$15-1,1,1)),OFFSET(Import.PLQ,$A28-1,BA$15-1,1,1)),(1-PLE!$AA$28)*OFFSET(Import.PLQ,$A28-1,BA$15-1,1,1))))</f>
        <v>0</v>
      </c>
      <c r="BB28" s="146">
        <f ca="1">IF(BB$13="",0,CHOOSE(Detalhamento.OpçãoServiços,OFFSET(Import.PLQ,$A28-1,BB$15-1,1,1),IF($E28&lt;&gt;1,IF(ISNUMBER(INDEX(Import.PLE,Detalhamento!$E28,Detalhamento!BB$15)),IF(INDEX(Import.PLE,Detalhamento!$E28,Detalhamento!BB$15)&lt;=mediçao,OFFSET(Import.PLQ,$A28-1,BB$15-1,1,1),0),0),PLE!$AA$28*OFFSET(Import.PLQ,$A28-1,BB$15-1,1,1)),IF($E28&lt;&gt;1,IF(ISNUMBER(INDEX(Import.PLE,Detalhamento!$E28,Detalhamento!BB$15)),IF(INDEX(Import.PLE,Detalhamento!$E28,Detalhamento!BB$15)&lt;=mediçao,0,OFFSET(Import.PLQ,$A28-1,BB$15-1,1,1)),OFFSET(Import.PLQ,$A28-1,BB$15-1,1,1)),(1-PLE!$AA$28)*OFFSET(Import.PLQ,$A28-1,BB$15-1,1,1))))</f>
        <v>0</v>
      </c>
      <c r="BC28" s="146">
        <f ca="1">IF(BC$13="",0,CHOOSE(Detalhamento.OpçãoServiços,OFFSET(Import.PLQ,$A28-1,BC$15-1,1,1),IF($E28&lt;&gt;1,IF(ISNUMBER(INDEX(Import.PLE,Detalhamento!$E28,Detalhamento!BC$15)),IF(INDEX(Import.PLE,Detalhamento!$E28,Detalhamento!BC$15)&lt;=mediçao,OFFSET(Import.PLQ,$A28-1,BC$15-1,1,1),0),0),PLE!$AA$28*OFFSET(Import.PLQ,$A28-1,BC$15-1,1,1)),IF($E28&lt;&gt;1,IF(ISNUMBER(INDEX(Import.PLE,Detalhamento!$E28,Detalhamento!BC$15)),IF(INDEX(Import.PLE,Detalhamento!$E28,Detalhamento!BC$15)&lt;=mediçao,0,OFFSET(Import.PLQ,$A28-1,BC$15-1,1,1)),OFFSET(Import.PLQ,$A28-1,BC$15-1,1,1)),(1-PLE!$AA$28)*OFFSET(Import.PLQ,$A28-1,BC$15-1,1,1))))</f>
        <v>0</v>
      </c>
      <c r="BD28" s="146">
        <f ca="1">IF(BD$13="",0,CHOOSE(Detalhamento.OpçãoServiços,OFFSET(Import.PLQ,$A28-1,BD$15-1,1,1),IF($E28&lt;&gt;1,IF(ISNUMBER(INDEX(Import.PLE,Detalhamento!$E28,Detalhamento!BD$15)),IF(INDEX(Import.PLE,Detalhamento!$E28,Detalhamento!BD$15)&lt;=mediçao,OFFSET(Import.PLQ,$A28-1,BD$15-1,1,1),0),0),PLE!$AA$28*OFFSET(Import.PLQ,$A28-1,BD$15-1,1,1)),IF($E28&lt;&gt;1,IF(ISNUMBER(INDEX(Import.PLE,Detalhamento!$E28,Detalhamento!BD$15)),IF(INDEX(Import.PLE,Detalhamento!$E28,Detalhamento!BD$15)&lt;=mediçao,0,OFFSET(Import.PLQ,$A28-1,BD$15-1,1,1)),OFFSET(Import.PLQ,$A28-1,BD$15-1,1,1)),(1-PLE!$AA$28)*OFFSET(Import.PLQ,$A28-1,BD$15-1,1,1))))</f>
        <v>0</v>
      </c>
      <c r="BE28" s="146">
        <f ca="1">IF(BE$13="",0,CHOOSE(Detalhamento.OpçãoServiços,OFFSET(Import.PLQ,$A28-1,BE$15-1,1,1),IF($E28&lt;&gt;1,IF(ISNUMBER(INDEX(Import.PLE,Detalhamento!$E28,Detalhamento!BE$15)),IF(INDEX(Import.PLE,Detalhamento!$E28,Detalhamento!BE$15)&lt;=mediçao,OFFSET(Import.PLQ,$A28-1,BE$15-1,1,1),0),0),PLE!$AA$28*OFFSET(Import.PLQ,$A28-1,BE$15-1,1,1)),IF($E28&lt;&gt;1,IF(ISNUMBER(INDEX(Import.PLE,Detalhamento!$E28,Detalhamento!BE$15)),IF(INDEX(Import.PLE,Detalhamento!$E28,Detalhamento!BE$15)&lt;=mediçao,0,OFFSET(Import.PLQ,$A28-1,BE$15-1,1,1)),OFFSET(Import.PLQ,$A28-1,BE$15-1,1,1)),(1-PLE!$AA$28)*OFFSET(Import.PLQ,$A28-1,BE$15-1,1,1))))</f>
        <v>0</v>
      </c>
      <c r="BF28" s="146">
        <f ca="1">IF(BF$13="",0,CHOOSE(Detalhamento.OpçãoServiços,OFFSET(Import.PLQ,$A28-1,BF$15-1,1,1),IF($E28&lt;&gt;1,IF(ISNUMBER(INDEX(Import.PLE,Detalhamento!$E28,Detalhamento!BF$15)),IF(INDEX(Import.PLE,Detalhamento!$E28,Detalhamento!BF$15)&lt;=mediçao,OFFSET(Import.PLQ,$A28-1,BF$15-1,1,1),0),0),PLE!$AA$28*OFFSET(Import.PLQ,$A28-1,BF$15-1,1,1)),IF($E28&lt;&gt;1,IF(ISNUMBER(INDEX(Import.PLE,Detalhamento!$E28,Detalhamento!BF$15)),IF(INDEX(Import.PLE,Detalhamento!$E28,Detalhamento!BF$15)&lt;=mediçao,0,OFFSET(Import.PLQ,$A28-1,BF$15-1,1,1)),OFFSET(Import.PLQ,$A28-1,BF$15-1,1,1)),(1-PLE!$AA$28)*OFFSET(Import.PLQ,$A28-1,BF$15-1,1,1))))</f>
        <v>0</v>
      </c>
      <c r="BG28" s="146">
        <f ca="1">IF(BG$13="",0,CHOOSE(Detalhamento.OpçãoServiços,OFFSET(Import.PLQ,$A28-1,BG$15-1,1,1),IF($E28&lt;&gt;1,IF(ISNUMBER(INDEX(Import.PLE,Detalhamento!$E28,Detalhamento!BG$15)),IF(INDEX(Import.PLE,Detalhamento!$E28,Detalhamento!BG$15)&lt;=mediçao,OFFSET(Import.PLQ,$A28-1,BG$15-1,1,1),0),0),PLE!$AA$28*OFFSET(Import.PLQ,$A28-1,BG$15-1,1,1)),IF($E28&lt;&gt;1,IF(ISNUMBER(INDEX(Import.PLE,Detalhamento!$E28,Detalhamento!BG$15)),IF(INDEX(Import.PLE,Detalhamento!$E28,Detalhamento!BG$15)&lt;=mediçao,0,OFFSET(Import.PLQ,$A28-1,BG$15-1,1,1)),OFFSET(Import.PLQ,$A28-1,BG$15-1,1,1)),(1-PLE!$AA$28)*OFFSET(Import.PLQ,$A28-1,BG$15-1,1,1))))</f>
        <v>0</v>
      </c>
      <c r="BH28" s="146">
        <f ca="1">IF(BH$13="",0,CHOOSE(Detalhamento.OpçãoServiços,OFFSET(Import.PLQ,$A28-1,BH$15-1,1,1),IF($E28&lt;&gt;1,IF(ISNUMBER(INDEX(Import.PLE,Detalhamento!$E28,Detalhamento!BH$15)),IF(INDEX(Import.PLE,Detalhamento!$E28,Detalhamento!BH$15)&lt;=mediçao,OFFSET(Import.PLQ,$A28-1,BH$15-1,1,1),0),0),PLE!$AA$28*OFFSET(Import.PLQ,$A28-1,BH$15-1,1,1)),IF($E28&lt;&gt;1,IF(ISNUMBER(INDEX(Import.PLE,Detalhamento!$E28,Detalhamento!BH$15)),IF(INDEX(Import.PLE,Detalhamento!$E28,Detalhamento!BH$15)&lt;=mediçao,0,OFFSET(Import.PLQ,$A28-1,BH$15-1,1,1)),OFFSET(Import.PLQ,$A28-1,BH$15-1,1,1)),(1-PLE!$AA$28)*OFFSET(Import.PLQ,$A28-1,BH$15-1,1,1))))</f>
        <v>0</v>
      </c>
      <c r="BI28" s="146">
        <f ca="1">IF(BI$13="",0,CHOOSE(Detalhamento.OpçãoServiços,OFFSET(Import.PLQ,$A28-1,BI$15-1,1,1),IF($E28&lt;&gt;1,IF(ISNUMBER(INDEX(Import.PLE,Detalhamento!$E28,Detalhamento!BI$15)),IF(INDEX(Import.PLE,Detalhamento!$E28,Detalhamento!BI$15)&lt;=mediçao,OFFSET(Import.PLQ,$A28-1,BI$15-1,1,1),0),0),PLE!$AA$28*OFFSET(Import.PLQ,$A28-1,BI$15-1,1,1)),IF($E28&lt;&gt;1,IF(ISNUMBER(INDEX(Import.PLE,Detalhamento!$E28,Detalhamento!BI$15)),IF(INDEX(Import.PLE,Detalhamento!$E28,Detalhamento!BI$15)&lt;=mediçao,0,OFFSET(Import.PLQ,$A28-1,BI$15-1,1,1)),OFFSET(Import.PLQ,$A28-1,BI$15-1,1,1)),(1-PLE!$AA$28)*OFFSET(Import.PLQ,$A28-1,BI$15-1,1,1))))</f>
        <v>0</v>
      </c>
    </row>
    <row r="29" spans="1:61">
      <c r="A29" s="157">
        <v>9</v>
      </c>
      <c r="B29" s="21" t="e">
        <f t="shared" ca="1" si="2"/>
        <v>#N/A</v>
      </c>
      <c r="E29" s="155">
        <f t="shared" ca="1" si="3"/>
        <v>3</v>
      </c>
      <c r="F29" s="156" t="e">
        <f t="shared" ca="1" si="4"/>
        <v>#N/A</v>
      </c>
      <c r="G29" s="156" t="e">
        <f t="shared" ca="1" si="5"/>
        <v>#N/A</v>
      </c>
      <c r="H29" s="181" t="str">
        <f t="shared" ca="1" si="5"/>
        <v/>
      </c>
      <c r="I29" s="37" t="e">
        <f t="shared" ca="1" si="6"/>
        <v>#N/A</v>
      </c>
      <c r="J29" s="146" t="e">
        <f t="shared" ca="1" si="7"/>
        <v>#N/A</v>
      </c>
      <c r="K29" s="67"/>
      <c r="L29" s="146" t="e">
        <f ca="1">IF(L$13="",0,CHOOSE(Detalhamento.OpçãoServiços,OFFSET(Import.PLQ,$A29-1,L$15-1,1,1),IF($E29&lt;&gt;1,IF(ISNUMBER(INDEX(Import.PLE,Detalhamento!$E29,Detalhamento!L$15)),IF(INDEX(Import.PLE,Detalhamento!$E29,Detalhamento!L$15)&lt;=mediçao,OFFSET(Import.PLQ,$A29-1,L$15-1,1,1),0),0),PLE!$AA$28*OFFSET(Import.PLQ,$A29-1,L$15-1,1,1)),IF($E29&lt;&gt;1,IF(ISNUMBER(INDEX(Import.PLE,Detalhamento!$E29,Detalhamento!L$15)),IF(INDEX(Import.PLE,Detalhamento!$E29,Detalhamento!L$15)&lt;=mediçao,0,OFFSET(Import.PLQ,$A29-1,L$15-1,1,1)),OFFSET(Import.PLQ,$A29-1,L$15-1,1,1)),(1-PLE!$AA$28)*OFFSET(Import.PLQ,$A29-1,L$15-1,1,1))))</f>
        <v>#REF!</v>
      </c>
      <c r="M29" s="146" t="e">
        <f ca="1">IF(M$13="",0,CHOOSE(Detalhamento.OpçãoServiços,OFFSET(Import.PLQ,$A29-1,M$15-1,1,1),IF($E29&lt;&gt;1,IF(ISNUMBER(INDEX(Import.PLE,Detalhamento!$E29,Detalhamento!M$15)),IF(INDEX(Import.PLE,Detalhamento!$E29,Detalhamento!M$15)&lt;=mediçao,OFFSET(Import.PLQ,$A29-1,M$15-1,1,1),0),0),PLE!$AA$28*OFFSET(Import.PLQ,$A29-1,M$15-1,1,1)),IF($E29&lt;&gt;1,IF(ISNUMBER(INDEX(Import.PLE,Detalhamento!$E29,Detalhamento!M$15)),IF(INDEX(Import.PLE,Detalhamento!$E29,Detalhamento!M$15)&lt;=mediçao,0,OFFSET(Import.PLQ,$A29-1,M$15-1,1,1)),OFFSET(Import.PLQ,$A29-1,M$15-1,1,1)),(1-PLE!$AA$28)*OFFSET(Import.PLQ,$A29-1,M$15-1,1,1))))</f>
        <v>#REF!</v>
      </c>
      <c r="N29" s="146" t="e">
        <f ca="1">IF(N$13="",0,CHOOSE(Detalhamento.OpçãoServiços,OFFSET(Import.PLQ,$A29-1,N$15-1,1,1),IF($E29&lt;&gt;1,IF(ISNUMBER(INDEX(Import.PLE,Detalhamento!$E29,Detalhamento!N$15)),IF(INDEX(Import.PLE,Detalhamento!$E29,Detalhamento!N$15)&lt;=mediçao,OFFSET(Import.PLQ,$A29-1,N$15-1,1,1),0),0),PLE!$AA$28*OFFSET(Import.PLQ,$A29-1,N$15-1,1,1)),IF($E29&lt;&gt;1,IF(ISNUMBER(INDEX(Import.PLE,Detalhamento!$E29,Detalhamento!N$15)),IF(INDEX(Import.PLE,Detalhamento!$E29,Detalhamento!N$15)&lt;=mediçao,0,OFFSET(Import.PLQ,$A29-1,N$15-1,1,1)),OFFSET(Import.PLQ,$A29-1,N$15-1,1,1)),(1-PLE!$AA$28)*OFFSET(Import.PLQ,$A29-1,N$15-1,1,1))))</f>
        <v>#REF!</v>
      </c>
      <c r="O29" s="146" t="e">
        <f ca="1">IF(O$13="",0,CHOOSE(Detalhamento.OpçãoServiços,OFFSET(Import.PLQ,$A29-1,O$15-1,1,1),IF($E29&lt;&gt;1,IF(ISNUMBER(INDEX(Import.PLE,Detalhamento!$E29,Detalhamento!O$15)),IF(INDEX(Import.PLE,Detalhamento!$E29,Detalhamento!O$15)&lt;=mediçao,OFFSET(Import.PLQ,$A29-1,O$15-1,1,1),0),0),PLE!$AA$28*OFFSET(Import.PLQ,$A29-1,O$15-1,1,1)),IF($E29&lt;&gt;1,IF(ISNUMBER(INDEX(Import.PLE,Detalhamento!$E29,Detalhamento!O$15)),IF(INDEX(Import.PLE,Detalhamento!$E29,Detalhamento!O$15)&lt;=mediçao,0,OFFSET(Import.PLQ,$A29-1,O$15-1,1,1)),OFFSET(Import.PLQ,$A29-1,O$15-1,1,1)),(1-PLE!$AA$28)*OFFSET(Import.PLQ,$A29-1,O$15-1,1,1))))</f>
        <v>#REF!</v>
      </c>
      <c r="P29" s="146">
        <f ca="1">IF(P$13="",0,CHOOSE(Detalhamento.OpçãoServiços,OFFSET(Import.PLQ,$A29-1,P$15-1,1,1),IF($E29&lt;&gt;1,IF(ISNUMBER(INDEX(Import.PLE,Detalhamento!$E29,Detalhamento!P$15)),IF(INDEX(Import.PLE,Detalhamento!$E29,Detalhamento!P$15)&lt;=mediçao,OFFSET(Import.PLQ,$A29-1,P$15-1,1,1),0),0),PLE!$AA$28*OFFSET(Import.PLQ,$A29-1,P$15-1,1,1)),IF($E29&lt;&gt;1,IF(ISNUMBER(INDEX(Import.PLE,Detalhamento!$E29,Detalhamento!P$15)),IF(INDEX(Import.PLE,Detalhamento!$E29,Detalhamento!P$15)&lt;=mediçao,0,OFFSET(Import.PLQ,$A29-1,P$15-1,1,1)),OFFSET(Import.PLQ,$A29-1,P$15-1,1,1)),(1-PLE!$AA$28)*OFFSET(Import.PLQ,$A29-1,P$15-1,1,1))))</f>
        <v>0</v>
      </c>
      <c r="Q29" s="146">
        <f ca="1">IF(Q$13="",0,CHOOSE(Detalhamento.OpçãoServiços,OFFSET(Import.PLQ,$A29-1,Q$15-1,1,1),IF($E29&lt;&gt;1,IF(ISNUMBER(INDEX(Import.PLE,Detalhamento!$E29,Detalhamento!Q$15)),IF(INDEX(Import.PLE,Detalhamento!$E29,Detalhamento!Q$15)&lt;=mediçao,OFFSET(Import.PLQ,$A29-1,Q$15-1,1,1),0),0),PLE!$AA$28*OFFSET(Import.PLQ,$A29-1,Q$15-1,1,1)),IF($E29&lt;&gt;1,IF(ISNUMBER(INDEX(Import.PLE,Detalhamento!$E29,Detalhamento!Q$15)),IF(INDEX(Import.PLE,Detalhamento!$E29,Detalhamento!Q$15)&lt;=mediçao,0,OFFSET(Import.PLQ,$A29-1,Q$15-1,1,1)),OFFSET(Import.PLQ,$A29-1,Q$15-1,1,1)),(1-PLE!$AA$28)*OFFSET(Import.PLQ,$A29-1,Q$15-1,1,1))))</f>
        <v>0</v>
      </c>
      <c r="R29" s="146">
        <f ca="1">IF(R$13="",0,CHOOSE(Detalhamento.OpçãoServiços,OFFSET(Import.PLQ,$A29-1,R$15-1,1,1),IF($E29&lt;&gt;1,IF(ISNUMBER(INDEX(Import.PLE,Detalhamento!$E29,Detalhamento!R$15)),IF(INDEX(Import.PLE,Detalhamento!$E29,Detalhamento!R$15)&lt;=mediçao,OFFSET(Import.PLQ,$A29-1,R$15-1,1,1),0),0),PLE!$AA$28*OFFSET(Import.PLQ,$A29-1,R$15-1,1,1)),IF($E29&lt;&gt;1,IF(ISNUMBER(INDEX(Import.PLE,Detalhamento!$E29,Detalhamento!R$15)),IF(INDEX(Import.PLE,Detalhamento!$E29,Detalhamento!R$15)&lt;=mediçao,0,OFFSET(Import.PLQ,$A29-1,R$15-1,1,1)),OFFSET(Import.PLQ,$A29-1,R$15-1,1,1)),(1-PLE!$AA$28)*OFFSET(Import.PLQ,$A29-1,R$15-1,1,1))))</f>
        <v>0</v>
      </c>
      <c r="S29" s="146">
        <f ca="1">IF(S$13="",0,CHOOSE(Detalhamento.OpçãoServiços,OFFSET(Import.PLQ,$A29-1,S$15-1,1,1),IF($E29&lt;&gt;1,IF(ISNUMBER(INDEX(Import.PLE,Detalhamento!$E29,Detalhamento!S$15)),IF(INDEX(Import.PLE,Detalhamento!$E29,Detalhamento!S$15)&lt;=mediçao,OFFSET(Import.PLQ,$A29-1,S$15-1,1,1),0),0),PLE!$AA$28*OFFSET(Import.PLQ,$A29-1,S$15-1,1,1)),IF($E29&lt;&gt;1,IF(ISNUMBER(INDEX(Import.PLE,Detalhamento!$E29,Detalhamento!S$15)),IF(INDEX(Import.PLE,Detalhamento!$E29,Detalhamento!S$15)&lt;=mediçao,0,OFFSET(Import.PLQ,$A29-1,S$15-1,1,1)),OFFSET(Import.PLQ,$A29-1,S$15-1,1,1)),(1-PLE!$AA$28)*OFFSET(Import.PLQ,$A29-1,S$15-1,1,1))))</f>
        <v>0</v>
      </c>
      <c r="T29" s="146">
        <f ca="1">IF(T$13="",0,CHOOSE(Detalhamento.OpçãoServiços,OFFSET(Import.PLQ,$A29-1,T$15-1,1,1),IF($E29&lt;&gt;1,IF(ISNUMBER(INDEX(Import.PLE,Detalhamento!$E29,Detalhamento!T$15)),IF(INDEX(Import.PLE,Detalhamento!$E29,Detalhamento!T$15)&lt;=mediçao,OFFSET(Import.PLQ,$A29-1,T$15-1,1,1),0),0),PLE!$AA$28*OFFSET(Import.PLQ,$A29-1,T$15-1,1,1)),IF($E29&lt;&gt;1,IF(ISNUMBER(INDEX(Import.PLE,Detalhamento!$E29,Detalhamento!T$15)),IF(INDEX(Import.PLE,Detalhamento!$E29,Detalhamento!T$15)&lt;=mediçao,0,OFFSET(Import.PLQ,$A29-1,T$15-1,1,1)),OFFSET(Import.PLQ,$A29-1,T$15-1,1,1)),(1-PLE!$AA$28)*OFFSET(Import.PLQ,$A29-1,T$15-1,1,1))))</f>
        <v>0</v>
      </c>
      <c r="U29" s="146">
        <f ca="1">IF(U$13="",0,CHOOSE(Detalhamento.OpçãoServiços,OFFSET(Import.PLQ,$A29-1,U$15-1,1,1),IF($E29&lt;&gt;1,IF(ISNUMBER(INDEX(Import.PLE,Detalhamento!$E29,Detalhamento!U$15)),IF(INDEX(Import.PLE,Detalhamento!$E29,Detalhamento!U$15)&lt;=mediçao,OFFSET(Import.PLQ,$A29-1,U$15-1,1,1),0),0),PLE!$AA$28*OFFSET(Import.PLQ,$A29-1,U$15-1,1,1)),IF($E29&lt;&gt;1,IF(ISNUMBER(INDEX(Import.PLE,Detalhamento!$E29,Detalhamento!U$15)),IF(INDEX(Import.PLE,Detalhamento!$E29,Detalhamento!U$15)&lt;=mediçao,0,OFFSET(Import.PLQ,$A29-1,U$15-1,1,1)),OFFSET(Import.PLQ,$A29-1,U$15-1,1,1)),(1-PLE!$AA$28)*OFFSET(Import.PLQ,$A29-1,U$15-1,1,1))))</f>
        <v>0</v>
      </c>
      <c r="V29" s="146">
        <f ca="1">IF(V$13="",0,CHOOSE(Detalhamento.OpçãoServiços,OFFSET(Import.PLQ,$A29-1,V$15-1,1,1),IF($E29&lt;&gt;1,IF(ISNUMBER(INDEX(Import.PLE,Detalhamento!$E29,Detalhamento!V$15)),IF(INDEX(Import.PLE,Detalhamento!$E29,Detalhamento!V$15)&lt;=mediçao,OFFSET(Import.PLQ,$A29-1,V$15-1,1,1),0),0),PLE!$AA$28*OFFSET(Import.PLQ,$A29-1,V$15-1,1,1)),IF($E29&lt;&gt;1,IF(ISNUMBER(INDEX(Import.PLE,Detalhamento!$E29,Detalhamento!V$15)),IF(INDEX(Import.PLE,Detalhamento!$E29,Detalhamento!V$15)&lt;=mediçao,0,OFFSET(Import.PLQ,$A29-1,V$15-1,1,1)),OFFSET(Import.PLQ,$A29-1,V$15-1,1,1)),(1-PLE!$AA$28)*OFFSET(Import.PLQ,$A29-1,V$15-1,1,1))))</f>
        <v>0</v>
      </c>
      <c r="W29" s="146">
        <f ca="1">IF(W$13="",0,CHOOSE(Detalhamento.OpçãoServiços,OFFSET(Import.PLQ,$A29-1,W$15-1,1,1),IF($E29&lt;&gt;1,IF(ISNUMBER(INDEX(Import.PLE,Detalhamento!$E29,Detalhamento!W$15)),IF(INDEX(Import.PLE,Detalhamento!$E29,Detalhamento!W$15)&lt;=mediçao,OFFSET(Import.PLQ,$A29-1,W$15-1,1,1),0),0),PLE!$AA$28*OFFSET(Import.PLQ,$A29-1,W$15-1,1,1)),IF($E29&lt;&gt;1,IF(ISNUMBER(INDEX(Import.PLE,Detalhamento!$E29,Detalhamento!W$15)),IF(INDEX(Import.PLE,Detalhamento!$E29,Detalhamento!W$15)&lt;=mediçao,0,OFFSET(Import.PLQ,$A29-1,W$15-1,1,1)),OFFSET(Import.PLQ,$A29-1,W$15-1,1,1)),(1-PLE!$AA$28)*OFFSET(Import.PLQ,$A29-1,W$15-1,1,1))))</f>
        <v>0</v>
      </c>
      <c r="X29" s="146">
        <f ca="1">IF(X$13="",0,CHOOSE(Detalhamento.OpçãoServiços,OFFSET(Import.PLQ,$A29-1,X$15-1,1,1),IF($E29&lt;&gt;1,IF(ISNUMBER(INDEX(Import.PLE,Detalhamento!$E29,Detalhamento!X$15)),IF(INDEX(Import.PLE,Detalhamento!$E29,Detalhamento!X$15)&lt;=mediçao,OFFSET(Import.PLQ,$A29-1,X$15-1,1,1),0),0),PLE!$AA$28*OFFSET(Import.PLQ,$A29-1,X$15-1,1,1)),IF($E29&lt;&gt;1,IF(ISNUMBER(INDEX(Import.PLE,Detalhamento!$E29,Detalhamento!X$15)),IF(INDEX(Import.PLE,Detalhamento!$E29,Detalhamento!X$15)&lt;=mediçao,0,OFFSET(Import.PLQ,$A29-1,X$15-1,1,1)),OFFSET(Import.PLQ,$A29-1,X$15-1,1,1)),(1-PLE!$AA$28)*OFFSET(Import.PLQ,$A29-1,X$15-1,1,1))))</f>
        <v>0</v>
      </c>
      <c r="Y29" s="146">
        <f ca="1">IF(Y$13="",0,CHOOSE(Detalhamento.OpçãoServiços,OFFSET(Import.PLQ,$A29-1,Y$15-1,1,1),IF($E29&lt;&gt;1,IF(ISNUMBER(INDEX(Import.PLE,Detalhamento!$E29,Detalhamento!Y$15)),IF(INDEX(Import.PLE,Detalhamento!$E29,Detalhamento!Y$15)&lt;=mediçao,OFFSET(Import.PLQ,$A29-1,Y$15-1,1,1),0),0),PLE!$AA$28*OFFSET(Import.PLQ,$A29-1,Y$15-1,1,1)),IF($E29&lt;&gt;1,IF(ISNUMBER(INDEX(Import.PLE,Detalhamento!$E29,Detalhamento!Y$15)),IF(INDEX(Import.PLE,Detalhamento!$E29,Detalhamento!Y$15)&lt;=mediçao,0,OFFSET(Import.PLQ,$A29-1,Y$15-1,1,1)),OFFSET(Import.PLQ,$A29-1,Y$15-1,1,1)),(1-PLE!$AA$28)*OFFSET(Import.PLQ,$A29-1,Y$15-1,1,1))))</f>
        <v>0</v>
      </c>
      <c r="Z29" s="146">
        <f ca="1">IF(Z$13="",0,CHOOSE(Detalhamento.OpçãoServiços,OFFSET(Import.PLQ,$A29-1,Z$15-1,1,1),IF($E29&lt;&gt;1,IF(ISNUMBER(INDEX(Import.PLE,Detalhamento!$E29,Detalhamento!Z$15)),IF(INDEX(Import.PLE,Detalhamento!$E29,Detalhamento!Z$15)&lt;=mediçao,OFFSET(Import.PLQ,$A29-1,Z$15-1,1,1),0),0),PLE!$AA$28*OFFSET(Import.PLQ,$A29-1,Z$15-1,1,1)),IF($E29&lt;&gt;1,IF(ISNUMBER(INDEX(Import.PLE,Detalhamento!$E29,Detalhamento!Z$15)),IF(INDEX(Import.PLE,Detalhamento!$E29,Detalhamento!Z$15)&lt;=mediçao,0,OFFSET(Import.PLQ,$A29-1,Z$15-1,1,1)),OFFSET(Import.PLQ,$A29-1,Z$15-1,1,1)),(1-PLE!$AA$28)*OFFSET(Import.PLQ,$A29-1,Z$15-1,1,1))))</f>
        <v>0</v>
      </c>
      <c r="AA29" s="146">
        <f ca="1">IF(AA$13="",0,CHOOSE(Detalhamento.OpçãoServiços,OFFSET(Import.PLQ,$A29-1,AA$15-1,1,1),IF($E29&lt;&gt;1,IF(ISNUMBER(INDEX(Import.PLE,Detalhamento!$E29,Detalhamento!AA$15)),IF(INDEX(Import.PLE,Detalhamento!$E29,Detalhamento!AA$15)&lt;=mediçao,OFFSET(Import.PLQ,$A29-1,AA$15-1,1,1),0),0),PLE!$AA$28*OFFSET(Import.PLQ,$A29-1,AA$15-1,1,1)),IF($E29&lt;&gt;1,IF(ISNUMBER(INDEX(Import.PLE,Detalhamento!$E29,Detalhamento!AA$15)),IF(INDEX(Import.PLE,Detalhamento!$E29,Detalhamento!AA$15)&lt;=mediçao,0,OFFSET(Import.PLQ,$A29-1,AA$15-1,1,1)),OFFSET(Import.PLQ,$A29-1,AA$15-1,1,1)),(1-PLE!$AA$28)*OFFSET(Import.PLQ,$A29-1,AA$15-1,1,1))))</f>
        <v>0</v>
      </c>
      <c r="AB29" s="146">
        <f ca="1">IF(AB$13="",0,CHOOSE(Detalhamento.OpçãoServiços,OFFSET(Import.PLQ,$A29-1,AB$15-1,1,1),IF($E29&lt;&gt;1,IF(ISNUMBER(INDEX(Import.PLE,Detalhamento!$E29,Detalhamento!AB$15)),IF(INDEX(Import.PLE,Detalhamento!$E29,Detalhamento!AB$15)&lt;=mediçao,OFFSET(Import.PLQ,$A29-1,AB$15-1,1,1),0),0),PLE!$AA$28*OFFSET(Import.PLQ,$A29-1,AB$15-1,1,1)),IF($E29&lt;&gt;1,IF(ISNUMBER(INDEX(Import.PLE,Detalhamento!$E29,Detalhamento!AB$15)),IF(INDEX(Import.PLE,Detalhamento!$E29,Detalhamento!AB$15)&lt;=mediçao,0,OFFSET(Import.PLQ,$A29-1,AB$15-1,1,1)),OFFSET(Import.PLQ,$A29-1,AB$15-1,1,1)),(1-PLE!$AA$28)*OFFSET(Import.PLQ,$A29-1,AB$15-1,1,1))))</f>
        <v>0</v>
      </c>
      <c r="AC29" s="146">
        <f ca="1">IF(AC$13="",0,CHOOSE(Detalhamento.OpçãoServiços,OFFSET(Import.PLQ,$A29-1,AC$15-1,1,1),IF($E29&lt;&gt;1,IF(ISNUMBER(INDEX(Import.PLE,Detalhamento!$E29,Detalhamento!AC$15)),IF(INDEX(Import.PLE,Detalhamento!$E29,Detalhamento!AC$15)&lt;=mediçao,OFFSET(Import.PLQ,$A29-1,AC$15-1,1,1),0),0),PLE!$AA$28*OFFSET(Import.PLQ,$A29-1,AC$15-1,1,1)),IF($E29&lt;&gt;1,IF(ISNUMBER(INDEX(Import.PLE,Detalhamento!$E29,Detalhamento!AC$15)),IF(INDEX(Import.PLE,Detalhamento!$E29,Detalhamento!AC$15)&lt;=mediçao,0,OFFSET(Import.PLQ,$A29-1,AC$15-1,1,1)),OFFSET(Import.PLQ,$A29-1,AC$15-1,1,1)),(1-PLE!$AA$28)*OFFSET(Import.PLQ,$A29-1,AC$15-1,1,1))))</f>
        <v>0</v>
      </c>
      <c r="AD29" s="146">
        <f ca="1">IF(AD$13="",0,CHOOSE(Detalhamento.OpçãoServiços,OFFSET(Import.PLQ,$A29-1,AD$15-1,1,1),IF($E29&lt;&gt;1,IF(ISNUMBER(INDEX(Import.PLE,Detalhamento!$E29,Detalhamento!AD$15)),IF(INDEX(Import.PLE,Detalhamento!$E29,Detalhamento!AD$15)&lt;=mediçao,OFFSET(Import.PLQ,$A29-1,AD$15-1,1,1),0),0),PLE!$AA$28*OFFSET(Import.PLQ,$A29-1,AD$15-1,1,1)),IF($E29&lt;&gt;1,IF(ISNUMBER(INDEX(Import.PLE,Detalhamento!$E29,Detalhamento!AD$15)),IF(INDEX(Import.PLE,Detalhamento!$E29,Detalhamento!AD$15)&lt;=mediçao,0,OFFSET(Import.PLQ,$A29-1,AD$15-1,1,1)),OFFSET(Import.PLQ,$A29-1,AD$15-1,1,1)),(1-PLE!$AA$28)*OFFSET(Import.PLQ,$A29-1,AD$15-1,1,1))))</f>
        <v>0</v>
      </c>
      <c r="AE29" s="146">
        <f ca="1">IF(AE$13="",0,CHOOSE(Detalhamento.OpçãoServiços,OFFSET(Import.PLQ,$A29-1,AE$15-1,1,1),IF($E29&lt;&gt;1,IF(ISNUMBER(INDEX(Import.PLE,Detalhamento!$E29,Detalhamento!AE$15)),IF(INDEX(Import.PLE,Detalhamento!$E29,Detalhamento!AE$15)&lt;=mediçao,OFFSET(Import.PLQ,$A29-1,AE$15-1,1,1),0),0),PLE!$AA$28*OFFSET(Import.PLQ,$A29-1,AE$15-1,1,1)),IF($E29&lt;&gt;1,IF(ISNUMBER(INDEX(Import.PLE,Detalhamento!$E29,Detalhamento!AE$15)),IF(INDEX(Import.PLE,Detalhamento!$E29,Detalhamento!AE$15)&lt;=mediçao,0,OFFSET(Import.PLQ,$A29-1,AE$15-1,1,1)),OFFSET(Import.PLQ,$A29-1,AE$15-1,1,1)),(1-PLE!$AA$28)*OFFSET(Import.PLQ,$A29-1,AE$15-1,1,1))))</f>
        <v>0</v>
      </c>
      <c r="AF29" s="146">
        <f ca="1">IF(AF$13="",0,CHOOSE(Detalhamento.OpçãoServiços,OFFSET(Import.PLQ,$A29-1,AF$15-1,1,1),IF($E29&lt;&gt;1,IF(ISNUMBER(INDEX(Import.PLE,Detalhamento!$E29,Detalhamento!AF$15)),IF(INDEX(Import.PLE,Detalhamento!$E29,Detalhamento!AF$15)&lt;=mediçao,OFFSET(Import.PLQ,$A29-1,AF$15-1,1,1),0),0),PLE!$AA$28*OFFSET(Import.PLQ,$A29-1,AF$15-1,1,1)),IF($E29&lt;&gt;1,IF(ISNUMBER(INDEX(Import.PLE,Detalhamento!$E29,Detalhamento!AF$15)),IF(INDEX(Import.PLE,Detalhamento!$E29,Detalhamento!AF$15)&lt;=mediçao,0,OFFSET(Import.PLQ,$A29-1,AF$15-1,1,1)),OFFSET(Import.PLQ,$A29-1,AF$15-1,1,1)),(1-PLE!$AA$28)*OFFSET(Import.PLQ,$A29-1,AF$15-1,1,1))))</f>
        <v>0</v>
      </c>
      <c r="AG29" s="146">
        <f ca="1">IF(AG$13="",0,CHOOSE(Detalhamento.OpçãoServiços,OFFSET(Import.PLQ,$A29-1,AG$15-1,1,1),IF($E29&lt;&gt;1,IF(ISNUMBER(INDEX(Import.PLE,Detalhamento!$E29,Detalhamento!AG$15)),IF(INDEX(Import.PLE,Detalhamento!$E29,Detalhamento!AG$15)&lt;=mediçao,OFFSET(Import.PLQ,$A29-1,AG$15-1,1,1),0),0),PLE!$AA$28*OFFSET(Import.PLQ,$A29-1,AG$15-1,1,1)),IF($E29&lt;&gt;1,IF(ISNUMBER(INDEX(Import.PLE,Detalhamento!$E29,Detalhamento!AG$15)),IF(INDEX(Import.PLE,Detalhamento!$E29,Detalhamento!AG$15)&lt;=mediçao,0,OFFSET(Import.PLQ,$A29-1,AG$15-1,1,1)),OFFSET(Import.PLQ,$A29-1,AG$15-1,1,1)),(1-PLE!$AA$28)*OFFSET(Import.PLQ,$A29-1,AG$15-1,1,1))))</f>
        <v>0</v>
      </c>
      <c r="AH29" s="146">
        <f ca="1">IF(AH$13="",0,CHOOSE(Detalhamento.OpçãoServiços,OFFSET(Import.PLQ,$A29-1,AH$15-1,1,1),IF($E29&lt;&gt;1,IF(ISNUMBER(INDEX(Import.PLE,Detalhamento!$E29,Detalhamento!AH$15)),IF(INDEX(Import.PLE,Detalhamento!$E29,Detalhamento!AH$15)&lt;=mediçao,OFFSET(Import.PLQ,$A29-1,AH$15-1,1,1),0),0),PLE!$AA$28*OFFSET(Import.PLQ,$A29-1,AH$15-1,1,1)),IF($E29&lt;&gt;1,IF(ISNUMBER(INDEX(Import.PLE,Detalhamento!$E29,Detalhamento!AH$15)),IF(INDEX(Import.PLE,Detalhamento!$E29,Detalhamento!AH$15)&lt;=mediçao,0,OFFSET(Import.PLQ,$A29-1,AH$15-1,1,1)),OFFSET(Import.PLQ,$A29-1,AH$15-1,1,1)),(1-PLE!$AA$28)*OFFSET(Import.PLQ,$A29-1,AH$15-1,1,1))))</f>
        <v>0</v>
      </c>
      <c r="AI29" s="146">
        <f ca="1">IF(AI$13="",0,CHOOSE(Detalhamento.OpçãoServiços,OFFSET(Import.PLQ,$A29-1,AI$15-1,1,1),IF($E29&lt;&gt;1,IF(ISNUMBER(INDEX(Import.PLE,Detalhamento!$E29,Detalhamento!AI$15)),IF(INDEX(Import.PLE,Detalhamento!$E29,Detalhamento!AI$15)&lt;=mediçao,OFFSET(Import.PLQ,$A29-1,AI$15-1,1,1),0),0),PLE!$AA$28*OFFSET(Import.PLQ,$A29-1,AI$15-1,1,1)),IF($E29&lt;&gt;1,IF(ISNUMBER(INDEX(Import.PLE,Detalhamento!$E29,Detalhamento!AI$15)),IF(INDEX(Import.PLE,Detalhamento!$E29,Detalhamento!AI$15)&lt;=mediçao,0,OFFSET(Import.PLQ,$A29-1,AI$15-1,1,1)),OFFSET(Import.PLQ,$A29-1,AI$15-1,1,1)),(1-PLE!$AA$28)*OFFSET(Import.PLQ,$A29-1,AI$15-1,1,1))))</f>
        <v>0</v>
      </c>
      <c r="AJ29" s="146">
        <f ca="1">IF(AJ$13="",0,CHOOSE(Detalhamento.OpçãoServiços,OFFSET(Import.PLQ,$A29-1,AJ$15-1,1,1),IF($E29&lt;&gt;1,IF(ISNUMBER(INDEX(Import.PLE,Detalhamento!$E29,Detalhamento!AJ$15)),IF(INDEX(Import.PLE,Detalhamento!$E29,Detalhamento!AJ$15)&lt;=mediçao,OFFSET(Import.PLQ,$A29-1,AJ$15-1,1,1),0),0),PLE!$AA$28*OFFSET(Import.PLQ,$A29-1,AJ$15-1,1,1)),IF($E29&lt;&gt;1,IF(ISNUMBER(INDEX(Import.PLE,Detalhamento!$E29,Detalhamento!AJ$15)),IF(INDEX(Import.PLE,Detalhamento!$E29,Detalhamento!AJ$15)&lt;=mediçao,0,OFFSET(Import.PLQ,$A29-1,AJ$15-1,1,1)),OFFSET(Import.PLQ,$A29-1,AJ$15-1,1,1)),(1-PLE!$AA$28)*OFFSET(Import.PLQ,$A29-1,AJ$15-1,1,1))))</f>
        <v>0</v>
      </c>
      <c r="AK29" s="146">
        <f ca="1">IF(AK$13="",0,CHOOSE(Detalhamento.OpçãoServiços,OFFSET(Import.PLQ,$A29-1,AK$15-1,1,1),IF($E29&lt;&gt;1,IF(ISNUMBER(INDEX(Import.PLE,Detalhamento!$E29,Detalhamento!AK$15)),IF(INDEX(Import.PLE,Detalhamento!$E29,Detalhamento!AK$15)&lt;=mediçao,OFFSET(Import.PLQ,$A29-1,AK$15-1,1,1),0),0),PLE!$AA$28*OFFSET(Import.PLQ,$A29-1,AK$15-1,1,1)),IF($E29&lt;&gt;1,IF(ISNUMBER(INDEX(Import.PLE,Detalhamento!$E29,Detalhamento!AK$15)),IF(INDEX(Import.PLE,Detalhamento!$E29,Detalhamento!AK$15)&lt;=mediçao,0,OFFSET(Import.PLQ,$A29-1,AK$15-1,1,1)),OFFSET(Import.PLQ,$A29-1,AK$15-1,1,1)),(1-PLE!$AA$28)*OFFSET(Import.PLQ,$A29-1,AK$15-1,1,1))))</f>
        <v>0</v>
      </c>
      <c r="AL29" s="146">
        <f ca="1">IF(AL$13="",0,CHOOSE(Detalhamento.OpçãoServiços,OFFSET(Import.PLQ,$A29-1,AL$15-1,1,1),IF($E29&lt;&gt;1,IF(ISNUMBER(INDEX(Import.PLE,Detalhamento!$E29,Detalhamento!AL$15)),IF(INDEX(Import.PLE,Detalhamento!$E29,Detalhamento!AL$15)&lt;=mediçao,OFFSET(Import.PLQ,$A29-1,AL$15-1,1,1),0),0),PLE!$AA$28*OFFSET(Import.PLQ,$A29-1,AL$15-1,1,1)),IF($E29&lt;&gt;1,IF(ISNUMBER(INDEX(Import.PLE,Detalhamento!$E29,Detalhamento!AL$15)),IF(INDEX(Import.PLE,Detalhamento!$E29,Detalhamento!AL$15)&lt;=mediçao,0,OFFSET(Import.PLQ,$A29-1,AL$15-1,1,1)),OFFSET(Import.PLQ,$A29-1,AL$15-1,1,1)),(1-PLE!$AA$28)*OFFSET(Import.PLQ,$A29-1,AL$15-1,1,1))))</f>
        <v>0</v>
      </c>
      <c r="AM29" s="146">
        <f ca="1">IF(AM$13="",0,CHOOSE(Detalhamento.OpçãoServiços,OFFSET(Import.PLQ,$A29-1,AM$15-1,1,1),IF($E29&lt;&gt;1,IF(ISNUMBER(INDEX(Import.PLE,Detalhamento!$E29,Detalhamento!AM$15)),IF(INDEX(Import.PLE,Detalhamento!$E29,Detalhamento!AM$15)&lt;=mediçao,OFFSET(Import.PLQ,$A29-1,AM$15-1,1,1),0),0),PLE!$AA$28*OFFSET(Import.PLQ,$A29-1,AM$15-1,1,1)),IF($E29&lt;&gt;1,IF(ISNUMBER(INDEX(Import.PLE,Detalhamento!$E29,Detalhamento!AM$15)),IF(INDEX(Import.PLE,Detalhamento!$E29,Detalhamento!AM$15)&lt;=mediçao,0,OFFSET(Import.PLQ,$A29-1,AM$15-1,1,1)),OFFSET(Import.PLQ,$A29-1,AM$15-1,1,1)),(1-PLE!$AA$28)*OFFSET(Import.PLQ,$A29-1,AM$15-1,1,1))))</f>
        <v>0</v>
      </c>
      <c r="AN29" s="146">
        <f ca="1">IF(AN$13="",0,CHOOSE(Detalhamento.OpçãoServiços,OFFSET(Import.PLQ,$A29-1,AN$15-1,1,1),IF($E29&lt;&gt;1,IF(ISNUMBER(INDEX(Import.PLE,Detalhamento!$E29,Detalhamento!AN$15)),IF(INDEX(Import.PLE,Detalhamento!$E29,Detalhamento!AN$15)&lt;=mediçao,OFFSET(Import.PLQ,$A29-1,AN$15-1,1,1),0),0),PLE!$AA$28*OFFSET(Import.PLQ,$A29-1,AN$15-1,1,1)),IF($E29&lt;&gt;1,IF(ISNUMBER(INDEX(Import.PLE,Detalhamento!$E29,Detalhamento!AN$15)),IF(INDEX(Import.PLE,Detalhamento!$E29,Detalhamento!AN$15)&lt;=mediçao,0,OFFSET(Import.PLQ,$A29-1,AN$15-1,1,1)),OFFSET(Import.PLQ,$A29-1,AN$15-1,1,1)),(1-PLE!$AA$28)*OFFSET(Import.PLQ,$A29-1,AN$15-1,1,1))))</f>
        <v>0</v>
      </c>
      <c r="AO29" s="146">
        <f ca="1">IF(AO$13="",0,CHOOSE(Detalhamento.OpçãoServiços,OFFSET(Import.PLQ,$A29-1,AO$15-1,1,1),IF($E29&lt;&gt;1,IF(ISNUMBER(INDEX(Import.PLE,Detalhamento!$E29,Detalhamento!AO$15)),IF(INDEX(Import.PLE,Detalhamento!$E29,Detalhamento!AO$15)&lt;=mediçao,OFFSET(Import.PLQ,$A29-1,AO$15-1,1,1),0),0),PLE!$AA$28*OFFSET(Import.PLQ,$A29-1,AO$15-1,1,1)),IF($E29&lt;&gt;1,IF(ISNUMBER(INDEX(Import.PLE,Detalhamento!$E29,Detalhamento!AO$15)),IF(INDEX(Import.PLE,Detalhamento!$E29,Detalhamento!AO$15)&lt;=mediçao,0,OFFSET(Import.PLQ,$A29-1,AO$15-1,1,1)),OFFSET(Import.PLQ,$A29-1,AO$15-1,1,1)),(1-PLE!$AA$28)*OFFSET(Import.PLQ,$A29-1,AO$15-1,1,1))))</f>
        <v>0</v>
      </c>
      <c r="AP29" s="146">
        <f ca="1">IF(AP$13="",0,CHOOSE(Detalhamento.OpçãoServiços,OFFSET(Import.PLQ,$A29-1,AP$15-1,1,1),IF($E29&lt;&gt;1,IF(ISNUMBER(INDEX(Import.PLE,Detalhamento!$E29,Detalhamento!AP$15)),IF(INDEX(Import.PLE,Detalhamento!$E29,Detalhamento!AP$15)&lt;=mediçao,OFFSET(Import.PLQ,$A29-1,AP$15-1,1,1),0),0),PLE!$AA$28*OFFSET(Import.PLQ,$A29-1,AP$15-1,1,1)),IF($E29&lt;&gt;1,IF(ISNUMBER(INDEX(Import.PLE,Detalhamento!$E29,Detalhamento!AP$15)),IF(INDEX(Import.PLE,Detalhamento!$E29,Detalhamento!AP$15)&lt;=mediçao,0,OFFSET(Import.PLQ,$A29-1,AP$15-1,1,1)),OFFSET(Import.PLQ,$A29-1,AP$15-1,1,1)),(1-PLE!$AA$28)*OFFSET(Import.PLQ,$A29-1,AP$15-1,1,1))))</f>
        <v>0</v>
      </c>
      <c r="AQ29" s="146">
        <f ca="1">IF(AQ$13="",0,CHOOSE(Detalhamento.OpçãoServiços,OFFSET(Import.PLQ,$A29-1,AQ$15-1,1,1),IF($E29&lt;&gt;1,IF(ISNUMBER(INDEX(Import.PLE,Detalhamento!$E29,Detalhamento!AQ$15)),IF(INDEX(Import.PLE,Detalhamento!$E29,Detalhamento!AQ$15)&lt;=mediçao,OFFSET(Import.PLQ,$A29-1,AQ$15-1,1,1),0),0),PLE!$AA$28*OFFSET(Import.PLQ,$A29-1,AQ$15-1,1,1)),IF($E29&lt;&gt;1,IF(ISNUMBER(INDEX(Import.PLE,Detalhamento!$E29,Detalhamento!AQ$15)),IF(INDEX(Import.PLE,Detalhamento!$E29,Detalhamento!AQ$15)&lt;=mediçao,0,OFFSET(Import.PLQ,$A29-1,AQ$15-1,1,1)),OFFSET(Import.PLQ,$A29-1,AQ$15-1,1,1)),(1-PLE!$AA$28)*OFFSET(Import.PLQ,$A29-1,AQ$15-1,1,1))))</f>
        <v>0</v>
      </c>
      <c r="AR29" s="146">
        <f ca="1">IF(AR$13="",0,CHOOSE(Detalhamento.OpçãoServiços,OFFSET(Import.PLQ,$A29-1,AR$15-1,1,1),IF($E29&lt;&gt;1,IF(ISNUMBER(INDEX(Import.PLE,Detalhamento!$E29,Detalhamento!AR$15)),IF(INDEX(Import.PLE,Detalhamento!$E29,Detalhamento!AR$15)&lt;=mediçao,OFFSET(Import.PLQ,$A29-1,AR$15-1,1,1),0),0),PLE!$AA$28*OFFSET(Import.PLQ,$A29-1,AR$15-1,1,1)),IF($E29&lt;&gt;1,IF(ISNUMBER(INDEX(Import.PLE,Detalhamento!$E29,Detalhamento!AR$15)),IF(INDEX(Import.PLE,Detalhamento!$E29,Detalhamento!AR$15)&lt;=mediçao,0,OFFSET(Import.PLQ,$A29-1,AR$15-1,1,1)),OFFSET(Import.PLQ,$A29-1,AR$15-1,1,1)),(1-PLE!$AA$28)*OFFSET(Import.PLQ,$A29-1,AR$15-1,1,1))))</f>
        <v>0</v>
      </c>
      <c r="AS29" s="146">
        <f ca="1">IF(AS$13="",0,CHOOSE(Detalhamento.OpçãoServiços,OFFSET(Import.PLQ,$A29-1,AS$15-1,1,1),IF($E29&lt;&gt;1,IF(ISNUMBER(INDEX(Import.PLE,Detalhamento!$E29,Detalhamento!AS$15)),IF(INDEX(Import.PLE,Detalhamento!$E29,Detalhamento!AS$15)&lt;=mediçao,OFFSET(Import.PLQ,$A29-1,AS$15-1,1,1),0),0),PLE!$AA$28*OFFSET(Import.PLQ,$A29-1,AS$15-1,1,1)),IF($E29&lt;&gt;1,IF(ISNUMBER(INDEX(Import.PLE,Detalhamento!$E29,Detalhamento!AS$15)),IF(INDEX(Import.PLE,Detalhamento!$E29,Detalhamento!AS$15)&lt;=mediçao,0,OFFSET(Import.PLQ,$A29-1,AS$15-1,1,1)),OFFSET(Import.PLQ,$A29-1,AS$15-1,1,1)),(1-PLE!$AA$28)*OFFSET(Import.PLQ,$A29-1,AS$15-1,1,1))))</f>
        <v>0</v>
      </c>
      <c r="AT29" s="146">
        <f ca="1">IF(AT$13="",0,CHOOSE(Detalhamento.OpçãoServiços,OFFSET(Import.PLQ,$A29-1,AT$15-1,1,1),IF($E29&lt;&gt;1,IF(ISNUMBER(INDEX(Import.PLE,Detalhamento!$E29,Detalhamento!AT$15)),IF(INDEX(Import.PLE,Detalhamento!$E29,Detalhamento!AT$15)&lt;=mediçao,OFFSET(Import.PLQ,$A29-1,AT$15-1,1,1),0),0),PLE!$AA$28*OFFSET(Import.PLQ,$A29-1,AT$15-1,1,1)),IF($E29&lt;&gt;1,IF(ISNUMBER(INDEX(Import.PLE,Detalhamento!$E29,Detalhamento!AT$15)),IF(INDEX(Import.PLE,Detalhamento!$E29,Detalhamento!AT$15)&lt;=mediçao,0,OFFSET(Import.PLQ,$A29-1,AT$15-1,1,1)),OFFSET(Import.PLQ,$A29-1,AT$15-1,1,1)),(1-PLE!$AA$28)*OFFSET(Import.PLQ,$A29-1,AT$15-1,1,1))))</f>
        <v>0</v>
      </c>
      <c r="AU29" s="146">
        <f ca="1">IF(AU$13="",0,CHOOSE(Detalhamento.OpçãoServiços,OFFSET(Import.PLQ,$A29-1,AU$15-1,1,1),IF($E29&lt;&gt;1,IF(ISNUMBER(INDEX(Import.PLE,Detalhamento!$E29,Detalhamento!AU$15)),IF(INDEX(Import.PLE,Detalhamento!$E29,Detalhamento!AU$15)&lt;=mediçao,OFFSET(Import.PLQ,$A29-1,AU$15-1,1,1),0),0),PLE!$AA$28*OFFSET(Import.PLQ,$A29-1,AU$15-1,1,1)),IF($E29&lt;&gt;1,IF(ISNUMBER(INDEX(Import.PLE,Detalhamento!$E29,Detalhamento!AU$15)),IF(INDEX(Import.PLE,Detalhamento!$E29,Detalhamento!AU$15)&lt;=mediçao,0,OFFSET(Import.PLQ,$A29-1,AU$15-1,1,1)),OFFSET(Import.PLQ,$A29-1,AU$15-1,1,1)),(1-PLE!$AA$28)*OFFSET(Import.PLQ,$A29-1,AU$15-1,1,1))))</f>
        <v>0</v>
      </c>
      <c r="AV29" s="146">
        <f ca="1">IF(AV$13="",0,CHOOSE(Detalhamento.OpçãoServiços,OFFSET(Import.PLQ,$A29-1,AV$15-1,1,1),IF($E29&lt;&gt;1,IF(ISNUMBER(INDEX(Import.PLE,Detalhamento!$E29,Detalhamento!AV$15)),IF(INDEX(Import.PLE,Detalhamento!$E29,Detalhamento!AV$15)&lt;=mediçao,OFFSET(Import.PLQ,$A29-1,AV$15-1,1,1),0),0),PLE!$AA$28*OFFSET(Import.PLQ,$A29-1,AV$15-1,1,1)),IF($E29&lt;&gt;1,IF(ISNUMBER(INDEX(Import.PLE,Detalhamento!$E29,Detalhamento!AV$15)),IF(INDEX(Import.PLE,Detalhamento!$E29,Detalhamento!AV$15)&lt;=mediçao,0,OFFSET(Import.PLQ,$A29-1,AV$15-1,1,1)),OFFSET(Import.PLQ,$A29-1,AV$15-1,1,1)),(1-PLE!$AA$28)*OFFSET(Import.PLQ,$A29-1,AV$15-1,1,1))))</f>
        <v>0</v>
      </c>
      <c r="AW29" s="146">
        <f ca="1">IF(AW$13="",0,CHOOSE(Detalhamento.OpçãoServiços,OFFSET(Import.PLQ,$A29-1,AW$15-1,1,1),IF($E29&lt;&gt;1,IF(ISNUMBER(INDEX(Import.PLE,Detalhamento!$E29,Detalhamento!AW$15)),IF(INDEX(Import.PLE,Detalhamento!$E29,Detalhamento!AW$15)&lt;=mediçao,OFFSET(Import.PLQ,$A29-1,AW$15-1,1,1),0),0),PLE!$AA$28*OFFSET(Import.PLQ,$A29-1,AW$15-1,1,1)),IF($E29&lt;&gt;1,IF(ISNUMBER(INDEX(Import.PLE,Detalhamento!$E29,Detalhamento!AW$15)),IF(INDEX(Import.PLE,Detalhamento!$E29,Detalhamento!AW$15)&lt;=mediçao,0,OFFSET(Import.PLQ,$A29-1,AW$15-1,1,1)),OFFSET(Import.PLQ,$A29-1,AW$15-1,1,1)),(1-PLE!$AA$28)*OFFSET(Import.PLQ,$A29-1,AW$15-1,1,1))))</f>
        <v>0</v>
      </c>
      <c r="AX29" s="146">
        <f ca="1">IF(AX$13="",0,CHOOSE(Detalhamento.OpçãoServiços,OFFSET(Import.PLQ,$A29-1,AX$15-1,1,1),IF($E29&lt;&gt;1,IF(ISNUMBER(INDEX(Import.PLE,Detalhamento!$E29,Detalhamento!AX$15)),IF(INDEX(Import.PLE,Detalhamento!$E29,Detalhamento!AX$15)&lt;=mediçao,OFFSET(Import.PLQ,$A29-1,AX$15-1,1,1),0),0),PLE!$AA$28*OFFSET(Import.PLQ,$A29-1,AX$15-1,1,1)),IF($E29&lt;&gt;1,IF(ISNUMBER(INDEX(Import.PLE,Detalhamento!$E29,Detalhamento!AX$15)),IF(INDEX(Import.PLE,Detalhamento!$E29,Detalhamento!AX$15)&lt;=mediçao,0,OFFSET(Import.PLQ,$A29-1,AX$15-1,1,1)),OFFSET(Import.PLQ,$A29-1,AX$15-1,1,1)),(1-PLE!$AA$28)*OFFSET(Import.PLQ,$A29-1,AX$15-1,1,1))))</f>
        <v>0</v>
      </c>
      <c r="AY29" s="146">
        <f ca="1">IF(AY$13="",0,CHOOSE(Detalhamento.OpçãoServiços,OFFSET(Import.PLQ,$A29-1,AY$15-1,1,1),IF($E29&lt;&gt;1,IF(ISNUMBER(INDEX(Import.PLE,Detalhamento!$E29,Detalhamento!AY$15)),IF(INDEX(Import.PLE,Detalhamento!$E29,Detalhamento!AY$15)&lt;=mediçao,OFFSET(Import.PLQ,$A29-1,AY$15-1,1,1),0),0),PLE!$AA$28*OFFSET(Import.PLQ,$A29-1,AY$15-1,1,1)),IF($E29&lt;&gt;1,IF(ISNUMBER(INDEX(Import.PLE,Detalhamento!$E29,Detalhamento!AY$15)),IF(INDEX(Import.PLE,Detalhamento!$E29,Detalhamento!AY$15)&lt;=mediçao,0,OFFSET(Import.PLQ,$A29-1,AY$15-1,1,1)),OFFSET(Import.PLQ,$A29-1,AY$15-1,1,1)),(1-PLE!$AA$28)*OFFSET(Import.PLQ,$A29-1,AY$15-1,1,1))))</f>
        <v>0</v>
      </c>
      <c r="AZ29" s="146">
        <f ca="1">IF(AZ$13="",0,CHOOSE(Detalhamento.OpçãoServiços,OFFSET(Import.PLQ,$A29-1,AZ$15-1,1,1),IF($E29&lt;&gt;1,IF(ISNUMBER(INDEX(Import.PLE,Detalhamento!$E29,Detalhamento!AZ$15)),IF(INDEX(Import.PLE,Detalhamento!$E29,Detalhamento!AZ$15)&lt;=mediçao,OFFSET(Import.PLQ,$A29-1,AZ$15-1,1,1),0),0),PLE!$AA$28*OFFSET(Import.PLQ,$A29-1,AZ$15-1,1,1)),IF($E29&lt;&gt;1,IF(ISNUMBER(INDEX(Import.PLE,Detalhamento!$E29,Detalhamento!AZ$15)),IF(INDEX(Import.PLE,Detalhamento!$E29,Detalhamento!AZ$15)&lt;=mediçao,0,OFFSET(Import.PLQ,$A29-1,AZ$15-1,1,1)),OFFSET(Import.PLQ,$A29-1,AZ$15-1,1,1)),(1-PLE!$AA$28)*OFFSET(Import.PLQ,$A29-1,AZ$15-1,1,1))))</f>
        <v>0</v>
      </c>
      <c r="BA29" s="146">
        <f ca="1">IF(BA$13="",0,CHOOSE(Detalhamento.OpçãoServiços,OFFSET(Import.PLQ,$A29-1,BA$15-1,1,1),IF($E29&lt;&gt;1,IF(ISNUMBER(INDEX(Import.PLE,Detalhamento!$E29,Detalhamento!BA$15)),IF(INDEX(Import.PLE,Detalhamento!$E29,Detalhamento!BA$15)&lt;=mediçao,OFFSET(Import.PLQ,$A29-1,BA$15-1,1,1),0),0),PLE!$AA$28*OFFSET(Import.PLQ,$A29-1,BA$15-1,1,1)),IF($E29&lt;&gt;1,IF(ISNUMBER(INDEX(Import.PLE,Detalhamento!$E29,Detalhamento!BA$15)),IF(INDEX(Import.PLE,Detalhamento!$E29,Detalhamento!BA$15)&lt;=mediçao,0,OFFSET(Import.PLQ,$A29-1,BA$15-1,1,1)),OFFSET(Import.PLQ,$A29-1,BA$15-1,1,1)),(1-PLE!$AA$28)*OFFSET(Import.PLQ,$A29-1,BA$15-1,1,1))))</f>
        <v>0</v>
      </c>
      <c r="BB29" s="146">
        <f ca="1">IF(BB$13="",0,CHOOSE(Detalhamento.OpçãoServiços,OFFSET(Import.PLQ,$A29-1,BB$15-1,1,1),IF($E29&lt;&gt;1,IF(ISNUMBER(INDEX(Import.PLE,Detalhamento!$E29,Detalhamento!BB$15)),IF(INDEX(Import.PLE,Detalhamento!$E29,Detalhamento!BB$15)&lt;=mediçao,OFFSET(Import.PLQ,$A29-1,BB$15-1,1,1),0),0),PLE!$AA$28*OFFSET(Import.PLQ,$A29-1,BB$15-1,1,1)),IF($E29&lt;&gt;1,IF(ISNUMBER(INDEX(Import.PLE,Detalhamento!$E29,Detalhamento!BB$15)),IF(INDEX(Import.PLE,Detalhamento!$E29,Detalhamento!BB$15)&lt;=mediçao,0,OFFSET(Import.PLQ,$A29-1,BB$15-1,1,1)),OFFSET(Import.PLQ,$A29-1,BB$15-1,1,1)),(1-PLE!$AA$28)*OFFSET(Import.PLQ,$A29-1,BB$15-1,1,1))))</f>
        <v>0</v>
      </c>
      <c r="BC29" s="146">
        <f ca="1">IF(BC$13="",0,CHOOSE(Detalhamento.OpçãoServiços,OFFSET(Import.PLQ,$A29-1,BC$15-1,1,1),IF($E29&lt;&gt;1,IF(ISNUMBER(INDEX(Import.PLE,Detalhamento!$E29,Detalhamento!BC$15)),IF(INDEX(Import.PLE,Detalhamento!$E29,Detalhamento!BC$15)&lt;=mediçao,OFFSET(Import.PLQ,$A29-1,BC$15-1,1,1),0),0),PLE!$AA$28*OFFSET(Import.PLQ,$A29-1,BC$15-1,1,1)),IF($E29&lt;&gt;1,IF(ISNUMBER(INDEX(Import.PLE,Detalhamento!$E29,Detalhamento!BC$15)),IF(INDEX(Import.PLE,Detalhamento!$E29,Detalhamento!BC$15)&lt;=mediçao,0,OFFSET(Import.PLQ,$A29-1,BC$15-1,1,1)),OFFSET(Import.PLQ,$A29-1,BC$15-1,1,1)),(1-PLE!$AA$28)*OFFSET(Import.PLQ,$A29-1,BC$15-1,1,1))))</f>
        <v>0</v>
      </c>
      <c r="BD29" s="146">
        <f ca="1">IF(BD$13="",0,CHOOSE(Detalhamento.OpçãoServiços,OFFSET(Import.PLQ,$A29-1,BD$15-1,1,1),IF($E29&lt;&gt;1,IF(ISNUMBER(INDEX(Import.PLE,Detalhamento!$E29,Detalhamento!BD$15)),IF(INDEX(Import.PLE,Detalhamento!$E29,Detalhamento!BD$15)&lt;=mediçao,OFFSET(Import.PLQ,$A29-1,BD$15-1,1,1),0),0),PLE!$AA$28*OFFSET(Import.PLQ,$A29-1,BD$15-1,1,1)),IF($E29&lt;&gt;1,IF(ISNUMBER(INDEX(Import.PLE,Detalhamento!$E29,Detalhamento!BD$15)),IF(INDEX(Import.PLE,Detalhamento!$E29,Detalhamento!BD$15)&lt;=mediçao,0,OFFSET(Import.PLQ,$A29-1,BD$15-1,1,1)),OFFSET(Import.PLQ,$A29-1,BD$15-1,1,1)),(1-PLE!$AA$28)*OFFSET(Import.PLQ,$A29-1,BD$15-1,1,1))))</f>
        <v>0</v>
      </c>
      <c r="BE29" s="146">
        <f ca="1">IF(BE$13="",0,CHOOSE(Detalhamento.OpçãoServiços,OFFSET(Import.PLQ,$A29-1,BE$15-1,1,1),IF($E29&lt;&gt;1,IF(ISNUMBER(INDEX(Import.PLE,Detalhamento!$E29,Detalhamento!BE$15)),IF(INDEX(Import.PLE,Detalhamento!$E29,Detalhamento!BE$15)&lt;=mediçao,OFFSET(Import.PLQ,$A29-1,BE$15-1,1,1),0),0),PLE!$AA$28*OFFSET(Import.PLQ,$A29-1,BE$15-1,1,1)),IF($E29&lt;&gt;1,IF(ISNUMBER(INDEX(Import.PLE,Detalhamento!$E29,Detalhamento!BE$15)),IF(INDEX(Import.PLE,Detalhamento!$E29,Detalhamento!BE$15)&lt;=mediçao,0,OFFSET(Import.PLQ,$A29-1,BE$15-1,1,1)),OFFSET(Import.PLQ,$A29-1,BE$15-1,1,1)),(1-PLE!$AA$28)*OFFSET(Import.PLQ,$A29-1,BE$15-1,1,1))))</f>
        <v>0</v>
      </c>
      <c r="BF29" s="146">
        <f ca="1">IF(BF$13="",0,CHOOSE(Detalhamento.OpçãoServiços,OFFSET(Import.PLQ,$A29-1,BF$15-1,1,1),IF($E29&lt;&gt;1,IF(ISNUMBER(INDEX(Import.PLE,Detalhamento!$E29,Detalhamento!BF$15)),IF(INDEX(Import.PLE,Detalhamento!$E29,Detalhamento!BF$15)&lt;=mediçao,OFFSET(Import.PLQ,$A29-1,BF$15-1,1,1),0),0),PLE!$AA$28*OFFSET(Import.PLQ,$A29-1,BF$15-1,1,1)),IF($E29&lt;&gt;1,IF(ISNUMBER(INDEX(Import.PLE,Detalhamento!$E29,Detalhamento!BF$15)),IF(INDEX(Import.PLE,Detalhamento!$E29,Detalhamento!BF$15)&lt;=mediçao,0,OFFSET(Import.PLQ,$A29-1,BF$15-1,1,1)),OFFSET(Import.PLQ,$A29-1,BF$15-1,1,1)),(1-PLE!$AA$28)*OFFSET(Import.PLQ,$A29-1,BF$15-1,1,1))))</f>
        <v>0</v>
      </c>
      <c r="BG29" s="146">
        <f ca="1">IF(BG$13="",0,CHOOSE(Detalhamento.OpçãoServiços,OFFSET(Import.PLQ,$A29-1,BG$15-1,1,1),IF($E29&lt;&gt;1,IF(ISNUMBER(INDEX(Import.PLE,Detalhamento!$E29,Detalhamento!BG$15)),IF(INDEX(Import.PLE,Detalhamento!$E29,Detalhamento!BG$15)&lt;=mediçao,OFFSET(Import.PLQ,$A29-1,BG$15-1,1,1),0),0),PLE!$AA$28*OFFSET(Import.PLQ,$A29-1,BG$15-1,1,1)),IF($E29&lt;&gt;1,IF(ISNUMBER(INDEX(Import.PLE,Detalhamento!$E29,Detalhamento!BG$15)),IF(INDEX(Import.PLE,Detalhamento!$E29,Detalhamento!BG$15)&lt;=mediçao,0,OFFSET(Import.PLQ,$A29-1,BG$15-1,1,1)),OFFSET(Import.PLQ,$A29-1,BG$15-1,1,1)),(1-PLE!$AA$28)*OFFSET(Import.PLQ,$A29-1,BG$15-1,1,1))))</f>
        <v>0</v>
      </c>
      <c r="BH29" s="146">
        <f ca="1">IF(BH$13="",0,CHOOSE(Detalhamento.OpçãoServiços,OFFSET(Import.PLQ,$A29-1,BH$15-1,1,1),IF($E29&lt;&gt;1,IF(ISNUMBER(INDEX(Import.PLE,Detalhamento!$E29,Detalhamento!BH$15)),IF(INDEX(Import.PLE,Detalhamento!$E29,Detalhamento!BH$15)&lt;=mediçao,OFFSET(Import.PLQ,$A29-1,BH$15-1,1,1),0),0),PLE!$AA$28*OFFSET(Import.PLQ,$A29-1,BH$15-1,1,1)),IF($E29&lt;&gt;1,IF(ISNUMBER(INDEX(Import.PLE,Detalhamento!$E29,Detalhamento!BH$15)),IF(INDEX(Import.PLE,Detalhamento!$E29,Detalhamento!BH$15)&lt;=mediçao,0,OFFSET(Import.PLQ,$A29-1,BH$15-1,1,1)),OFFSET(Import.PLQ,$A29-1,BH$15-1,1,1)),(1-PLE!$AA$28)*OFFSET(Import.PLQ,$A29-1,BH$15-1,1,1))))</f>
        <v>0</v>
      </c>
      <c r="BI29" s="146">
        <f ca="1">IF(BI$13="",0,CHOOSE(Detalhamento.OpçãoServiços,OFFSET(Import.PLQ,$A29-1,BI$15-1,1,1),IF($E29&lt;&gt;1,IF(ISNUMBER(INDEX(Import.PLE,Detalhamento!$E29,Detalhamento!BI$15)),IF(INDEX(Import.PLE,Detalhamento!$E29,Detalhamento!BI$15)&lt;=mediçao,OFFSET(Import.PLQ,$A29-1,BI$15-1,1,1),0),0),PLE!$AA$28*OFFSET(Import.PLQ,$A29-1,BI$15-1,1,1)),IF($E29&lt;&gt;1,IF(ISNUMBER(INDEX(Import.PLE,Detalhamento!$E29,Detalhamento!BI$15)),IF(INDEX(Import.PLE,Detalhamento!$E29,Detalhamento!BI$15)&lt;=mediçao,0,OFFSET(Import.PLQ,$A29-1,BI$15-1,1,1)),OFFSET(Import.PLQ,$A29-1,BI$15-1,1,1)),(1-PLE!$AA$28)*OFFSET(Import.PLQ,$A29-1,BI$15-1,1,1))))</f>
        <v>0</v>
      </c>
    </row>
    <row r="30" spans="1:61" hidden="1">
      <c r="A30" s="157">
        <v>14</v>
      </c>
      <c r="B30" s="21" t="e">
        <f t="shared" ca="1" si="2"/>
        <v>#N/A</v>
      </c>
      <c r="E30" s="155" t="str">
        <f t="shared" ca="1" si="3"/>
        <v/>
      </c>
      <c r="F30" s="156" t="e">
        <f t="shared" ca="1" si="4"/>
        <v>#N/A</v>
      </c>
      <c r="G30" s="156" t="e">
        <f t="shared" ca="1" si="5"/>
        <v>#N/A</v>
      </c>
      <c r="H30" s="181" t="str">
        <f t="shared" ca="1" si="5"/>
        <v/>
      </c>
      <c r="I30" s="37" t="e">
        <f t="shared" ca="1" si="6"/>
        <v>#N/A</v>
      </c>
      <c r="J30" s="146" t="e">
        <f t="shared" ca="1" si="7"/>
        <v>#N/A</v>
      </c>
      <c r="K30" s="67"/>
      <c r="L30" s="146" t="e">
        <f ca="1">IF(L$13="",0,CHOOSE(Detalhamento.OpçãoServiços,OFFSET(Import.PLQ,$A30-1,L$15-1,1,1),IF($E30&lt;&gt;1,IF(ISNUMBER(INDEX(Import.PLE,Detalhamento!$E30,Detalhamento!L$15)),IF(INDEX(Import.PLE,Detalhamento!$E30,Detalhamento!L$15)&lt;=mediçao,OFFSET(Import.PLQ,$A30-1,L$15-1,1,1),0),0),PLE!$AA$28*OFFSET(Import.PLQ,$A30-1,L$15-1,1,1)),IF($E30&lt;&gt;1,IF(ISNUMBER(INDEX(Import.PLE,Detalhamento!$E30,Detalhamento!L$15)),IF(INDEX(Import.PLE,Detalhamento!$E30,Detalhamento!L$15)&lt;=mediçao,0,OFFSET(Import.PLQ,$A30-1,L$15-1,1,1)),OFFSET(Import.PLQ,$A30-1,L$15-1,1,1)),(1-PLE!$AA$28)*OFFSET(Import.PLQ,$A30-1,L$15-1,1,1))))</f>
        <v>#REF!</v>
      </c>
      <c r="M30" s="146" t="e">
        <f ca="1">IF(M$13="",0,CHOOSE(Detalhamento.OpçãoServiços,OFFSET(Import.PLQ,$A30-1,M$15-1,1,1),IF($E30&lt;&gt;1,IF(ISNUMBER(INDEX(Import.PLE,Detalhamento!$E30,Detalhamento!M$15)),IF(INDEX(Import.PLE,Detalhamento!$E30,Detalhamento!M$15)&lt;=mediçao,OFFSET(Import.PLQ,$A30-1,M$15-1,1,1),0),0),PLE!$AA$28*OFFSET(Import.PLQ,$A30-1,M$15-1,1,1)),IF($E30&lt;&gt;1,IF(ISNUMBER(INDEX(Import.PLE,Detalhamento!$E30,Detalhamento!M$15)),IF(INDEX(Import.PLE,Detalhamento!$E30,Detalhamento!M$15)&lt;=mediçao,0,OFFSET(Import.PLQ,$A30-1,M$15-1,1,1)),OFFSET(Import.PLQ,$A30-1,M$15-1,1,1)),(1-PLE!$AA$28)*OFFSET(Import.PLQ,$A30-1,M$15-1,1,1))))</f>
        <v>#REF!</v>
      </c>
      <c r="N30" s="146" t="e">
        <f ca="1">IF(N$13="",0,CHOOSE(Detalhamento.OpçãoServiços,OFFSET(Import.PLQ,$A30-1,N$15-1,1,1),IF($E30&lt;&gt;1,IF(ISNUMBER(INDEX(Import.PLE,Detalhamento!$E30,Detalhamento!N$15)),IF(INDEX(Import.PLE,Detalhamento!$E30,Detalhamento!N$15)&lt;=mediçao,OFFSET(Import.PLQ,$A30-1,N$15-1,1,1),0),0),PLE!$AA$28*OFFSET(Import.PLQ,$A30-1,N$15-1,1,1)),IF($E30&lt;&gt;1,IF(ISNUMBER(INDEX(Import.PLE,Detalhamento!$E30,Detalhamento!N$15)),IF(INDEX(Import.PLE,Detalhamento!$E30,Detalhamento!N$15)&lt;=mediçao,0,OFFSET(Import.PLQ,$A30-1,N$15-1,1,1)),OFFSET(Import.PLQ,$A30-1,N$15-1,1,1)),(1-PLE!$AA$28)*OFFSET(Import.PLQ,$A30-1,N$15-1,1,1))))</f>
        <v>#REF!</v>
      </c>
      <c r="O30" s="146" t="e">
        <f ca="1">IF(O$13="",0,CHOOSE(Detalhamento.OpçãoServiços,OFFSET(Import.PLQ,$A30-1,O$15-1,1,1),IF($E30&lt;&gt;1,IF(ISNUMBER(INDEX(Import.PLE,Detalhamento!$E30,Detalhamento!O$15)),IF(INDEX(Import.PLE,Detalhamento!$E30,Detalhamento!O$15)&lt;=mediçao,OFFSET(Import.PLQ,$A30-1,O$15-1,1,1),0),0),PLE!$AA$28*OFFSET(Import.PLQ,$A30-1,O$15-1,1,1)),IF($E30&lt;&gt;1,IF(ISNUMBER(INDEX(Import.PLE,Detalhamento!$E30,Detalhamento!O$15)),IF(INDEX(Import.PLE,Detalhamento!$E30,Detalhamento!O$15)&lt;=mediçao,0,OFFSET(Import.PLQ,$A30-1,O$15-1,1,1)),OFFSET(Import.PLQ,$A30-1,O$15-1,1,1)),(1-PLE!$AA$28)*OFFSET(Import.PLQ,$A30-1,O$15-1,1,1))))</f>
        <v>#REF!</v>
      </c>
      <c r="P30" s="146">
        <f ca="1">IF(P$13="",0,CHOOSE(Detalhamento.OpçãoServiços,OFFSET(Import.PLQ,$A30-1,P$15-1,1,1),IF($E30&lt;&gt;1,IF(ISNUMBER(INDEX(Import.PLE,Detalhamento!$E30,Detalhamento!P$15)),IF(INDEX(Import.PLE,Detalhamento!$E30,Detalhamento!P$15)&lt;=mediçao,OFFSET(Import.PLQ,$A30-1,P$15-1,1,1),0),0),PLE!$AA$28*OFFSET(Import.PLQ,$A30-1,P$15-1,1,1)),IF($E30&lt;&gt;1,IF(ISNUMBER(INDEX(Import.PLE,Detalhamento!$E30,Detalhamento!P$15)),IF(INDEX(Import.PLE,Detalhamento!$E30,Detalhamento!P$15)&lt;=mediçao,0,OFFSET(Import.PLQ,$A30-1,P$15-1,1,1)),OFFSET(Import.PLQ,$A30-1,P$15-1,1,1)),(1-PLE!$AA$28)*OFFSET(Import.PLQ,$A30-1,P$15-1,1,1))))</f>
        <v>0</v>
      </c>
      <c r="Q30" s="146">
        <f ca="1">IF(Q$13="",0,CHOOSE(Detalhamento.OpçãoServiços,OFFSET(Import.PLQ,$A30-1,Q$15-1,1,1),IF($E30&lt;&gt;1,IF(ISNUMBER(INDEX(Import.PLE,Detalhamento!$E30,Detalhamento!Q$15)),IF(INDEX(Import.PLE,Detalhamento!$E30,Detalhamento!Q$15)&lt;=mediçao,OFFSET(Import.PLQ,$A30-1,Q$15-1,1,1),0),0),PLE!$AA$28*OFFSET(Import.PLQ,$A30-1,Q$15-1,1,1)),IF($E30&lt;&gt;1,IF(ISNUMBER(INDEX(Import.PLE,Detalhamento!$E30,Detalhamento!Q$15)),IF(INDEX(Import.PLE,Detalhamento!$E30,Detalhamento!Q$15)&lt;=mediçao,0,OFFSET(Import.PLQ,$A30-1,Q$15-1,1,1)),OFFSET(Import.PLQ,$A30-1,Q$15-1,1,1)),(1-PLE!$AA$28)*OFFSET(Import.PLQ,$A30-1,Q$15-1,1,1))))</f>
        <v>0</v>
      </c>
      <c r="R30" s="146">
        <f ca="1">IF(R$13="",0,CHOOSE(Detalhamento.OpçãoServiços,OFFSET(Import.PLQ,$A30-1,R$15-1,1,1),IF($E30&lt;&gt;1,IF(ISNUMBER(INDEX(Import.PLE,Detalhamento!$E30,Detalhamento!R$15)),IF(INDEX(Import.PLE,Detalhamento!$E30,Detalhamento!R$15)&lt;=mediçao,OFFSET(Import.PLQ,$A30-1,R$15-1,1,1),0),0),PLE!$AA$28*OFFSET(Import.PLQ,$A30-1,R$15-1,1,1)),IF($E30&lt;&gt;1,IF(ISNUMBER(INDEX(Import.PLE,Detalhamento!$E30,Detalhamento!R$15)),IF(INDEX(Import.PLE,Detalhamento!$E30,Detalhamento!R$15)&lt;=mediçao,0,OFFSET(Import.PLQ,$A30-1,R$15-1,1,1)),OFFSET(Import.PLQ,$A30-1,R$15-1,1,1)),(1-PLE!$AA$28)*OFFSET(Import.PLQ,$A30-1,R$15-1,1,1))))</f>
        <v>0</v>
      </c>
      <c r="S30" s="146">
        <f ca="1">IF(S$13="",0,CHOOSE(Detalhamento.OpçãoServiços,OFFSET(Import.PLQ,$A30-1,S$15-1,1,1),IF($E30&lt;&gt;1,IF(ISNUMBER(INDEX(Import.PLE,Detalhamento!$E30,Detalhamento!S$15)),IF(INDEX(Import.PLE,Detalhamento!$E30,Detalhamento!S$15)&lt;=mediçao,OFFSET(Import.PLQ,$A30-1,S$15-1,1,1),0),0),PLE!$AA$28*OFFSET(Import.PLQ,$A30-1,S$15-1,1,1)),IF($E30&lt;&gt;1,IF(ISNUMBER(INDEX(Import.PLE,Detalhamento!$E30,Detalhamento!S$15)),IF(INDEX(Import.PLE,Detalhamento!$E30,Detalhamento!S$15)&lt;=mediçao,0,OFFSET(Import.PLQ,$A30-1,S$15-1,1,1)),OFFSET(Import.PLQ,$A30-1,S$15-1,1,1)),(1-PLE!$AA$28)*OFFSET(Import.PLQ,$A30-1,S$15-1,1,1))))</f>
        <v>0</v>
      </c>
      <c r="T30" s="146">
        <f ca="1">IF(T$13="",0,CHOOSE(Detalhamento.OpçãoServiços,OFFSET(Import.PLQ,$A30-1,T$15-1,1,1),IF($E30&lt;&gt;1,IF(ISNUMBER(INDEX(Import.PLE,Detalhamento!$E30,Detalhamento!T$15)),IF(INDEX(Import.PLE,Detalhamento!$E30,Detalhamento!T$15)&lt;=mediçao,OFFSET(Import.PLQ,$A30-1,T$15-1,1,1),0),0),PLE!$AA$28*OFFSET(Import.PLQ,$A30-1,T$15-1,1,1)),IF($E30&lt;&gt;1,IF(ISNUMBER(INDEX(Import.PLE,Detalhamento!$E30,Detalhamento!T$15)),IF(INDEX(Import.PLE,Detalhamento!$E30,Detalhamento!T$15)&lt;=mediçao,0,OFFSET(Import.PLQ,$A30-1,T$15-1,1,1)),OFFSET(Import.PLQ,$A30-1,T$15-1,1,1)),(1-PLE!$AA$28)*OFFSET(Import.PLQ,$A30-1,T$15-1,1,1))))</f>
        <v>0</v>
      </c>
      <c r="U30" s="146">
        <f ca="1">IF(U$13="",0,CHOOSE(Detalhamento.OpçãoServiços,OFFSET(Import.PLQ,$A30-1,U$15-1,1,1),IF($E30&lt;&gt;1,IF(ISNUMBER(INDEX(Import.PLE,Detalhamento!$E30,Detalhamento!U$15)),IF(INDEX(Import.PLE,Detalhamento!$E30,Detalhamento!U$15)&lt;=mediçao,OFFSET(Import.PLQ,$A30-1,U$15-1,1,1),0),0),PLE!$AA$28*OFFSET(Import.PLQ,$A30-1,U$15-1,1,1)),IF($E30&lt;&gt;1,IF(ISNUMBER(INDEX(Import.PLE,Detalhamento!$E30,Detalhamento!U$15)),IF(INDEX(Import.PLE,Detalhamento!$E30,Detalhamento!U$15)&lt;=mediçao,0,OFFSET(Import.PLQ,$A30-1,U$15-1,1,1)),OFFSET(Import.PLQ,$A30-1,U$15-1,1,1)),(1-PLE!$AA$28)*OFFSET(Import.PLQ,$A30-1,U$15-1,1,1))))</f>
        <v>0</v>
      </c>
      <c r="V30" s="146">
        <f ca="1">IF(V$13="",0,CHOOSE(Detalhamento.OpçãoServiços,OFFSET(Import.PLQ,$A30-1,V$15-1,1,1),IF($E30&lt;&gt;1,IF(ISNUMBER(INDEX(Import.PLE,Detalhamento!$E30,Detalhamento!V$15)),IF(INDEX(Import.PLE,Detalhamento!$E30,Detalhamento!V$15)&lt;=mediçao,OFFSET(Import.PLQ,$A30-1,V$15-1,1,1),0),0),PLE!$AA$28*OFFSET(Import.PLQ,$A30-1,V$15-1,1,1)),IF($E30&lt;&gt;1,IF(ISNUMBER(INDEX(Import.PLE,Detalhamento!$E30,Detalhamento!V$15)),IF(INDEX(Import.PLE,Detalhamento!$E30,Detalhamento!V$15)&lt;=mediçao,0,OFFSET(Import.PLQ,$A30-1,V$15-1,1,1)),OFFSET(Import.PLQ,$A30-1,V$15-1,1,1)),(1-PLE!$AA$28)*OFFSET(Import.PLQ,$A30-1,V$15-1,1,1))))</f>
        <v>0</v>
      </c>
      <c r="W30" s="146">
        <f ca="1">IF(W$13="",0,CHOOSE(Detalhamento.OpçãoServiços,OFFSET(Import.PLQ,$A30-1,W$15-1,1,1),IF($E30&lt;&gt;1,IF(ISNUMBER(INDEX(Import.PLE,Detalhamento!$E30,Detalhamento!W$15)),IF(INDEX(Import.PLE,Detalhamento!$E30,Detalhamento!W$15)&lt;=mediçao,OFFSET(Import.PLQ,$A30-1,W$15-1,1,1),0),0),PLE!$AA$28*OFFSET(Import.PLQ,$A30-1,W$15-1,1,1)),IF($E30&lt;&gt;1,IF(ISNUMBER(INDEX(Import.PLE,Detalhamento!$E30,Detalhamento!W$15)),IF(INDEX(Import.PLE,Detalhamento!$E30,Detalhamento!W$15)&lt;=mediçao,0,OFFSET(Import.PLQ,$A30-1,W$15-1,1,1)),OFFSET(Import.PLQ,$A30-1,W$15-1,1,1)),(1-PLE!$AA$28)*OFFSET(Import.PLQ,$A30-1,W$15-1,1,1))))</f>
        <v>0</v>
      </c>
      <c r="X30" s="146">
        <f ca="1">IF(X$13="",0,CHOOSE(Detalhamento.OpçãoServiços,OFFSET(Import.PLQ,$A30-1,X$15-1,1,1),IF($E30&lt;&gt;1,IF(ISNUMBER(INDEX(Import.PLE,Detalhamento!$E30,Detalhamento!X$15)),IF(INDEX(Import.PLE,Detalhamento!$E30,Detalhamento!X$15)&lt;=mediçao,OFFSET(Import.PLQ,$A30-1,X$15-1,1,1),0),0),PLE!$AA$28*OFFSET(Import.PLQ,$A30-1,X$15-1,1,1)),IF($E30&lt;&gt;1,IF(ISNUMBER(INDEX(Import.PLE,Detalhamento!$E30,Detalhamento!X$15)),IF(INDEX(Import.PLE,Detalhamento!$E30,Detalhamento!X$15)&lt;=mediçao,0,OFFSET(Import.PLQ,$A30-1,X$15-1,1,1)),OFFSET(Import.PLQ,$A30-1,X$15-1,1,1)),(1-PLE!$AA$28)*OFFSET(Import.PLQ,$A30-1,X$15-1,1,1))))</f>
        <v>0</v>
      </c>
      <c r="Y30" s="146">
        <f ca="1">IF(Y$13="",0,CHOOSE(Detalhamento.OpçãoServiços,OFFSET(Import.PLQ,$A30-1,Y$15-1,1,1),IF($E30&lt;&gt;1,IF(ISNUMBER(INDEX(Import.PLE,Detalhamento!$E30,Detalhamento!Y$15)),IF(INDEX(Import.PLE,Detalhamento!$E30,Detalhamento!Y$15)&lt;=mediçao,OFFSET(Import.PLQ,$A30-1,Y$15-1,1,1),0),0),PLE!$AA$28*OFFSET(Import.PLQ,$A30-1,Y$15-1,1,1)),IF($E30&lt;&gt;1,IF(ISNUMBER(INDEX(Import.PLE,Detalhamento!$E30,Detalhamento!Y$15)),IF(INDEX(Import.PLE,Detalhamento!$E30,Detalhamento!Y$15)&lt;=mediçao,0,OFFSET(Import.PLQ,$A30-1,Y$15-1,1,1)),OFFSET(Import.PLQ,$A30-1,Y$15-1,1,1)),(1-PLE!$AA$28)*OFFSET(Import.PLQ,$A30-1,Y$15-1,1,1))))</f>
        <v>0</v>
      </c>
      <c r="Z30" s="146">
        <f ca="1">IF(Z$13="",0,CHOOSE(Detalhamento.OpçãoServiços,OFFSET(Import.PLQ,$A30-1,Z$15-1,1,1),IF($E30&lt;&gt;1,IF(ISNUMBER(INDEX(Import.PLE,Detalhamento!$E30,Detalhamento!Z$15)),IF(INDEX(Import.PLE,Detalhamento!$E30,Detalhamento!Z$15)&lt;=mediçao,OFFSET(Import.PLQ,$A30-1,Z$15-1,1,1),0),0),PLE!$AA$28*OFFSET(Import.PLQ,$A30-1,Z$15-1,1,1)),IF($E30&lt;&gt;1,IF(ISNUMBER(INDEX(Import.PLE,Detalhamento!$E30,Detalhamento!Z$15)),IF(INDEX(Import.PLE,Detalhamento!$E30,Detalhamento!Z$15)&lt;=mediçao,0,OFFSET(Import.PLQ,$A30-1,Z$15-1,1,1)),OFFSET(Import.PLQ,$A30-1,Z$15-1,1,1)),(1-PLE!$AA$28)*OFFSET(Import.PLQ,$A30-1,Z$15-1,1,1))))</f>
        <v>0</v>
      </c>
      <c r="AA30" s="146">
        <f ca="1">IF(AA$13="",0,CHOOSE(Detalhamento.OpçãoServiços,OFFSET(Import.PLQ,$A30-1,AA$15-1,1,1),IF($E30&lt;&gt;1,IF(ISNUMBER(INDEX(Import.PLE,Detalhamento!$E30,Detalhamento!AA$15)),IF(INDEX(Import.PLE,Detalhamento!$E30,Detalhamento!AA$15)&lt;=mediçao,OFFSET(Import.PLQ,$A30-1,AA$15-1,1,1),0),0),PLE!$AA$28*OFFSET(Import.PLQ,$A30-1,AA$15-1,1,1)),IF($E30&lt;&gt;1,IF(ISNUMBER(INDEX(Import.PLE,Detalhamento!$E30,Detalhamento!AA$15)),IF(INDEX(Import.PLE,Detalhamento!$E30,Detalhamento!AA$15)&lt;=mediçao,0,OFFSET(Import.PLQ,$A30-1,AA$15-1,1,1)),OFFSET(Import.PLQ,$A30-1,AA$15-1,1,1)),(1-PLE!$AA$28)*OFFSET(Import.PLQ,$A30-1,AA$15-1,1,1))))</f>
        <v>0</v>
      </c>
      <c r="AB30" s="146">
        <f ca="1">IF(AB$13="",0,CHOOSE(Detalhamento.OpçãoServiços,OFFSET(Import.PLQ,$A30-1,AB$15-1,1,1),IF($E30&lt;&gt;1,IF(ISNUMBER(INDEX(Import.PLE,Detalhamento!$E30,Detalhamento!AB$15)),IF(INDEX(Import.PLE,Detalhamento!$E30,Detalhamento!AB$15)&lt;=mediçao,OFFSET(Import.PLQ,$A30-1,AB$15-1,1,1),0),0),PLE!$AA$28*OFFSET(Import.PLQ,$A30-1,AB$15-1,1,1)),IF($E30&lt;&gt;1,IF(ISNUMBER(INDEX(Import.PLE,Detalhamento!$E30,Detalhamento!AB$15)),IF(INDEX(Import.PLE,Detalhamento!$E30,Detalhamento!AB$15)&lt;=mediçao,0,OFFSET(Import.PLQ,$A30-1,AB$15-1,1,1)),OFFSET(Import.PLQ,$A30-1,AB$15-1,1,1)),(1-PLE!$AA$28)*OFFSET(Import.PLQ,$A30-1,AB$15-1,1,1))))</f>
        <v>0</v>
      </c>
      <c r="AC30" s="146">
        <f ca="1">IF(AC$13="",0,CHOOSE(Detalhamento.OpçãoServiços,OFFSET(Import.PLQ,$A30-1,AC$15-1,1,1),IF($E30&lt;&gt;1,IF(ISNUMBER(INDEX(Import.PLE,Detalhamento!$E30,Detalhamento!AC$15)),IF(INDEX(Import.PLE,Detalhamento!$E30,Detalhamento!AC$15)&lt;=mediçao,OFFSET(Import.PLQ,$A30-1,AC$15-1,1,1),0),0),PLE!$AA$28*OFFSET(Import.PLQ,$A30-1,AC$15-1,1,1)),IF($E30&lt;&gt;1,IF(ISNUMBER(INDEX(Import.PLE,Detalhamento!$E30,Detalhamento!AC$15)),IF(INDEX(Import.PLE,Detalhamento!$E30,Detalhamento!AC$15)&lt;=mediçao,0,OFFSET(Import.PLQ,$A30-1,AC$15-1,1,1)),OFFSET(Import.PLQ,$A30-1,AC$15-1,1,1)),(1-PLE!$AA$28)*OFFSET(Import.PLQ,$A30-1,AC$15-1,1,1))))</f>
        <v>0</v>
      </c>
      <c r="AD30" s="146">
        <f ca="1">IF(AD$13="",0,CHOOSE(Detalhamento.OpçãoServiços,OFFSET(Import.PLQ,$A30-1,AD$15-1,1,1),IF($E30&lt;&gt;1,IF(ISNUMBER(INDEX(Import.PLE,Detalhamento!$E30,Detalhamento!AD$15)),IF(INDEX(Import.PLE,Detalhamento!$E30,Detalhamento!AD$15)&lt;=mediçao,OFFSET(Import.PLQ,$A30-1,AD$15-1,1,1),0),0),PLE!$AA$28*OFFSET(Import.PLQ,$A30-1,AD$15-1,1,1)),IF($E30&lt;&gt;1,IF(ISNUMBER(INDEX(Import.PLE,Detalhamento!$E30,Detalhamento!AD$15)),IF(INDEX(Import.PLE,Detalhamento!$E30,Detalhamento!AD$15)&lt;=mediçao,0,OFFSET(Import.PLQ,$A30-1,AD$15-1,1,1)),OFFSET(Import.PLQ,$A30-1,AD$15-1,1,1)),(1-PLE!$AA$28)*OFFSET(Import.PLQ,$A30-1,AD$15-1,1,1))))</f>
        <v>0</v>
      </c>
      <c r="AE30" s="146">
        <f ca="1">IF(AE$13="",0,CHOOSE(Detalhamento.OpçãoServiços,OFFSET(Import.PLQ,$A30-1,AE$15-1,1,1),IF($E30&lt;&gt;1,IF(ISNUMBER(INDEX(Import.PLE,Detalhamento!$E30,Detalhamento!AE$15)),IF(INDEX(Import.PLE,Detalhamento!$E30,Detalhamento!AE$15)&lt;=mediçao,OFFSET(Import.PLQ,$A30-1,AE$15-1,1,1),0),0),PLE!$AA$28*OFFSET(Import.PLQ,$A30-1,AE$15-1,1,1)),IF($E30&lt;&gt;1,IF(ISNUMBER(INDEX(Import.PLE,Detalhamento!$E30,Detalhamento!AE$15)),IF(INDEX(Import.PLE,Detalhamento!$E30,Detalhamento!AE$15)&lt;=mediçao,0,OFFSET(Import.PLQ,$A30-1,AE$15-1,1,1)),OFFSET(Import.PLQ,$A30-1,AE$15-1,1,1)),(1-PLE!$AA$28)*OFFSET(Import.PLQ,$A30-1,AE$15-1,1,1))))</f>
        <v>0</v>
      </c>
      <c r="AF30" s="146">
        <f ca="1">IF(AF$13="",0,CHOOSE(Detalhamento.OpçãoServiços,OFFSET(Import.PLQ,$A30-1,AF$15-1,1,1),IF($E30&lt;&gt;1,IF(ISNUMBER(INDEX(Import.PLE,Detalhamento!$E30,Detalhamento!AF$15)),IF(INDEX(Import.PLE,Detalhamento!$E30,Detalhamento!AF$15)&lt;=mediçao,OFFSET(Import.PLQ,$A30-1,AF$15-1,1,1),0),0),PLE!$AA$28*OFFSET(Import.PLQ,$A30-1,AF$15-1,1,1)),IF($E30&lt;&gt;1,IF(ISNUMBER(INDEX(Import.PLE,Detalhamento!$E30,Detalhamento!AF$15)),IF(INDEX(Import.PLE,Detalhamento!$E30,Detalhamento!AF$15)&lt;=mediçao,0,OFFSET(Import.PLQ,$A30-1,AF$15-1,1,1)),OFFSET(Import.PLQ,$A30-1,AF$15-1,1,1)),(1-PLE!$AA$28)*OFFSET(Import.PLQ,$A30-1,AF$15-1,1,1))))</f>
        <v>0</v>
      </c>
      <c r="AG30" s="146">
        <f ca="1">IF(AG$13="",0,CHOOSE(Detalhamento.OpçãoServiços,OFFSET(Import.PLQ,$A30-1,AG$15-1,1,1),IF($E30&lt;&gt;1,IF(ISNUMBER(INDEX(Import.PLE,Detalhamento!$E30,Detalhamento!AG$15)),IF(INDEX(Import.PLE,Detalhamento!$E30,Detalhamento!AG$15)&lt;=mediçao,OFFSET(Import.PLQ,$A30-1,AG$15-1,1,1),0),0),PLE!$AA$28*OFFSET(Import.PLQ,$A30-1,AG$15-1,1,1)),IF($E30&lt;&gt;1,IF(ISNUMBER(INDEX(Import.PLE,Detalhamento!$E30,Detalhamento!AG$15)),IF(INDEX(Import.PLE,Detalhamento!$E30,Detalhamento!AG$15)&lt;=mediçao,0,OFFSET(Import.PLQ,$A30-1,AG$15-1,1,1)),OFFSET(Import.PLQ,$A30-1,AG$15-1,1,1)),(1-PLE!$AA$28)*OFFSET(Import.PLQ,$A30-1,AG$15-1,1,1))))</f>
        <v>0</v>
      </c>
      <c r="AH30" s="146">
        <f ca="1">IF(AH$13="",0,CHOOSE(Detalhamento.OpçãoServiços,OFFSET(Import.PLQ,$A30-1,AH$15-1,1,1),IF($E30&lt;&gt;1,IF(ISNUMBER(INDEX(Import.PLE,Detalhamento!$E30,Detalhamento!AH$15)),IF(INDEX(Import.PLE,Detalhamento!$E30,Detalhamento!AH$15)&lt;=mediçao,OFFSET(Import.PLQ,$A30-1,AH$15-1,1,1),0),0),PLE!$AA$28*OFFSET(Import.PLQ,$A30-1,AH$15-1,1,1)),IF($E30&lt;&gt;1,IF(ISNUMBER(INDEX(Import.PLE,Detalhamento!$E30,Detalhamento!AH$15)),IF(INDEX(Import.PLE,Detalhamento!$E30,Detalhamento!AH$15)&lt;=mediçao,0,OFFSET(Import.PLQ,$A30-1,AH$15-1,1,1)),OFFSET(Import.PLQ,$A30-1,AH$15-1,1,1)),(1-PLE!$AA$28)*OFFSET(Import.PLQ,$A30-1,AH$15-1,1,1))))</f>
        <v>0</v>
      </c>
      <c r="AI30" s="146">
        <f ca="1">IF(AI$13="",0,CHOOSE(Detalhamento.OpçãoServiços,OFFSET(Import.PLQ,$A30-1,AI$15-1,1,1),IF($E30&lt;&gt;1,IF(ISNUMBER(INDEX(Import.PLE,Detalhamento!$E30,Detalhamento!AI$15)),IF(INDEX(Import.PLE,Detalhamento!$E30,Detalhamento!AI$15)&lt;=mediçao,OFFSET(Import.PLQ,$A30-1,AI$15-1,1,1),0),0),PLE!$AA$28*OFFSET(Import.PLQ,$A30-1,AI$15-1,1,1)),IF($E30&lt;&gt;1,IF(ISNUMBER(INDEX(Import.PLE,Detalhamento!$E30,Detalhamento!AI$15)),IF(INDEX(Import.PLE,Detalhamento!$E30,Detalhamento!AI$15)&lt;=mediçao,0,OFFSET(Import.PLQ,$A30-1,AI$15-1,1,1)),OFFSET(Import.PLQ,$A30-1,AI$15-1,1,1)),(1-PLE!$AA$28)*OFFSET(Import.PLQ,$A30-1,AI$15-1,1,1))))</f>
        <v>0</v>
      </c>
      <c r="AJ30" s="146">
        <f ca="1">IF(AJ$13="",0,CHOOSE(Detalhamento.OpçãoServiços,OFFSET(Import.PLQ,$A30-1,AJ$15-1,1,1),IF($E30&lt;&gt;1,IF(ISNUMBER(INDEX(Import.PLE,Detalhamento!$E30,Detalhamento!AJ$15)),IF(INDEX(Import.PLE,Detalhamento!$E30,Detalhamento!AJ$15)&lt;=mediçao,OFFSET(Import.PLQ,$A30-1,AJ$15-1,1,1),0),0),PLE!$AA$28*OFFSET(Import.PLQ,$A30-1,AJ$15-1,1,1)),IF($E30&lt;&gt;1,IF(ISNUMBER(INDEX(Import.PLE,Detalhamento!$E30,Detalhamento!AJ$15)),IF(INDEX(Import.PLE,Detalhamento!$E30,Detalhamento!AJ$15)&lt;=mediçao,0,OFFSET(Import.PLQ,$A30-1,AJ$15-1,1,1)),OFFSET(Import.PLQ,$A30-1,AJ$15-1,1,1)),(1-PLE!$AA$28)*OFFSET(Import.PLQ,$A30-1,AJ$15-1,1,1))))</f>
        <v>0</v>
      </c>
      <c r="AK30" s="146">
        <f ca="1">IF(AK$13="",0,CHOOSE(Detalhamento.OpçãoServiços,OFFSET(Import.PLQ,$A30-1,AK$15-1,1,1),IF($E30&lt;&gt;1,IF(ISNUMBER(INDEX(Import.PLE,Detalhamento!$E30,Detalhamento!AK$15)),IF(INDEX(Import.PLE,Detalhamento!$E30,Detalhamento!AK$15)&lt;=mediçao,OFFSET(Import.PLQ,$A30-1,AK$15-1,1,1),0),0),PLE!$AA$28*OFFSET(Import.PLQ,$A30-1,AK$15-1,1,1)),IF($E30&lt;&gt;1,IF(ISNUMBER(INDEX(Import.PLE,Detalhamento!$E30,Detalhamento!AK$15)),IF(INDEX(Import.PLE,Detalhamento!$E30,Detalhamento!AK$15)&lt;=mediçao,0,OFFSET(Import.PLQ,$A30-1,AK$15-1,1,1)),OFFSET(Import.PLQ,$A30-1,AK$15-1,1,1)),(1-PLE!$AA$28)*OFFSET(Import.PLQ,$A30-1,AK$15-1,1,1))))</f>
        <v>0</v>
      </c>
      <c r="AL30" s="146">
        <f ca="1">IF(AL$13="",0,CHOOSE(Detalhamento.OpçãoServiços,OFFSET(Import.PLQ,$A30-1,AL$15-1,1,1),IF($E30&lt;&gt;1,IF(ISNUMBER(INDEX(Import.PLE,Detalhamento!$E30,Detalhamento!AL$15)),IF(INDEX(Import.PLE,Detalhamento!$E30,Detalhamento!AL$15)&lt;=mediçao,OFFSET(Import.PLQ,$A30-1,AL$15-1,1,1),0),0),PLE!$AA$28*OFFSET(Import.PLQ,$A30-1,AL$15-1,1,1)),IF($E30&lt;&gt;1,IF(ISNUMBER(INDEX(Import.PLE,Detalhamento!$E30,Detalhamento!AL$15)),IF(INDEX(Import.PLE,Detalhamento!$E30,Detalhamento!AL$15)&lt;=mediçao,0,OFFSET(Import.PLQ,$A30-1,AL$15-1,1,1)),OFFSET(Import.PLQ,$A30-1,AL$15-1,1,1)),(1-PLE!$AA$28)*OFFSET(Import.PLQ,$A30-1,AL$15-1,1,1))))</f>
        <v>0</v>
      </c>
      <c r="AM30" s="146">
        <f ca="1">IF(AM$13="",0,CHOOSE(Detalhamento.OpçãoServiços,OFFSET(Import.PLQ,$A30-1,AM$15-1,1,1),IF($E30&lt;&gt;1,IF(ISNUMBER(INDEX(Import.PLE,Detalhamento!$E30,Detalhamento!AM$15)),IF(INDEX(Import.PLE,Detalhamento!$E30,Detalhamento!AM$15)&lt;=mediçao,OFFSET(Import.PLQ,$A30-1,AM$15-1,1,1),0),0),PLE!$AA$28*OFFSET(Import.PLQ,$A30-1,AM$15-1,1,1)),IF($E30&lt;&gt;1,IF(ISNUMBER(INDEX(Import.PLE,Detalhamento!$E30,Detalhamento!AM$15)),IF(INDEX(Import.PLE,Detalhamento!$E30,Detalhamento!AM$15)&lt;=mediçao,0,OFFSET(Import.PLQ,$A30-1,AM$15-1,1,1)),OFFSET(Import.PLQ,$A30-1,AM$15-1,1,1)),(1-PLE!$AA$28)*OFFSET(Import.PLQ,$A30-1,AM$15-1,1,1))))</f>
        <v>0</v>
      </c>
      <c r="AN30" s="146">
        <f ca="1">IF(AN$13="",0,CHOOSE(Detalhamento.OpçãoServiços,OFFSET(Import.PLQ,$A30-1,AN$15-1,1,1),IF($E30&lt;&gt;1,IF(ISNUMBER(INDEX(Import.PLE,Detalhamento!$E30,Detalhamento!AN$15)),IF(INDEX(Import.PLE,Detalhamento!$E30,Detalhamento!AN$15)&lt;=mediçao,OFFSET(Import.PLQ,$A30-1,AN$15-1,1,1),0),0),PLE!$AA$28*OFFSET(Import.PLQ,$A30-1,AN$15-1,1,1)),IF($E30&lt;&gt;1,IF(ISNUMBER(INDEX(Import.PLE,Detalhamento!$E30,Detalhamento!AN$15)),IF(INDEX(Import.PLE,Detalhamento!$E30,Detalhamento!AN$15)&lt;=mediçao,0,OFFSET(Import.PLQ,$A30-1,AN$15-1,1,1)),OFFSET(Import.PLQ,$A30-1,AN$15-1,1,1)),(1-PLE!$AA$28)*OFFSET(Import.PLQ,$A30-1,AN$15-1,1,1))))</f>
        <v>0</v>
      </c>
      <c r="AO30" s="146">
        <f ca="1">IF(AO$13="",0,CHOOSE(Detalhamento.OpçãoServiços,OFFSET(Import.PLQ,$A30-1,AO$15-1,1,1),IF($E30&lt;&gt;1,IF(ISNUMBER(INDEX(Import.PLE,Detalhamento!$E30,Detalhamento!AO$15)),IF(INDEX(Import.PLE,Detalhamento!$E30,Detalhamento!AO$15)&lt;=mediçao,OFFSET(Import.PLQ,$A30-1,AO$15-1,1,1),0),0),PLE!$AA$28*OFFSET(Import.PLQ,$A30-1,AO$15-1,1,1)),IF($E30&lt;&gt;1,IF(ISNUMBER(INDEX(Import.PLE,Detalhamento!$E30,Detalhamento!AO$15)),IF(INDEX(Import.PLE,Detalhamento!$E30,Detalhamento!AO$15)&lt;=mediçao,0,OFFSET(Import.PLQ,$A30-1,AO$15-1,1,1)),OFFSET(Import.PLQ,$A30-1,AO$15-1,1,1)),(1-PLE!$AA$28)*OFFSET(Import.PLQ,$A30-1,AO$15-1,1,1))))</f>
        <v>0</v>
      </c>
      <c r="AP30" s="146">
        <f ca="1">IF(AP$13="",0,CHOOSE(Detalhamento.OpçãoServiços,OFFSET(Import.PLQ,$A30-1,AP$15-1,1,1),IF($E30&lt;&gt;1,IF(ISNUMBER(INDEX(Import.PLE,Detalhamento!$E30,Detalhamento!AP$15)),IF(INDEX(Import.PLE,Detalhamento!$E30,Detalhamento!AP$15)&lt;=mediçao,OFFSET(Import.PLQ,$A30-1,AP$15-1,1,1),0),0),PLE!$AA$28*OFFSET(Import.PLQ,$A30-1,AP$15-1,1,1)),IF($E30&lt;&gt;1,IF(ISNUMBER(INDEX(Import.PLE,Detalhamento!$E30,Detalhamento!AP$15)),IF(INDEX(Import.PLE,Detalhamento!$E30,Detalhamento!AP$15)&lt;=mediçao,0,OFFSET(Import.PLQ,$A30-1,AP$15-1,1,1)),OFFSET(Import.PLQ,$A30-1,AP$15-1,1,1)),(1-PLE!$AA$28)*OFFSET(Import.PLQ,$A30-1,AP$15-1,1,1))))</f>
        <v>0</v>
      </c>
      <c r="AQ30" s="146">
        <f ca="1">IF(AQ$13="",0,CHOOSE(Detalhamento.OpçãoServiços,OFFSET(Import.PLQ,$A30-1,AQ$15-1,1,1),IF($E30&lt;&gt;1,IF(ISNUMBER(INDEX(Import.PLE,Detalhamento!$E30,Detalhamento!AQ$15)),IF(INDEX(Import.PLE,Detalhamento!$E30,Detalhamento!AQ$15)&lt;=mediçao,OFFSET(Import.PLQ,$A30-1,AQ$15-1,1,1),0),0),PLE!$AA$28*OFFSET(Import.PLQ,$A30-1,AQ$15-1,1,1)),IF($E30&lt;&gt;1,IF(ISNUMBER(INDEX(Import.PLE,Detalhamento!$E30,Detalhamento!AQ$15)),IF(INDEX(Import.PLE,Detalhamento!$E30,Detalhamento!AQ$15)&lt;=mediçao,0,OFFSET(Import.PLQ,$A30-1,AQ$15-1,1,1)),OFFSET(Import.PLQ,$A30-1,AQ$15-1,1,1)),(1-PLE!$AA$28)*OFFSET(Import.PLQ,$A30-1,AQ$15-1,1,1))))</f>
        <v>0</v>
      </c>
      <c r="AR30" s="146">
        <f ca="1">IF(AR$13="",0,CHOOSE(Detalhamento.OpçãoServiços,OFFSET(Import.PLQ,$A30-1,AR$15-1,1,1),IF($E30&lt;&gt;1,IF(ISNUMBER(INDEX(Import.PLE,Detalhamento!$E30,Detalhamento!AR$15)),IF(INDEX(Import.PLE,Detalhamento!$E30,Detalhamento!AR$15)&lt;=mediçao,OFFSET(Import.PLQ,$A30-1,AR$15-1,1,1),0),0),PLE!$AA$28*OFFSET(Import.PLQ,$A30-1,AR$15-1,1,1)),IF($E30&lt;&gt;1,IF(ISNUMBER(INDEX(Import.PLE,Detalhamento!$E30,Detalhamento!AR$15)),IF(INDEX(Import.PLE,Detalhamento!$E30,Detalhamento!AR$15)&lt;=mediçao,0,OFFSET(Import.PLQ,$A30-1,AR$15-1,1,1)),OFFSET(Import.PLQ,$A30-1,AR$15-1,1,1)),(1-PLE!$AA$28)*OFFSET(Import.PLQ,$A30-1,AR$15-1,1,1))))</f>
        <v>0</v>
      </c>
      <c r="AS30" s="146">
        <f ca="1">IF(AS$13="",0,CHOOSE(Detalhamento.OpçãoServiços,OFFSET(Import.PLQ,$A30-1,AS$15-1,1,1),IF($E30&lt;&gt;1,IF(ISNUMBER(INDEX(Import.PLE,Detalhamento!$E30,Detalhamento!AS$15)),IF(INDEX(Import.PLE,Detalhamento!$E30,Detalhamento!AS$15)&lt;=mediçao,OFFSET(Import.PLQ,$A30-1,AS$15-1,1,1),0),0),PLE!$AA$28*OFFSET(Import.PLQ,$A30-1,AS$15-1,1,1)),IF($E30&lt;&gt;1,IF(ISNUMBER(INDEX(Import.PLE,Detalhamento!$E30,Detalhamento!AS$15)),IF(INDEX(Import.PLE,Detalhamento!$E30,Detalhamento!AS$15)&lt;=mediçao,0,OFFSET(Import.PLQ,$A30-1,AS$15-1,1,1)),OFFSET(Import.PLQ,$A30-1,AS$15-1,1,1)),(1-PLE!$AA$28)*OFFSET(Import.PLQ,$A30-1,AS$15-1,1,1))))</f>
        <v>0</v>
      </c>
      <c r="AT30" s="146">
        <f ca="1">IF(AT$13="",0,CHOOSE(Detalhamento.OpçãoServiços,OFFSET(Import.PLQ,$A30-1,AT$15-1,1,1),IF($E30&lt;&gt;1,IF(ISNUMBER(INDEX(Import.PLE,Detalhamento!$E30,Detalhamento!AT$15)),IF(INDEX(Import.PLE,Detalhamento!$E30,Detalhamento!AT$15)&lt;=mediçao,OFFSET(Import.PLQ,$A30-1,AT$15-1,1,1),0),0),PLE!$AA$28*OFFSET(Import.PLQ,$A30-1,AT$15-1,1,1)),IF($E30&lt;&gt;1,IF(ISNUMBER(INDEX(Import.PLE,Detalhamento!$E30,Detalhamento!AT$15)),IF(INDEX(Import.PLE,Detalhamento!$E30,Detalhamento!AT$15)&lt;=mediçao,0,OFFSET(Import.PLQ,$A30-1,AT$15-1,1,1)),OFFSET(Import.PLQ,$A30-1,AT$15-1,1,1)),(1-PLE!$AA$28)*OFFSET(Import.PLQ,$A30-1,AT$15-1,1,1))))</f>
        <v>0</v>
      </c>
      <c r="AU30" s="146">
        <f ca="1">IF(AU$13="",0,CHOOSE(Detalhamento.OpçãoServiços,OFFSET(Import.PLQ,$A30-1,AU$15-1,1,1),IF($E30&lt;&gt;1,IF(ISNUMBER(INDEX(Import.PLE,Detalhamento!$E30,Detalhamento!AU$15)),IF(INDEX(Import.PLE,Detalhamento!$E30,Detalhamento!AU$15)&lt;=mediçao,OFFSET(Import.PLQ,$A30-1,AU$15-1,1,1),0),0),PLE!$AA$28*OFFSET(Import.PLQ,$A30-1,AU$15-1,1,1)),IF($E30&lt;&gt;1,IF(ISNUMBER(INDEX(Import.PLE,Detalhamento!$E30,Detalhamento!AU$15)),IF(INDEX(Import.PLE,Detalhamento!$E30,Detalhamento!AU$15)&lt;=mediçao,0,OFFSET(Import.PLQ,$A30-1,AU$15-1,1,1)),OFFSET(Import.PLQ,$A30-1,AU$15-1,1,1)),(1-PLE!$AA$28)*OFFSET(Import.PLQ,$A30-1,AU$15-1,1,1))))</f>
        <v>0</v>
      </c>
      <c r="AV30" s="146">
        <f ca="1">IF(AV$13="",0,CHOOSE(Detalhamento.OpçãoServiços,OFFSET(Import.PLQ,$A30-1,AV$15-1,1,1),IF($E30&lt;&gt;1,IF(ISNUMBER(INDEX(Import.PLE,Detalhamento!$E30,Detalhamento!AV$15)),IF(INDEX(Import.PLE,Detalhamento!$E30,Detalhamento!AV$15)&lt;=mediçao,OFFSET(Import.PLQ,$A30-1,AV$15-1,1,1),0),0),PLE!$AA$28*OFFSET(Import.PLQ,$A30-1,AV$15-1,1,1)),IF($E30&lt;&gt;1,IF(ISNUMBER(INDEX(Import.PLE,Detalhamento!$E30,Detalhamento!AV$15)),IF(INDEX(Import.PLE,Detalhamento!$E30,Detalhamento!AV$15)&lt;=mediçao,0,OFFSET(Import.PLQ,$A30-1,AV$15-1,1,1)),OFFSET(Import.PLQ,$A30-1,AV$15-1,1,1)),(1-PLE!$AA$28)*OFFSET(Import.PLQ,$A30-1,AV$15-1,1,1))))</f>
        <v>0</v>
      </c>
      <c r="AW30" s="146">
        <f ca="1">IF(AW$13="",0,CHOOSE(Detalhamento.OpçãoServiços,OFFSET(Import.PLQ,$A30-1,AW$15-1,1,1),IF($E30&lt;&gt;1,IF(ISNUMBER(INDEX(Import.PLE,Detalhamento!$E30,Detalhamento!AW$15)),IF(INDEX(Import.PLE,Detalhamento!$E30,Detalhamento!AW$15)&lt;=mediçao,OFFSET(Import.PLQ,$A30-1,AW$15-1,1,1),0),0),PLE!$AA$28*OFFSET(Import.PLQ,$A30-1,AW$15-1,1,1)),IF($E30&lt;&gt;1,IF(ISNUMBER(INDEX(Import.PLE,Detalhamento!$E30,Detalhamento!AW$15)),IF(INDEX(Import.PLE,Detalhamento!$E30,Detalhamento!AW$15)&lt;=mediçao,0,OFFSET(Import.PLQ,$A30-1,AW$15-1,1,1)),OFFSET(Import.PLQ,$A30-1,AW$15-1,1,1)),(1-PLE!$AA$28)*OFFSET(Import.PLQ,$A30-1,AW$15-1,1,1))))</f>
        <v>0</v>
      </c>
      <c r="AX30" s="146">
        <f ca="1">IF(AX$13="",0,CHOOSE(Detalhamento.OpçãoServiços,OFFSET(Import.PLQ,$A30-1,AX$15-1,1,1),IF($E30&lt;&gt;1,IF(ISNUMBER(INDEX(Import.PLE,Detalhamento!$E30,Detalhamento!AX$15)),IF(INDEX(Import.PLE,Detalhamento!$E30,Detalhamento!AX$15)&lt;=mediçao,OFFSET(Import.PLQ,$A30-1,AX$15-1,1,1),0),0),PLE!$AA$28*OFFSET(Import.PLQ,$A30-1,AX$15-1,1,1)),IF($E30&lt;&gt;1,IF(ISNUMBER(INDEX(Import.PLE,Detalhamento!$E30,Detalhamento!AX$15)),IF(INDEX(Import.PLE,Detalhamento!$E30,Detalhamento!AX$15)&lt;=mediçao,0,OFFSET(Import.PLQ,$A30-1,AX$15-1,1,1)),OFFSET(Import.PLQ,$A30-1,AX$15-1,1,1)),(1-PLE!$AA$28)*OFFSET(Import.PLQ,$A30-1,AX$15-1,1,1))))</f>
        <v>0</v>
      </c>
      <c r="AY30" s="146">
        <f ca="1">IF(AY$13="",0,CHOOSE(Detalhamento.OpçãoServiços,OFFSET(Import.PLQ,$A30-1,AY$15-1,1,1),IF($E30&lt;&gt;1,IF(ISNUMBER(INDEX(Import.PLE,Detalhamento!$E30,Detalhamento!AY$15)),IF(INDEX(Import.PLE,Detalhamento!$E30,Detalhamento!AY$15)&lt;=mediçao,OFFSET(Import.PLQ,$A30-1,AY$15-1,1,1),0),0),PLE!$AA$28*OFFSET(Import.PLQ,$A30-1,AY$15-1,1,1)),IF($E30&lt;&gt;1,IF(ISNUMBER(INDEX(Import.PLE,Detalhamento!$E30,Detalhamento!AY$15)),IF(INDEX(Import.PLE,Detalhamento!$E30,Detalhamento!AY$15)&lt;=mediçao,0,OFFSET(Import.PLQ,$A30-1,AY$15-1,1,1)),OFFSET(Import.PLQ,$A30-1,AY$15-1,1,1)),(1-PLE!$AA$28)*OFFSET(Import.PLQ,$A30-1,AY$15-1,1,1))))</f>
        <v>0</v>
      </c>
      <c r="AZ30" s="146">
        <f ca="1">IF(AZ$13="",0,CHOOSE(Detalhamento.OpçãoServiços,OFFSET(Import.PLQ,$A30-1,AZ$15-1,1,1),IF($E30&lt;&gt;1,IF(ISNUMBER(INDEX(Import.PLE,Detalhamento!$E30,Detalhamento!AZ$15)),IF(INDEX(Import.PLE,Detalhamento!$E30,Detalhamento!AZ$15)&lt;=mediçao,OFFSET(Import.PLQ,$A30-1,AZ$15-1,1,1),0),0),PLE!$AA$28*OFFSET(Import.PLQ,$A30-1,AZ$15-1,1,1)),IF($E30&lt;&gt;1,IF(ISNUMBER(INDEX(Import.PLE,Detalhamento!$E30,Detalhamento!AZ$15)),IF(INDEX(Import.PLE,Detalhamento!$E30,Detalhamento!AZ$15)&lt;=mediçao,0,OFFSET(Import.PLQ,$A30-1,AZ$15-1,1,1)),OFFSET(Import.PLQ,$A30-1,AZ$15-1,1,1)),(1-PLE!$AA$28)*OFFSET(Import.PLQ,$A30-1,AZ$15-1,1,1))))</f>
        <v>0</v>
      </c>
      <c r="BA30" s="146">
        <f ca="1">IF(BA$13="",0,CHOOSE(Detalhamento.OpçãoServiços,OFFSET(Import.PLQ,$A30-1,BA$15-1,1,1),IF($E30&lt;&gt;1,IF(ISNUMBER(INDEX(Import.PLE,Detalhamento!$E30,Detalhamento!BA$15)),IF(INDEX(Import.PLE,Detalhamento!$E30,Detalhamento!BA$15)&lt;=mediçao,OFFSET(Import.PLQ,$A30-1,BA$15-1,1,1),0),0),PLE!$AA$28*OFFSET(Import.PLQ,$A30-1,BA$15-1,1,1)),IF($E30&lt;&gt;1,IF(ISNUMBER(INDEX(Import.PLE,Detalhamento!$E30,Detalhamento!BA$15)),IF(INDEX(Import.PLE,Detalhamento!$E30,Detalhamento!BA$15)&lt;=mediçao,0,OFFSET(Import.PLQ,$A30-1,BA$15-1,1,1)),OFFSET(Import.PLQ,$A30-1,BA$15-1,1,1)),(1-PLE!$AA$28)*OFFSET(Import.PLQ,$A30-1,BA$15-1,1,1))))</f>
        <v>0</v>
      </c>
      <c r="BB30" s="146">
        <f ca="1">IF(BB$13="",0,CHOOSE(Detalhamento.OpçãoServiços,OFFSET(Import.PLQ,$A30-1,BB$15-1,1,1),IF($E30&lt;&gt;1,IF(ISNUMBER(INDEX(Import.PLE,Detalhamento!$E30,Detalhamento!BB$15)),IF(INDEX(Import.PLE,Detalhamento!$E30,Detalhamento!BB$15)&lt;=mediçao,OFFSET(Import.PLQ,$A30-1,BB$15-1,1,1),0),0),PLE!$AA$28*OFFSET(Import.PLQ,$A30-1,BB$15-1,1,1)),IF($E30&lt;&gt;1,IF(ISNUMBER(INDEX(Import.PLE,Detalhamento!$E30,Detalhamento!BB$15)),IF(INDEX(Import.PLE,Detalhamento!$E30,Detalhamento!BB$15)&lt;=mediçao,0,OFFSET(Import.PLQ,$A30-1,BB$15-1,1,1)),OFFSET(Import.PLQ,$A30-1,BB$15-1,1,1)),(1-PLE!$AA$28)*OFFSET(Import.PLQ,$A30-1,BB$15-1,1,1))))</f>
        <v>0</v>
      </c>
      <c r="BC30" s="146">
        <f ca="1">IF(BC$13="",0,CHOOSE(Detalhamento.OpçãoServiços,OFFSET(Import.PLQ,$A30-1,BC$15-1,1,1),IF($E30&lt;&gt;1,IF(ISNUMBER(INDEX(Import.PLE,Detalhamento!$E30,Detalhamento!BC$15)),IF(INDEX(Import.PLE,Detalhamento!$E30,Detalhamento!BC$15)&lt;=mediçao,OFFSET(Import.PLQ,$A30-1,BC$15-1,1,1),0),0),PLE!$AA$28*OFFSET(Import.PLQ,$A30-1,BC$15-1,1,1)),IF($E30&lt;&gt;1,IF(ISNUMBER(INDEX(Import.PLE,Detalhamento!$E30,Detalhamento!BC$15)),IF(INDEX(Import.PLE,Detalhamento!$E30,Detalhamento!BC$15)&lt;=mediçao,0,OFFSET(Import.PLQ,$A30-1,BC$15-1,1,1)),OFFSET(Import.PLQ,$A30-1,BC$15-1,1,1)),(1-PLE!$AA$28)*OFFSET(Import.PLQ,$A30-1,BC$15-1,1,1))))</f>
        <v>0</v>
      </c>
      <c r="BD30" s="146">
        <f ca="1">IF(BD$13="",0,CHOOSE(Detalhamento.OpçãoServiços,OFFSET(Import.PLQ,$A30-1,BD$15-1,1,1),IF($E30&lt;&gt;1,IF(ISNUMBER(INDEX(Import.PLE,Detalhamento!$E30,Detalhamento!BD$15)),IF(INDEX(Import.PLE,Detalhamento!$E30,Detalhamento!BD$15)&lt;=mediçao,OFFSET(Import.PLQ,$A30-1,BD$15-1,1,1),0),0),PLE!$AA$28*OFFSET(Import.PLQ,$A30-1,BD$15-1,1,1)),IF($E30&lt;&gt;1,IF(ISNUMBER(INDEX(Import.PLE,Detalhamento!$E30,Detalhamento!BD$15)),IF(INDEX(Import.PLE,Detalhamento!$E30,Detalhamento!BD$15)&lt;=mediçao,0,OFFSET(Import.PLQ,$A30-1,BD$15-1,1,1)),OFFSET(Import.PLQ,$A30-1,BD$15-1,1,1)),(1-PLE!$AA$28)*OFFSET(Import.PLQ,$A30-1,BD$15-1,1,1))))</f>
        <v>0</v>
      </c>
      <c r="BE30" s="146">
        <f ca="1">IF(BE$13="",0,CHOOSE(Detalhamento.OpçãoServiços,OFFSET(Import.PLQ,$A30-1,BE$15-1,1,1),IF($E30&lt;&gt;1,IF(ISNUMBER(INDEX(Import.PLE,Detalhamento!$E30,Detalhamento!BE$15)),IF(INDEX(Import.PLE,Detalhamento!$E30,Detalhamento!BE$15)&lt;=mediçao,OFFSET(Import.PLQ,$A30-1,BE$15-1,1,1),0),0),PLE!$AA$28*OFFSET(Import.PLQ,$A30-1,BE$15-1,1,1)),IF($E30&lt;&gt;1,IF(ISNUMBER(INDEX(Import.PLE,Detalhamento!$E30,Detalhamento!BE$15)),IF(INDEX(Import.PLE,Detalhamento!$E30,Detalhamento!BE$15)&lt;=mediçao,0,OFFSET(Import.PLQ,$A30-1,BE$15-1,1,1)),OFFSET(Import.PLQ,$A30-1,BE$15-1,1,1)),(1-PLE!$AA$28)*OFFSET(Import.PLQ,$A30-1,BE$15-1,1,1))))</f>
        <v>0</v>
      </c>
      <c r="BF30" s="146">
        <f ca="1">IF(BF$13="",0,CHOOSE(Detalhamento.OpçãoServiços,OFFSET(Import.PLQ,$A30-1,BF$15-1,1,1),IF($E30&lt;&gt;1,IF(ISNUMBER(INDEX(Import.PLE,Detalhamento!$E30,Detalhamento!BF$15)),IF(INDEX(Import.PLE,Detalhamento!$E30,Detalhamento!BF$15)&lt;=mediçao,OFFSET(Import.PLQ,$A30-1,BF$15-1,1,1),0),0),PLE!$AA$28*OFFSET(Import.PLQ,$A30-1,BF$15-1,1,1)),IF($E30&lt;&gt;1,IF(ISNUMBER(INDEX(Import.PLE,Detalhamento!$E30,Detalhamento!BF$15)),IF(INDEX(Import.PLE,Detalhamento!$E30,Detalhamento!BF$15)&lt;=mediçao,0,OFFSET(Import.PLQ,$A30-1,BF$15-1,1,1)),OFFSET(Import.PLQ,$A30-1,BF$15-1,1,1)),(1-PLE!$AA$28)*OFFSET(Import.PLQ,$A30-1,BF$15-1,1,1))))</f>
        <v>0</v>
      </c>
      <c r="BG30" s="146">
        <f ca="1">IF(BG$13="",0,CHOOSE(Detalhamento.OpçãoServiços,OFFSET(Import.PLQ,$A30-1,BG$15-1,1,1),IF($E30&lt;&gt;1,IF(ISNUMBER(INDEX(Import.PLE,Detalhamento!$E30,Detalhamento!BG$15)),IF(INDEX(Import.PLE,Detalhamento!$E30,Detalhamento!BG$15)&lt;=mediçao,OFFSET(Import.PLQ,$A30-1,BG$15-1,1,1),0),0),PLE!$AA$28*OFFSET(Import.PLQ,$A30-1,BG$15-1,1,1)),IF($E30&lt;&gt;1,IF(ISNUMBER(INDEX(Import.PLE,Detalhamento!$E30,Detalhamento!BG$15)),IF(INDEX(Import.PLE,Detalhamento!$E30,Detalhamento!BG$15)&lt;=mediçao,0,OFFSET(Import.PLQ,$A30-1,BG$15-1,1,1)),OFFSET(Import.PLQ,$A30-1,BG$15-1,1,1)),(1-PLE!$AA$28)*OFFSET(Import.PLQ,$A30-1,BG$15-1,1,1))))</f>
        <v>0</v>
      </c>
      <c r="BH30" s="146">
        <f ca="1">IF(BH$13="",0,CHOOSE(Detalhamento.OpçãoServiços,OFFSET(Import.PLQ,$A30-1,BH$15-1,1,1),IF($E30&lt;&gt;1,IF(ISNUMBER(INDEX(Import.PLE,Detalhamento!$E30,Detalhamento!BH$15)),IF(INDEX(Import.PLE,Detalhamento!$E30,Detalhamento!BH$15)&lt;=mediçao,OFFSET(Import.PLQ,$A30-1,BH$15-1,1,1),0),0),PLE!$AA$28*OFFSET(Import.PLQ,$A30-1,BH$15-1,1,1)),IF($E30&lt;&gt;1,IF(ISNUMBER(INDEX(Import.PLE,Detalhamento!$E30,Detalhamento!BH$15)),IF(INDEX(Import.PLE,Detalhamento!$E30,Detalhamento!BH$15)&lt;=mediçao,0,OFFSET(Import.PLQ,$A30-1,BH$15-1,1,1)),OFFSET(Import.PLQ,$A30-1,BH$15-1,1,1)),(1-PLE!$AA$28)*OFFSET(Import.PLQ,$A30-1,BH$15-1,1,1))))</f>
        <v>0</v>
      </c>
      <c r="BI30" s="146">
        <f ca="1">IF(BI$13="",0,CHOOSE(Detalhamento.OpçãoServiços,OFFSET(Import.PLQ,$A30-1,BI$15-1,1,1),IF($E30&lt;&gt;1,IF(ISNUMBER(INDEX(Import.PLE,Detalhamento!$E30,Detalhamento!BI$15)),IF(INDEX(Import.PLE,Detalhamento!$E30,Detalhamento!BI$15)&lt;=mediçao,OFFSET(Import.PLQ,$A30-1,BI$15-1,1,1),0),0),PLE!$AA$28*OFFSET(Import.PLQ,$A30-1,BI$15-1,1,1)),IF($E30&lt;&gt;1,IF(ISNUMBER(INDEX(Import.PLE,Detalhamento!$E30,Detalhamento!BI$15)),IF(INDEX(Import.PLE,Detalhamento!$E30,Detalhamento!BI$15)&lt;=mediçao,0,OFFSET(Import.PLQ,$A30-1,BI$15-1,1,1)),OFFSET(Import.PLQ,$A30-1,BI$15-1,1,1)),(1-PLE!$AA$28)*OFFSET(Import.PLQ,$A30-1,BI$15-1,1,1))))</f>
        <v>0</v>
      </c>
    </row>
    <row r="31" spans="1:61">
      <c r="A31" s="157">
        <v>10</v>
      </c>
      <c r="B31" s="21" t="e">
        <f t="shared" ca="1" si="2"/>
        <v>#N/A</v>
      </c>
      <c r="E31" s="155">
        <f t="shared" ca="1" si="3"/>
        <v>3</v>
      </c>
      <c r="F31" s="156" t="e">
        <f t="shared" ca="1" si="4"/>
        <v>#N/A</v>
      </c>
      <c r="G31" s="156" t="e">
        <f t="shared" ca="1" si="5"/>
        <v>#N/A</v>
      </c>
      <c r="H31" s="181" t="str">
        <f t="shared" ca="1" si="5"/>
        <v/>
      </c>
      <c r="I31" s="37" t="e">
        <f t="shared" ca="1" si="6"/>
        <v>#N/A</v>
      </c>
      <c r="J31" s="146" t="e">
        <f t="shared" ca="1" si="7"/>
        <v>#N/A</v>
      </c>
      <c r="K31" s="67"/>
      <c r="L31" s="146" t="e">
        <f ca="1">IF(L$13="",0,CHOOSE(Detalhamento.OpçãoServiços,OFFSET(Import.PLQ,$A31-1,L$15-1,1,1),IF($E31&lt;&gt;1,IF(ISNUMBER(INDEX(Import.PLE,Detalhamento!$E31,Detalhamento!L$15)),IF(INDEX(Import.PLE,Detalhamento!$E31,Detalhamento!L$15)&lt;=mediçao,OFFSET(Import.PLQ,$A31-1,L$15-1,1,1),0),0),PLE!$AA$28*OFFSET(Import.PLQ,$A31-1,L$15-1,1,1)),IF($E31&lt;&gt;1,IF(ISNUMBER(INDEX(Import.PLE,Detalhamento!$E31,Detalhamento!L$15)),IF(INDEX(Import.PLE,Detalhamento!$E31,Detalhamento!L$15)&lt;=mediçao,0,OFFSET(Import.PLQ,$A31-1,L$15-1,1,1)),OFFSET(Import.PLQ,$A31-1,L$15-1,1,1)),(1-PLE!$AA$28)*OFFSET(Import.PLQ,$A31-1,L$15-1,1,1))))</f>
        <v>#REF!</v>
      </c>
      <c r="M31" s="146" t="e">
        <f ca="1">IF(M$13="",0,CHOOSE(Detalhamento.OpçãoServiços,OFFSET(Import.PLQ,$A31-1,M$15-1,1,1),IF($E31&lt;&gt;1,IF(ISNUMBER(INDEX(Import.PLE,Detalhamento!$E31,Detalhamento!M$15)),IF(INDEX(Import.PLE,Detalhamento!$E31,Detalhamento!M$15)&lt;=mediçao,OFFSET(Import.PLQ,$A31-1,M$15-1,1,1),0),0),PLE!$AA$28*OFFSET(Import.PLQ,$A31-1,M$15-1,1,1)),IF($E31&lt;&gt;1,IF(ISNUMBER(INDEX(Import.PLE,Detalhamento!$E31,Detalhamento!M$15)),IF(INDEX(Import.PLE,Detalhamento!$E31,Detalhamento!M$15)&lt;=mediçao,0,OFFSET(Import.PLQ,$A31-1,M$15-1,1,1)),OFFSET(Import.PLQ,$A31-1,M$15-1,1,1)),(1-PLE!$AA$28)*OFFSET(Import.PLQ,$A31-1,M$15-1,1,1))))</f>
        <v>#REF!</v>
      </c>
      <c r="N31" s="146" t="e">
        <f ca="1">IF(N$13="",0,CHOOSE(Detalhamento.OpçãoServiços,OFFSET(Import.PLQ,$A31-1,N$15-1,1,1),IF($E31&lt;&gt;1,IF(ISNUMBER(INDEX(Import.PLE,Detalhamento!$E31,Detalhamento!N$15)),IF(INDEX(Import.PLE,Detalhamento!$E31,Detalhamento!N$15)&lt;=mediçao,OFFSET(Import.PLQ,$A31-1,N$15-1,1,1),0),0),PLE!$AA$28*OFFSET(Import.PLQ,$A31-1,N$15-1,1,1)),IF($E31&lt;&gt;1,IF(ISNUMBER(INDEX(Import.PLE,Detalhamento!$E31,Detalhamento!N$15)),IF(INDEX(Import.PLE,Detalhamento!$E31,Detalhamento!N$15)&lt;=mediçao,0,OFFSET(Import.PLQ,$A31-1,N$15-1,1,1)),OFFSET(Import.PLQ,$A31-1,N$15-1,1,1)),(1-PLE!$AA$28)*OFFSET(Import.PLQ,$A31-1,N$15-1,1,1))))</f>
        <v>#REF!</v>
      </c>
      <c r="O31" s="146" t="e">
        <f ca="1">IF(O$13="",0,CHOOSE(Detalhamento.OpçãoServiços,OFFSET(Import.PLQ,$A31-1,O$15-1,1,1),IF($E31&lt;&gt;1,IF(ISNUMBER(INDEX(Import.PLE,Detalhamento!$E31,Detalhamento!O$15)),IF(INDEX(Import.PLE,Detalhamento!$E31,Detalhamento!O$15)&lt;=mediçao,OFFSET(Import.PLQ,$A31-1,O$15-1,1,1),0),0),PLE!$AA$28*OFFSET(Import.PLQ,$A31-1,O$15-1,1,1)),IF($E31&lt;&gt;1,IF(ISNUMBER(INDEX(Import.PLE,Detalhamento!$E31,Detalhamento!O$15)),IF(INDEX(Import.PLE,Detalhamento!$E31,Detalhamento!O$15)&lt;=mediçao,0,OFFSET(Import.PLQ,$A31-1,O$15-1,1,1)),OFFSET(Import.PLQ,$A31-1,O$15-1,1,1)),(1-PLE!$AA$28)*OFFSET(Import.PLQ,$A31-1,O$15-1,1,1))))</f>
        <v>#REF!</v>
      </c>
      <c r="P31" s="146">
        <f ca="1">IF(P$13="",0,CHOOSE(Detalhamento.OpçãoServiços,OFFSET(Import.PLQ,$A31-1,P$15-1,1,1),IF($E31&lt;&gt;1,IF(ISNUMBER(INDEX(Import.PLE,Detalhamento!$E31,Detalhamento!P$15)),IF(INDEX(Import.PLE,Detalhamento!$E31,Detalhamento!P$15)&lt;=mediçao,OFFSET(Import.PLQ,$A31-1,P$15-1,1,1),0),0),PLE!$AA$28*OFFSET(Import.PLQ,$A31-1,P$15-1,1,1)),IF($E31&lt;&gt;1,IF(ISNUMBER(INDEX(Import.PLE,Detalhamento!$E31,Detalhamento!P$15)),IF(INDEX(Import.PLE,Detalhamento!$E31,Detalhamento!P$15)&lt;=mediçao,0,OFFSET(Import.PLQ,$A31-1,P$15-1,1,1)),OFFSET(Import.PLQ,$A31-1,P$15-1,1,1)),(1-PLE!$AA$28)*OFFSET(Import.PLQ,$A31-1,P$15-1,1,1))))</f>
        <v>0</v>
      </c>
      <c r="Q31" s="146">
        <f ca="1">IF(Q$13="",0,CHOOSE(Detalhamento.OpçãoServiços,OFFSET(Import.PLQ,$A31-1,Q$15-1,1,1),IF($E31&lt;&gt;1,IF(ISNUMBER(INDEX(Import.PLE,Detalhamento!$E31,Detalhamento!Q$15)),IF(INDEX(Import.PLE,Detalhamento!$E31,Detalhamento!Q$15)&lt;=mediçao,OFFSET(Import.PLQ,$A31-1,Q$15-1,1,1),0),0),PLE!$AA$28*OFFSET(Import.PLQ,$A31-1,Q$15-1,1,1)),IF($E31&lt;&gt;1,IF(ISNUMBER(INDEX(Import.PLE,Detalhamento!$E31,Detalhamento!Q$15)),IF(INDEX(Import.PLE,Detalhamento!$E31,Detalhamento!Q$15)&lt;=mediçao,0,OFFSET(Import.PLQ,$A31-1,Q$15-1,1,1)),OFFSET(Import.PLQ,$A31-1,Q$15-1,1,1)),(1-PLE!$AA$28)*OFFSET(Import.PLQ,$A31-1,Q$15-1,1,1))))</f>
        <v>0</v>
      </c>
      <c r="R31" s="146">
        <f ca="1">IF(R$13="",0,CHOOSE(Detalhamento.OpçãoServiços,OFFSET(Import.PLQ,$A31-1,R$15-1,1,1),IF($E31&lt;&gt;1,IF(ISNUMBER(INDEX(Import.PLE,Detalhamento!$E31,Detalhamento!R$15)),IF(INDEX(Import.PLE,Detalhamento!$E31,Detalhamento!R$15)&lt;=mediçao,OFFSET(Import.PLQ,$A31-1,R$15-1,1,1),0),0),PLE!$AA$28*OFFSET(Import.PLQ,$A31-1,R$15-1,1,1)),IF($E31&lt;&gt;1,IF(ISNUMBER(INDEX(Import.PLE,Detalhamento!$E31,Detalhamento!R$15)),IF(INDEX(Import.PLE,Detalhamento!$E31,Detalhamento!R$15)&lt;=mediçao,0,OFFSET(Import.PLQ,$A31-1,R$15-1,1,1)),OFFSET(Import.PLQ,$A31-1,R$15-1,1,1)),(1-PLE!$AA$28)*OFFSET(Import.PLQ,$A31-1,R$15-1,1,1))))</f>
        <v>0</v>
      </c>
      <c r="S31" s="146">
        <f ca="1">IF(S$13="",0,CHOOSE(Detalhamento.OpçãoServiços,OFFSET(Import.PLQ,$A31-1,S$15-1,1,1),IF($E31&lt;&gt;1,IF(ISNUMBER(INDEX(Import.PLE,Detalhamento!$E31,Detalhamento!S$15)),IF(INDEX(Import.PLE,Detalhamento!$E31,Detalhamento!S$15)&lt;=mediçao,OFFSET(Import.PLQ,$A31-1,S$15-1,1,1),0),0),PLE!$AA$28*OFFSET(Import.PLQ,$A31-1,S$15-1,1,1)),IF($E31&lt;&gt;1,IF(ISNUMBER(INDEX(Import.PLE,Detalhamento!$E31,Detalhamento!S$15)),IF(INDEX(Import.PLE,Detalhamento!$E31,Detalhamento!S$15)&lt;=mediçao,0,OFFSET(Import.PLQ,$A31-1,S$15-1,1,1)),OFFSET(Import.PLQ,$A31-1,S$15-1,1,1)),(1-PLE!$AA$28)*OFFSET(Import.PLQ,$A31-1,S$15-1,1,1))))</f>
        <v>0</v>
      </c>
      <c r="T31" s="146">
        <f ca="1">IF(T$13="",0,CHOOSE(Detalhamento.OpçãoServiços,OFFSET(Import.PLQ,$A31-1,T$15-1,1,1),IF($E31&lt;&gt;1,IF(ISNUMBER(INDEX(Import.PLE,Detalhamento!$E31,Detalhamento!T$15)),IF(INDEX(Import.PLE,Detalhamento!$E31,Detalhamento!T$15)&lt;=mediçao,OFFSET(Import.PLQ,$A31-1,T$15-1,1,1),0),0),PLE!$AA$28*OFFSET(Import.PLQ,$A31-1,T$15-1,1,1)),IF($E31&lt;&gt;1,IF(ISNUMBER(INDEX(Import.PLE,Detalhamento!$E31,Detalhamento!T$15)),IF(INDEX(Import.PLE,Detalhamento!$E31,Detalhamento!T$15)&lt;=mediçao,0,OFFSET(Import.PLQ,$A31-1,T$15-1,1,1)),OFFSET(Import.PLQ,$A31-1,T$15-1,1,1)),(1-PLE!$AA$28)*OFFSET(Import.PLQ,$A31-1,T$15-1,1,1))))</f>
        <v>0</v>
      </c>
      <c r="U31" s="146">
        <f ca="1">IF(U$13="",0,CHOOSE(Detalhamento.OpçãoServiços,OFFSET(Import.PLQ,$A31-1,U$15-1,1,1),IF($E31&lt;&gt;1,IF(ISNUMBER(INDEX(Import.PLE,Detalhamento!$E31,Detalhamento!U$15)),IF(INDEX(Import.PLE,Detalhamento!$E31,Detalhamento!U$15)&lt;=mediçao,OFFSET(Import.PLQ,$A31-1,U$15-1,1,1),0),0),PLE!$AA$28*OFFSET(Import.PLQ,$A31-1,U$15-1,1,1)),IF($E31&lt;&gt;1,IF(ISNUMBER(INDEX(Import.PLE,Detalhamento!$E31,Detalhamento!U$15)),IF(INDEX(Import.PLE,Detalhamento!$E31,Detalhamento!U$15)&lt;=mediçao,0,OFFSET(Import.PLQ,$A31-1,U$15-1,1,1)),OFFSET(Import.PLQ,$A31-1,U$15-1,1,1)),(1-PLE!$AA$28)*OFFSET(Import.PLQ,$A31-1,U$15-1,1,1))))</f>
        <v>0</v>
      </c>
      <c r="V31" s="146">
        <f ca="1">IF(V$13="",0,CHOOSE(Detalhamento.OpçãoServiços,OFFSET(Import.PLQ,$A31-1,V$15-1,1,1),IF($E31&lt;&gt;1,IF(ISNUMBER(INDEX(Import.PLE,Detalhamento!$E31,Detalhamento!V$15)),IF(INDEX(Import.PLE,Detalhamento!$E31,Detalhamento!V$15)&lt;=mediçao,OFFSET(Import.PLQ,$A31-1,V$15-1,1,1),0),0),PLE!$AA$28*OFFSET(Import.PLQ,$A31-1,V$15-1,1,1)),IF($E31&lt;&gt;1,IF(ISNUMBER(INDEX(Import.PLE,Detalhamento!$E31,Detalhamento!V$15)),IF(INDEX(Import.PLE,Detalhamento!$E31,Detalhamento!V$15)&lt;=mediçao,0,OFFSET(Import.PLQ,$A31-1,V$15-1,1,1)),OFFSET(Import.PLQ,$A31-1,V$15-1,1,1)),(1-PLE!$AA$28)*OFFSET(Import.PLQ,$A31-1,V$15-1,1,1))))</f>
        <v>0</v>
      </c>
      <c r="W31" s="146">
        <f ca="1">IF(W$13="",0,CHOOSE(Detalhamento.OpçãoServiços,OFFSET(Import.PLQ,$A31-1,W$15-1,1,1),IF($E31&lt;&gt;1,IF(ISNUMBER(INDEX(Import.PLE,Detalhamento!$E31,Detalhamento!W$15)),IF(INDEX(Import.PLE,Detalhamento!$E31,Detalhamento!W$15)&lt;=mediçao,OFFSET(Import.PLQ,$A31-1,W$15-1,1,1),0),0),PLE!$AA$28*OFFSET(Import.PLQ,$A31-1,W$15-1,1,1)),IF($E31&lt;&gt;1,IF(ISNUMBER(INDEX(Import.PLE,Detalhamento!$E31,Detalhamento!W$15)),IF(INDEX(Import.PLE,Detalhamento!$E31,Detalhamento!W$15)&lt;=mediçao,0,OFFSET(Import.PLQ,$A31-1,W$15-1,1,1)),OFFSET(Import.PLQ,$A31-1,W$15-1,1,1)),(1-PLE!$AA$28)*OFFSET(Import.PLQ,$A31-1,W$15-1,1,1))))</f>
        <v>0</v>
      </c>
      <c r="X31" s="146">
        <f ca="1">IF(X$13="",0,CHOOSE(Detalhamento.OpçãoServiços,OFFSET(Import.PLQ,$A31-1,X$15-1,1,1),IF($E31&lt;&gt;1,IF(ISNUMBER(INDEX(Import.PLE,Detalhamento!$E31,Detalhamento!X$15)),IF(INDEX(Import.PLE,Detalhamento!$E31,Detalhamento!X$15)&lt;=mediçao,OFFSET(Import.PLQ,$A31-1,X$15-1,1,1),0),0),PLE!$AA$28*OFFSET(Import.PLQ,$A31-1,X$15-1,1,1)),IF($E31&lt;&gt;1,IF(ISNUMBER(INDEX(Import.PLE,Detalhamento!$E31,Detalhamento!X$15)),IF(INDEX(Import.PLE,Detalhamento!$E31,Detalhamento!X$15)&lt;=mediçao,0,OFFSET(Import.PLQ,$A31-1,X$15-1,1,1)),OFFSET(Import.PLQ,$A31-1,X$15-1,1,1)),(1-PLE!$AA$28)*OFFSET(Import.PLQ,$A31-1,X$15-1,1,1))))</f>
        <v>0</v>
      </c>
      <c r="Y31" s="146">
        <f ca="1">IF(Y$13="",0,CHOOSE(Detalhamento.OpçãoServiços,OFFSET(Import.PLQ,$A31-1,Y$15-1,1,1),IF($E31&lt;&gt;1,IF(ISNUMBER(INDEX(Import.PLE,Detalhamento!$E31,Detalhamento!Y$15)),IF(INDEX(Import.PLE,Detalhamento!$E31,Detalhamento!Y$15)&lt;=mediçao,OFFSET(Import.PLQ,$A31-1,Y$15-1,1,1),0),0),PLE!$AA$28*OFFSET(Import.PLQ,$A31-1,Y$15-1,1,1)),IF($E31&lt;&gt;1,IF(ISNUMBER(INDEX(Import.PLE,Detalhamento!$E31,Detalhamento!Y$15)),IF(INDEX(Import.PLE,Detalhamento!$E31,Detalhamento!Y$15)&lt;=mediçao,0,OFFSET(Import.PLQ,$A31-1,Y$15-1,1,1)),OFFSET(Import.PLQ,$A31-1,Y$15-1,1,1)),(1-PLE!$AA$28)*OFFSET(Import.PLQ,$A31-1,Y$15-1,1,1))))</f>
        <v>0</v>
      </c>
      <c r="Z31" s="146">
        <f ca="1">IF(Z$13="",0,CHOOSE(Detalhamento.OpçãoServiços,OFFSET(Import.PLQ,$A31-1,Z$15-1,1,1),IF($E31&lt;&gt;1,IF(ISNUMBER(INDEX(Import.PLE,Detalhamento!$E31,Detalhamento!Z$15)),IF(INDEX(Import.PLE,Detalhamento!$E31,Detalhamento!Z$15)&lt;=mediçao,OFFSET(Import.PLQ,$A31-1,Z$15-1,1,1),0),0),PLE!$AA$28*OFFSET(Import.PLQ,$A31-1,Z$15-1,1,1)),IF($E31&lt;&gt;1,IF(ISNUMBER(INDEX(Import.PLE,Detalhamento!$E31,Detalhamento!Z$15)),IF(INDEX(Import.PLE,Detalhamento!$E31,Detalhamento!Z$15)&lt;=mediçao,0,OFFSET(Import.PLQ,$A31-1,Z$15-1,1,1)),OFFSET(Import.PLQ,$A31-1,Z$15-1,1,1)),(1-PLE!$AA$28)*OFFSET(Import.PLQ,$A31-1,Z$15-1,1,1))))</f>
        <v>0</v>
      </c>
      <c r="AA31" s="146">
        <f ca="1">IF(AA$13="",0,CHOOSE(Detalhamento.OpçãoServiços,OFFSET(Import.PLQ,$A31-1,AA$15-1,1,1),IF($E31&lt;&gt;1,IF(ISNUMBER(INDEX(Import.PLE,Detalhamento!$E31,Detalhamento!AA$15)),IF(INDEX(Import.PLE,Detalhamento!$E31,Detalhamento!AA$15)&lt;=mediçao,OFFSET(Import.PLQ,$A31-1,AA$15-1,1,1),0),0),PLE!$AA$28*OFFSET(Import.PLQ,$A31-1,AA$15-1,1,1)),IF($E31&lt;&gt;1,IF(ISNUMBER(INDEX(Import.PLE,Detalhamento!$E31,Detalhamento!AA$15)),IF(INDEX(Import.PLE,Detalhamento!$E31,Detalhamento!AA$15)&lt;=mediçao,0,OFFSET(Import.PLQ,$A31-1,AA$15-1,1,1)),OFFSET(Import.PLQ,$A31-1,AA$15-1,1,1)),(1-PLE!$AA$28)*OFFSET(Import.PLQ,$A31-1,AA$15-1,1,1))))</f>
        <v>0</v>
      </c>
      <c r="AB31" s="146">
        <f ca="1">IF(AB$13="",0,CHOOSE(Detalhamento.OpçãoServiços,OFFSET(Import.PLQ,$A31-1,AB$15-1,1,1),IF($E31&lt;&gt;1,IF(ISNUMBER(INDEX(Import.PLE,Detalhamento!$E31,Detalhamento!AB$15)),IF(INDEX(Import.PLE,Detalhamento!$E31,Detalhamento!AB$15)&lt;=mediçao,OFFSET(Import.PLQ,$A31-1,AB$15-1,1,1),0),0),PLE!$AA$28*OFFSET(Import.PLQ,$A31-1,AB$15-1,1,1)),IF($E31&lt;&gt;1,IF(ISNUMBER(INDEX(Import.PLE,Detalhamento!$E31,Detalhamento!AB$15)),IF(INDEX(Import.PLE,Detalhamento!$E31,Detalhamento!AB$15)&lt;=mediçao,0,OFFSET(Import.PLQ,$A31-1,AB$15-1,1,1)),OFFSET(Import.PLQ,$A31-1,AB$15-1,1,1)),(1-PLE!$AA$28)*OFFSET(Import.PLQ,$A31-1,AB$15-1,1,1))))</f>
        <v>0</v>
      </c>
      <c r="AC31" s="146">
        <f ca="1">IF(AC$13="",0,CHOOSE(Detalhamento.OpçãoServiços,OFFSET(Import.PLQ,$A31-1,AC$15-1,1,1),IF($E31&lt;&gt;1,IF(ISNUMBER(INDEX(Import.PLE,Detalhamento!$E31,Detalhamento!AC$15)),IF(INDEX(Import.PLE,Detalhamento!$E31,Detalhamento!AC$15)&lt;=mediçao,OFFSET(Import.PLQ,$A31-1,AC$15-1,1,1),0),0),PLE!$AA$28*OFFSET(Import.PLQ,$A31-1,AC$15-1,1,1)),IF($E31&lt;&gt;1,IF(ISNUMBER(INDEX(Import.PLE,Detalhamento!$E31,Detalhamento!AC$15)),IF(INDEX(Import.PLE,Detalhamento!$E31,Detalhamento!AC$15)&lt;=mediçao,0,OFFSET(Import.PLQ,$A31-1,AC$15-1,1,1)),OFFSET(Import.PLQ,$A31-1,AC$15-1,1,1)),(1-PLE!$AA$28)*OFFSET(Import.PLQ,$A31-1,AC$15-1,1,1))))</f>
        <v>0</v>
      </c>
      <c r="AD31" s="146">
        <f ca="1">IF(AD$13="",0,CHOOSE(Detalhamento.OpçãoServiços,OFFSET(Import.PLQ,$A31-1,AD$15-1,1,1),IF($E31&lt;&gt;1,IF(ISNUMBER(INDEX(Import.PLE,Detalhamento!$E31,Detalhamento!AD$15)),IF(INDEX(Import.PLE,Detalhamento!$E31,Detalhamento!AD$15)&lt;=mediçao,OFFSET(Import.PLQ,$A31-1,AD$15-1,1,1),0),0),PLE!$AA$28*OFFSET(Import.PLQ,$A31-1,AD$15-1,1,1)),IF($E31&lt;&gt;1,IF(ISNUMBER(INDEX(Import.PLE,Detalhamento!$E31,Detalhamento!AD$15)),IF(INDEX(Import.PLE,Detalhamento!$E31,Detalhamento!AD$15)&lt;=mediçao,0,OFFSET(Import.PLQ,$A31-1,AD$15-1,1,1)),OFFSET(Import.PLQ,$A31-1,AD$15-1,1,1)),(1-PLE!$AA$28)*OFFSET(Import.PLQ,$A31-1,AD$15-1,1,1))))</f>
        <v>0</v>
      </c>
      <c r="AE31" s="146">
        <f ca="1">IF(AE$13="",0,CHOOSE(Detalhamento.OpçãoServiços,OFFSET(Import.PLQ,$A31-1,AE$15-1,1,1),IF($E31&lt;&gt;1,IF(ISNUMBER(INDEX(Import.PLE,Detalhamento!$E31,Detalhamento!AE$15)),IF(INDEX(Import.PLE,Detalhamento!$E31,Detalhamento!AE$15)&lt;=mediçao,OFFSET(Import.PLQ,$A31-1,AE$15-1,1,1),0),0),PLE!$AA$28*OFFSET(Import.PLQ,$A31-1,AE$15-1,1,1)),IF($E31&lt;&gt;1,IF(ISNUMBER(INDEX(Import.PLE,Detalhamento!$E31,Detalhamento!AE$15)),IF(INDEX(Import.PLE,Detalhamento!$E31,Detalhamento!AE$15)&lt;=mediçao,0,OFFSET(Import.PLQ,$A31-1,AE$15-1,1,1)),OFFSET(Import.PLQ,$A31-1,AE$15-1,1,1)),(1-PLE!$AA$28)*OFFSET(Import.PLQ,$A31-1,AE$15-1,1,1))))</f>
        <v>0</v>
      </c>
      <c r="AF31" s="146">
        <f ca="1">IF(AF$13="",0,CHOOSE(Detalhamento.OpçãoServiços,OFFSET(Import.PLQ,$A31-1,AF$15-1,1,1),IF($E31&lt;&gt;1,IF(ISNUMBER(INDEX(Import.PLE,Detalhamento!$E31,Detalhamento!AF$15)),IF(INDEX(Import.PLE,Detalhamento!$E31,Detalhamento!AF$15)&lt;=mediçao,OFFSET(Import.PLQ,$A31-1,AF$15-1,1,1),0),0),PLE!$AA$28*OFFSET(Import.PLQ,$A31-1,AF$15-1,1,1)),IF($E31&lt;&gt;1,IF(ISNUMBER(INDEX(Import.PLE,Detalhamento!$E31,Detalhamento!AF$15)),IF(INDEX(Import.PLE,Detalhamento!$E31,Detalhamento!AF$15)&lt;=mediçao,0,OFFSET(Import.PLQ,$A31-1,AF$15-1,1,1)),OFFSET(Import.PLQ,$A31-1,AF$15-1,1,1)),(1-PLE!$AA$28)*OFFSET(Import.PLQ,$A31-1,AF$15-1,1,1))))</f>
        <v>0</v>
      </c>
      <c r="AG31" s="146">
        <f ca="1">IF(AG$13="",0,CHOOSE(Detalhamento.OpçãoServiços,OFFSET(Import.PLQ,$A31-1,AG$15-1,1,1),IF($E31&lt;&gt;1,IF(ISNUMBER(INDEX(Import.PLE,Detalhamento!$E31,Detalhamento!AG$15)),IF(INDEX(Import.PLE,Detalhamento!$E31,Detalhamento!AG$15)&lt;=mediçao,OFFSET(Import.PLQ,$A31-1,AG$15-1,1,1),0),0),PLE!$AA$28*OFFSET(Import.PLQ,$A31-1,AG$15-1,1,1)),IF($E31&lt;&gt;1,IF(ISNUMBER(INDEX(Import.PLE,Detalhamento!$E31,Detalhamento!AG$15)),IF(INDEX(Import.PLE,Detalhamento!$E31,Detalhamento!AG$15)&lt;=mediçao,0,OFFSET(Import.PLQ,$A31-1,AG$15-1,1,1)),OFFSET(Import.PLQ,$A31-1,AG$15-1,1,1)),(1-PLE!$AA$28)*OFFSET(Import.PLQ,$A31-1,AG$15-1,1,1))))</f>
        <v>0</v>
      </c>
      <c r="AH31" s="146">
        <f ca="1">IF(AH$13="",0,CHOOSE(Detalhamento.OpçãoServiços,OFFSET(Import.PLQ,$A31-1,AH$15-1,1,1),IF($E31&lt;&gt;1,IF(ISNUMBER(INDEX(Import.PLE,Detalhamento!$E31,Detalhamento!AH$15)),IF(INDEX(Import.PLE,Detalhamento!$E31,Detalhamento!AH$15)&lt;=mediçao,OFFSET(Import.PLQ,$A31-1,AH$15-1,1,1),0),0),PLE!$AA$28*OFFSET(Import.PLQ,$A31-1,AH$15-1,1,1)),IF($E31&lt;&gt;1,IF(ISNUMBER(INDEX(Import.PLE,Detalhamento!$E31,Detalhamento!AH$15)),IF(INDEX(Import.PLE,Detalhamento!$E31,Detalhamento!AH$15)&lt;=mediçao,0,OFFSET(Import.PLQ,$A31-1,AH$15-1,1,1)),OFFSET(Import.PLQ,$A31-1,AH$15-1,1,1)),(1-PLE!$AA$28)*OFFSET(Import.PLQ,$A31-1,AH$15-1,1,1))))</f>
        <v>0</v>
      </c>
      <c r="AI31" s="146">
        <f ca="1">IF(AI$13="",0,CHOOSE(Detalhamento.OpçãoServiços,OFFSET(Import.PLQ,$A31-1,AI$15-1,1,1),IF($E31&lt;&gt;1,IF(ISNUMBER(INDEX(Import.PLE,Detalhamento!$E31,Detalhamento!AI$15)),IF(INDEX(Import.PLE,Detalhamento!$E31,Detalhamento!AI$15)&lt;=mediçao,OFFSET(Import.PLQ,$A31-1,AI$15-1,1,1),0),0),PLE!$AA$28*OFFSET(Import.PLQ,$A31-1,AI$15-1,1,1)),IF($E31&lt;&gt;1,IF(ISNUMBER(INDEX(Import.PLE,Detalhamento!$E31,Detalhamento!AI$15)),IF(INDEX(Import.PLE,Detalhamento!$E31,Detalhamento!AI$15)&lt;=mediçao,0,OFFSET(Import.PLQ,$A31-1,AI$15-1,1,1)),OFFSET(Import.PLQ,$A31-1,AI$15-1,1,1)),(1-PLE!$AA$28)*OFFSET(Import.PLQ,$A31-1,AI$15-1,1,1))))</f>
        <v>0</v>
      </c>
      <c r="AJ31" s="146">
        <f ca="1">IF(AJ$13="",0,CHOOSE(Detalhamento.OpçãoServiços,OFFSET(Import.PLQ,$A31-1,AJ$15-1,1,1),IF($E31&lt;&gt;1,IF(ISNUMBER(INDEX(Import.PLE,Detalhamento!$E31,Detalhamento!AJ$15)),IF(INDEX(Import.PLE,Detalhamento!$E31,Detalhamento!AJ$15)&lt;=mediçao,OFFSET(Import.PLQ,$A31-1,AJ$15-1,1,1),0),0),PLE!$AA$28*OFFSET(Import.PLQ,$A31-1,AJ$15-1,1,1)),IF($E31&lt;&gt;1,IF(ISNUMBER(INDEX(Import.PLE,Detalhamento!$E31,Detalhamento!AJ$15)),IF(INDEX(Import.PLE,Detalhamento!$E31,Detalhamento!AJ$15)&lt;=mediçao,0,OFFSET(Import.PLQ,$A31-1,AJ$15-1,1,1)),OFFSET(Import.PLQ,$A31-1,AJ$15-1,1,1)),(1-PLE!$AA$28)*OFFSET(Import.PLQ,$A31-1,AJ$15-1,1,1))))</f>
        <v>0</v>
      </c>
      <c r="AK31" s="146">
        <f ca="1">IF(AK$13="",0,CHOOSE(Detalhamento.OpçãoServiços,OFFSET(Import.PLQ,$A31-1,AK$15-1,1,1),IF($E31&lt;&gt;1,IF(ISNUMBER(INDEX(Import.PLE,Detalhamento!$E31,Detalhamento!AK$15)),IF(INDEX(Import.PLE,Detalhamento!$E31,Detalhamento!AK$15)&lt;=mediçao,OFFSET(Import.PLQ,$A31-1,AK$15-1,1,1),0),0),PLE!$AA$28*OFFSET(Import.PLQ,$A31-1,AK$15-1,1,1)),IF($E31&lt;&gt;1,IF(ISNUMBER(INDEX(Import.PLE,Detalhamento!$E31,Detalhamento!AK$15)),IF(INDEX(Import.PLE,Detalhamento!$E31,Detalhamento!AK$15)&lt;=mediçao,0,OFFSET(Import.PLQ,$A31-1,AK$15-1,1,1)),OFFSET(Import.PLQ,$A31-1,AK$15-1,1,1)),(1-PLE!$AA$28)*OFFSET(Import.PLQ,$A31-1,AK$15-1,1,1))))</f>
        <v>0</v>
      </c>
      <c r="AL31" s="146">
        <f ca="1">IF(AL$13="",0,CHOOSE(Detalhamento.OpçãoServiços,OFFSET(Import.PLQ,$A31-1,AL$15-1,1,1),IF($E31&lt;&gt;1,IF(ISNUMBER(INDEX(Import.PLE,Detalhamento!$E31,Detalhamento!AL$15)),IF(INDEX(Import.PLE,Detalhamento!$E31,Detalhamento!AL$15)&lt;=mediçao,OFFSET(Import.PLQ,$A31-1,AL$15-1,1,1),0),0),PLE!$AA$28*OFFSET(Import.PLQ,$A31-1,AL$15-1,1,1)),IF($E31&lt;&gt;1,IF(ISNUMBER(INDEX(Import.PLE,Detalhamento!$E31,Detalhamento!AL$15)),IF(INDEX(Import.PLE,Detalhamento!$E31,Detalhamento!AL$15)&lt;=mediçao,0,OFFSET(Import.PLQ,$A31-1,AL$15-1,1,1)),OFFSET(Import.PLQ,$A31-1,AL$15-1,1,1)),(1-PLE!$AA$28)*OFFSET(Import.PLQ,$A31-1,AL$15-1,1,1))))</f>
        <v>0</v>
      </c>
      <c r="AM31" s="146">
        <f ca="1">IF(AM$13="",0,CHOOSE(Detalhamento.OpçãoServiços,OFFSET(Import.PLQ,$A31-1,AM$15-1,1,1),IF($E31&lt;&gt;1,IF(ISNUMBER(INDEX(Import.PLE,Detalhamento!$E31,Detalhamento!AM$15)),IF(INDEX(Import.PLE,Detalhamento!$E31,Detalhamento!AM$15)&lt;=mediçao,OFFSET(Import.PLQ,$A31-1,AM$15-1,1,1),0),0),PLE!$AA$28*OFFSET(Import.PLQ,$A31-1,AM$15-1,1,1)),IF($E31&lt;&gt;1,IF(ISNUMBER(INDEX(Import.PLE,Detalhamento!$E31,Detalhamento!AM$15)),IF(INDEX(Import.PLE,Detalhamento!$E31,Detalhamento!AM$15)&lt;=mediçao,0,OFFSET(Import.PLQ,$A31-1,AM$15-1,1,1)),OFFSET(Import.PLQ,$A31-1,AM$15-1,1,1)),(1-PLE!$AA$28)*OFFSET(Import.PLQ,$A31-1,AM$15-1,1,1))))</f>
        <v>0</v>
      </c>
      <c r="AN31" s="146">
        <f ca="1">IF(AN$13="",0,CHOOSE(Detalhamento.OpçãoServiços,OFFSET(Import.PLQ,$A31-1,AN$15-1,1,1),IF($E31&lt;&gt;1,IF(ISNUMBER(INDEX(Import.PLE,Detalhamento!$E31,Detalhamento!AN$15)),IF(INDEX(Import.PLE,Detalhamento!$E31,Detalhamento!AN$15)&lt;=mediçao,OFFSET(Import.PLQ,$A31-1,AN$15-1,1,1),0),0),PLE!$AA$28*OFFSET(Import.PLQ,$A31-1,AN$15-1,1,1)),IF($E31&lt;&gt;1,IF(ISNUMBER(INDEX(Import.PLE,Detalhamento!$E31,Detalhamento!AN$15)),IF(INDEX(Import.PLE,Detalhamento!$E31,Detalhamento!AN$15)&lt;=mediçao,0,OFFSET(Import.PLQ,$A31-1,AN$15-1,1,1)),OFFSET(Import.PLQ,$A31-1,AN$15-1,1,1)),(1-PLE!$AA$28)*OFFSET(Import.PLQ,$A31-1,AN$15-1,1,1))))</f>
        <v>0</v>
      </c>
      <c r="AO31" s="146">
        <f ca="1">IF(AO$13="",0,CHOOSE(Detalhamento.OpçãoServiços,OFFSET(Import.PLQ,$A31-1,AO$15-1,1,1),IF($E31&lt;&gt;1,IF(ISNUMBER(INDEX(Import.PLE,Detalhamento!$E31,Detalhamento!AO$15)),IF(INDEX(Import.PLE,Detalhamento!$E31,Detalhamento!AO$15)&lt;=mediçao,OFFSET(Import.PLQ,$A31-1,AO$15-1,1,1),0),0),PLE!$AA$28*OFFSET(Import.PLQ,$A31-1,AO$15-1,1,1)),IF($E31&lt;&gt;1,IF(ISNUMBER(INDEX(Import.PLE,Detalhamento!$E31,Detalhamento!AO$15)),IF(INDEX(Import.PLE,Detalhamento!$E31,Detalhamento!AO$15)&lt;=mediçao,0,OFFSET(Import.PLQ,$A31-1,AO$15-1,1,1)),OFFSET(Import.PLQ,$A31-1,AO$15-1,1,1)),(1-PLE!$AA$28)*OFFSET(Import.PLQ,$A31-1,AO$15-1,1,1))))</f>
        <v>0</v>
      </c>
      <c r="AP31" s="146">
        <f ca="1">IF(AP$13="",0,CHOOSE(Detalhamento.OpçãoServiços,OFFSET(Import.PLQ,$A31-1,AP$15-1,1,1),IF($E31&lt;&gt;1,IF(ISNUMBER(INDEX(Import.PLE,Detalhamento!$E31,Detalhamento!AP$15)),IF(INDEX(Import.PLE,Detalhamento!$E31,Detalhamento!AP$15)&lt;=mediçao,OFFSET(Import.PLQ,$A31-1,AP$15-1,1,1),0),0),PLE!$AA$28*OFFSET(Import.PLQ,$A31-1,AP$15-1,1,1)),IF($E31&lt;&gt;1,IF(ISNUMBER(INDEX(Import.PLE,Detalhamento!$E31,Detalhamento!AP$15)),IF(INDEX(Import.PLE,Detalhamento!$E31,Detalhamento!AP$15)&lt;=mediçao,0,OFFSET(Import.PLQ,$A31-1,AP$15-1,1,1)),OFFSET(Import.PLQ,$A31-1,AP$15-1,1,1)),(1-PLE!$AA$28)*OFFSET(Import.PLQ,$A31-1,AP$15-1,1,1))))</f>
        <v>0</v>
      </c>
      <c r="AQ31" s="146">
        <f ca="1">IF(AQ$13="",0,CHOOSE(Detalhamento.OpçãoServiços,OFFSET(Import.PLQ,$A31-1,AQ$15-1,1,1),IF($E31&lt;&gt;1,IF(ISNUMBER(INDEX(Import.PLE,Detalhamento!$E31,Detalhamento!AQ$15)),IF(INDEX(Import.PLE,Detalhamento!$E31,Detalhamento!AQ$15)&lt;=mediçao,OFFSET(Import.PLQ,$A31-1,AQ$15-1,1,1),0),0),PLE!$AA$28*OFFSET(Import.PLQ,$A31-1,AQ$15-1,1,1)),IF($E31&lt;&gt;1,IF(ISNUMBER(INDEX(Import.PLE,Detalhamento!$E31,Detalhamento!AQ$15)),IF(INDEX(Import.PLE,Detalhamento!$E31,Detalhamento!AQ$15)&lt;=mediçao,0,OFFSET(Import.PLQ,$A31-1,AQ$15-1,1,1)),OFFSET(Import.PLQ,$A31-1,AQ$15-1,1,1)),(1-PLE!$AA$28)*OFFSET(Import.PLQ,$A31-1,AQ$15-1,1,1))))</f>
        <v>0</v>
      </c>
      <c r="AR31" s="146">
        <f ca="1">IF(AR$13="",0,CHOOSE(Detalhamento.OpçãoServiços,OFFSET(Import.PLQ,$A31-1,AR$15-1,1,1),IF($E31&lt;&gt;1,IF(ISNUMBER(INDEX(Import.PLE,Detalhamento!$E31,Detalhamento!AR$15)),IF(INDEX(Import.PLE,Detalhamento!$E31,Detalhamento!AR$15)&lt;=mediçao,OFFSET(Import.PLQ,$A31-1,AR$15-1,1,1),0),0),PLE!$AA$28*OFFSET(Import.PLQ,$A31-1,AR$15-1,1,1)),IF($E31&lt;&gt;1,IF(ISNUMBER(INDEX(Import.PLE,Detalhamento!$E31,Detalhamento!AR$15)),IF(INDEX(Import.PLE,Detalhamento!$E31,Detalhamento!AR$15)&lt;=mediçao,0,OFFSET(Import.PLQ,$A31-1,AR$15-1,1,1)),OFFSET(Import.PLQ,$A31-1,AR$15-1,1,1)),(1-PLE!$AA$28)*OFFSET(Import.PLQ,$A31-1,AR$15-1,1,1))))</f>
        <v>0</v>
      </c>
      <c r="AS31" s="146">
        <f ca="1">IF(AS$13="",0,CHOOSE(Detalhamento.OpçãoServiços,OFFSET(Import.PLQ,$A31-1,AS$15-1,1,1),IF($E31&lt;&gt;1,IF(ISNUMBER(INDEX(Import.PLE,Detalhamento!$E31,Detalhamento!AS$15)),IF(INDEX(Import.PLE,Detalhamento!$E31,Detalhamento!AS$15)&lt;=mediçao,OFFSET(Import.PLQ,$A31-1,AS$15-1,1,1),0),0),PLE!$AA$28*OFFSET(Import.PLQ,$A31-1,AS$15-1,1,1)),IF($E31&lt;&gt;1,IF(ISNUMBER(INDEX(Import.PLE,Detalhamento!$E31,Detalhamento!AS$15)),IF(INDEX(Import.PLE,Detalhamento!$E31,Detalhamento!AS$15)&lt;=mediçao,0,OFFSET(Import.PLQ,$A31-1,AS$15-1,1,1)),OFFSET(Import.PLQ,$A31-1,AS$15-1,1,1)),(1-PLE!$AA$28)*OFFSET(Import.PLQ,$A31-1,AS$15-1,1,1))))</f>
        <v>0</v>
      </c>
      <c r="AT31" s="146">
        <f ca="1">IF(AT$13="",0,CHOOSE(Detalhamento.OpçãoServiços,OFFSET(Import.PLQ,$A31-1,AT$15-1,1,1),IF($E31&lt;&gt;1,IF(ISNUMBER(INDEX(Import.PLE,Detalhamento!$E31,Detalhamento!AT$15)),IF(INDEX(Import.PLE,Detalhamento!$E31,Detalhamento!AT$15)&lt;=mediçao,OFFSET(Import.PLQ,$A31-1,AT$15-1,1,1),0),0),PLE!$AA$28*OFFSET(Import.PLQ,$A31-1,AT$15-1,1,1)),IF($E31&lt;&gt;1,IF(ISNUMBER(INDEX(Import.PLE,Detalhamento!$E31,Detalhamento!AT$15)),IF(INDEX(Import.PLE,Detalhamento!$E31,Detalhamento!AT$15)&lt;=mediçao,0,OFFSET(Import.PLQ,$A31-1,AT$15-1,1,1)),OFFSET(Import.PLQ,$A31-1,AT$15-1,1,1)),(1-PLE!$AA$28)*OFFSET(Import.PLQ,$A31-1,AT$15-1,1,1))))</f>
        <v>0</v>
      </c>
      <c r="AU31" s="146">
        <f ca="1">IF(AU$13="",0,CHOOSE(Detalhamento.OpçãoServiços,OFFSET(Import.PLQ,$A31-1,AU$15-1,1,1),IF($E31&lt;&gt;1,IF(ISNUMBER(INDEX(Import.PLE,Detalhamento!$E31,Detalhamento!AU$15)),IF(INDEX(Import.PLE,Detalhamento!$E31,Detalhamento!AU$15)&lt;=mediçao,OFFSET(Import.PLQ,$A31-1,AU$15-1,1,1),0),0),PLE!$AA$28*OFFSET(Import.PLQ,$A31-1,AU$15-1,1,1)),IF($E31&lt;&gt;1,IF(ISNUMBER(INDEX(Import.PLE,Detalhamento!$E31,Detalhamento!AU$15)),IF(INDEX(Import.PLE,Detalhamento!$E31,Detalhamento!AU$15)&lt;=mediçao,0,OFFSET(Import.PLQ,$A31-1,AU$15-1,1,1)),OFFSET(Import.PLQ,$A31-1,AU$15-1,1,1)),(1-PLE!$AA$28)*OFFSET(Import.PLQ,$A31-1,AU$15-1,1,1))))</f>
        <v>0</v>
      </c>
      <c r="AV31" s="146">
        <f ca="1">IF(AV$13="",0,CHOOSE(Detalhamento.OpçãoServiços,OFFSET(Import.PLQ,$A31-1,AV$15-1,1,1),IF($E31&lt;&gt;1,IF(ISNUMBER(INDEX(Import.PLE,Detalhamento!$E31,Detalhamento!AV$15)),IF(INDEX(Import.PLE,Detalhamento!$E31,Detalhamento!AV$15)&lt;=mediçao,OFFSET(Import.PLQ,$A31-1,AV$15-1,1,1),0),0),PLE!$AA$28*OFFSET(Import.PLQ,$A31-1,AV$15-1,1,1)),IF($E31&lt;&gt;1,IF(ISNUMBER(INDEX(Import.PLE,Detalhamento!$E31,Detalhamento!AV$15)),IF(INDEX(Import.PLE,Detalhamento!$E31,Detalhamento!AV$15)&lt;=mediçao,0,OFFSET(Import.PLQ,$A31-1,AV$15-1,1,1)),OFFSET(Import.PLQ,$A31-1,AV$15-1,1,1)),(1-PLE!$AA$28)*OFFSET(Import.PLQ,$A31-1,AV$15-1,1,1))))</f>
        <v>0</v>
      </c>
      <c r="AW31" s="146">
        <f ca="1">IF(AW$13="",0,CHOOSE(Detalhamento.OpçãoServiços,OFFSET(Import.PLQ,$A31-1,AW$15-1,1,1),IF($E31&lt;&gt;1,IF(ISNUMBER(INDEX(Import.PLE,Detalhamento!$E31,Detalhamento!AW$15)),IF(INDEX(Import.PLE,Detalhamento!$E31,Detalhamento!AW$15)&lt;=mediçao,OFFSET(Import.PLQ,$A31-1,AW$15-1,1,1),0),0),PLE!$AA$28*OFFSET(Import.PLQ,$A31-1,AW$15-1,1,1)),IF($E31&lt;&gt;1,IF(ISNUMBER(INDEX(Import.PLE,Detalhamento!$E31,Detalhamento!AW$15)),IF(INDEX(Import.PLE,Detalhamento!$E31,Detalhamento!AW$15)&lt;=mediçao,0,OFFSET(Import.PLQ,$A31-1,AW$15-1,1,1)),OFFSET(Import.PLQ,$A31-1,AW$15-1,1,1)),(1-PLE!$AA$28)*OFFSET(Import.PLQ,$A31-1,AW$15-1,1,1))))</f>
        <v>0</v>
      </c>
      <c r="AX31" s="146">
        <f ca="1">IF(AX$13="",0,CHOOSE(Detalhamento.OpçãoServiços,OFFSET(Import.PLQ,$A31-1,AX$15-1,1,1),IF($E31&lt;&gt;1,IF(ISNUMBER(INDEX(Import.PLE,Detalhamento!$E31,Detalhamento!AX$15)),IF(INDEX(Import.PLE,Detalhamento!$E31,Detalhamento!AX$15)&lt;=mediçao,OFFSET(Import.PLQ,$A31-1,AX$15-1,1,1),0),0),PLE!$AA$28*OFFSET(Import.PLQ,$A31-1,AX$15-1,1,1)),IF($E31&lt;&gt;1,IF(ISNUMBER(INDEX(Import.PLE,Detalhamento!$E31,Detalhamento!AX$15)),IF(INDEX(Import.PLE,Detalhamento!$E31,Detalhamento!AX$15)&lt;=mediçao,0,OFFSET(Import.PLQ,$A31-1,AX$15-1,1,1)),OFFSET(Import.PLQ,$A31-1,AX$15-1,1,1)),(1-PLE!$AA$28)*OFFSET(Import.PLQ,$A31-1,AX$15-1,1,1))))</f>
        <v>0</v>
      </c>
      <c r="AY31" s="146">
        <f ca="1">IF(AY$13="",0,CHOOSE(Detalhamento.OpçãoServiços,OFFSET(Import.PLQ,$A31-1,AY$15-1,1,1),IF($E31&lt;&gt;1,IF(ISNUMBER(INDEX(Import.PLE,Detalhamento!$E31,Detalhamento!AY$15)),IF(INDEX(Import.PLE,Detalhamento!$E31,Detalhamento!AY$15)&lt;=mediçao,OFFSET(Import.PLQ,$A31-1,AY$15-1,1,1),0),0),PLE!$AA$28*OFFSET(Import.PLQ,$A31-1,AY$15-1,1,1)),IF($E31&lt;&gt;1,IF(ISNUMBER(INDEX(Import.PLE,Detalhamento!$E31,Detalhamento!AY$15)),IF(INDEX(Import.PLE,Detalhamento!$E31,Detalhamento!AY$15)&lt;=mediçao,0,OFFSET(Import.PLQ,$A31-1,AY$15-1,1,1)),OFFSET(Import.PLQ,$A31-1,AY$15-1,1,1)),(1-PLE!$AA$28)*OFFSET(Import.PLQ,$A31-1,AY$15-1,1,1))))</f>
        <v>0</v>
      </c>
      <c r="AZ31" s="146">
        <f ca="1">IF(AZ$13="",0,CHOOSE(Detalhamento.OpçãoServiços,OFFSET(Import.PLQ,$A31-1,AZ$15-1,1,1),IF($E31&lt;&gt;1,IF(ISNUMBER(INDEX(Import.PLE,Detalhamento!$E31,Detalhamento!AZ$15)),IF(INDEX(Import.PLE,Detalhamento!$E31,Detalhamento!AZ$15)&lt;=mediçao,OFFSET(Import.PLQ,$A31-1,AZ$15-1,1,1),0),0),PLE!$AA$28*OFFSET(Import.PLQ,$A31-1,AZ$15-1,1,1)),IF($E31&lt;&gt;1,IF(ISNUMBER(INDEX(Import.PLE,Detalhamento!$E31,Detalhamento!AZ$15)),IF(INDEX(Import.PLE,Detalhamento!$E31,Detalhamento!AZ$15)&lt;=mediçao,0,OFFSET(Import.PLQ,$A31-1,AZ$15-1,1,1)),OFFSET(Import.PLQ,$A31-1,AZ$15-1,1,1)),(1-PLE!$AA$28)*OFFSET(Import.PLQ,$A31-1,AZ$15-1,1,1))))</f>
        <v>0</v>
      </c>
      <c r="BA31" s="146">
        <f ca="1">IF(BA$13="",0,CHOOSE(Detalhamento.OpçãoServiços,OFFSET(Import.PLQ,$A31-1,BA$15-1,1,1),IF($E31&lt;&gt;1,IF(ISNUMBER(INDEX(Import.PLE,Detalhamento!$E31,Detalhamento!BA$15)),IF(INDEX(Import.PLE,Detalhamento!$E31,Detalhamento!BA$15)&lt;=mediçao,OFFSET(Import.PLQ,$A31-1,BA$15-1,1,1),0),0),PLE!$AA$28*OFFSET(Import.PLQ,$A31-1,BA$15-1,1,1)),IF($E31&lt;&gt;1,IF(ISNUMBER(INDEX(Import.PLE,Detalhamento!$E31,Detalhamento!BA$15)),IF(INDEX(Import.PLE,Detalhamento!$E31,Detalhamento!BA$15)&lt;=mediçao,0,OFFSET(Import.PLQ,$A31-1,BA$15-1,1,1)),OFFSET(Import.PLQ,$A31-1,BA$15-1,1,1)),(1-PLE!$AA$28)*OFFSET(Import.PLQ,$A31-1,BA$15-1,1,1))))</f>
        <v>0</v>
      </c>
      <c r="BB31" s="146">
        <f ca="1">IF(BB$13="",0,CHOOSE(Detalhamento.OpçãoServiços,OFFSET(Import.PLQ,$A31-1,BB$15-1,1,1),IF($E31&lt;&gt;1,IF(ISNUMBER(INDEX(Import.PLE,Detalhamento!$E31,Detalhamento!BB$15)),IF(INDEX(Import.PLE,Detalhamento!$E31,Detalhamento!BB$15)&lt;=mediçao,OFFSET(Import.PLQ,$A31-1,BB$15-1,1,1),0),0),PLE!$AA$28*OFFSET(Import.PLQ,$A31-1,BB$15-1,1,1)),IF($E31&lt;&gt;1,IF(ISNUMBER(INDEX(Import.PLE,Detalhamento!$E31,Detalhamento!BB$15)),IF(INDEX(Import.PLE,Detalhamento!$E31,Detalhamento!BB$15)&lt;=mediçao,0,OFFSET(Import.PLQ,$A31-1,BB$15-1,1,1)),OFFSET(Import.PLQ,$A31-1,BB$15-1,1,1)),(1-PLE!$AA$28)*OFFSET(Import.PLQ,$A31-1,BB$15-1,1,1))))</f>
        <v>0</v>
      </c>
      <c r="BC31" s="146">
        <f ca="1">IF(BC$13="",0,CHOOSE(Detalhamento.OpçãoServiços,OFFSET(Import.PLQ,$A31-1,BC$15-1,1,1),IF($E31&lt;&gt;1,IF(ISNUMBER(INDEX(Import.PLE,Detalhamento!$E31,Detalhamento!BC$15)),IF(INDEX(Import.PLE,Detalhamento!$E31,Detalhamento!BC$15)&lt;=mediçao,OFFSET(Import.PLQ,$A31-1,BC$15-1,1,1),0),0),PLE!$AA$28*OFFSET(Import.PLQ,$A31-1,BC$15-1,1,1)),IF($E31&lt;&gt;1,IF(ISNUMBER(INDEX(Import.PLE,Detalhamento!$E31,Detalhamento!BC$15)),IF(INDEX(Import.PLE,Detalhamento!$E31,Detalhamento!BC$15)&lt;=mediçao,0,OFFSET(Import.PLQ,$A31-1,BC$15-1,1,1)),OFFSET(Import.PLQ,$A31-1,BC$15-1,1,1)),(1-PLE!$AA$28)*OFFSET(Import.PLQ,$A31-1,BC$15-1,1,1))))</f>
        <v>0</v>
      </c>
      <c r="BD31" s="146">
        <f ca="1">IF(BD$13="",0,CHOOSE(Detalhamento.OpçãoServiços,OFFSET(Import.PLQ,$A31-1,BD$15-1,1,1),IF($E31&lt;&gt;1,IF(ISNUMBER(INDEX(Import.PLE,Detalhamento!$E31,Detalhamento!BD$15)),IF(INDEX(Import.PLE,Detalhamento!$E31,Detalhamento!BD$15)&lt;=mediçao,OFFSET(Import.PLQ,$A31-1,BD$15-1,1,1),0),0),PLE!$AA$28*OFFSET(Import.PLQ,$A31-1,BD$15-1,1,1)),IF($E31&lt;&gt;1,IF(ISNUMBER(INDEX(Import.PLE,Detalhamento!$E31,Detalhamento!BD$15)),IF(INDEX(Import.PLE,Detalhamento!$E31,Detalhamento!BD$15)&lt;=mediçao,0,OFFSET(Import.PLQ,$A31-1,BD$15-1,1,1)),OFFSET(Import.PLQ,$A31-1,BD$15-1,1,1)),(1-PLE!$AA$28)*OFFSET(Import.PLQ,$A31-1,BD$15-1,1,1))))</f>
        <v>0</v>
      </c>
      <c r="BE31" s="146">
        <f ca="1">IF(BE$13="",0,CHOOSE(Detalhamento.OpçãoServiços,OFFSET(Import.PLQ,$A31-1,BE$15-1,1,1),IF($E31&lt;&gt;1,IF(ISNUMBER(INDEX(Import.PLE,Detalhamento!$E31,Detalhamento!BE$15)),IF(INDEX(Import.PLE,Detalhamento!$E31,Detalhamento!BE$15)&lt;=mediçao,OFFSET(Import.PLQ,$A31-1,BE$15-1,1,1),0),0),PLE!$AA$28*OFFSET(Import.PLQ,$A31-1,BE$15-1,1,1)),IF($E31&lt;&gt;1,IF(ISNUMBER(INDEX(Import.PLE,Detalhamento!$E31,Detalhamento!BE$15)),IF(INDEX(Import.PLE,Detalhamento!$E31,Detalhamento!BE$15)&lt;=mediçao,0,OFFSET(Import.PLQ,$A31-1,BE$15-1,1,1)),OFFSET(Import.PLQ,$A31-1,BE$15-1,1,1)),(1-PLE!$AA$28)*OFFSET(Import.PLQ,$A31-1,BE$15-1,1,1))))</f>
        <v>0</v>
      </c>
      <c r="BF31" s="146">
        <f ca="1">IF(BF$13="",0,CHOOSE(Detalhamento.OpçãoServiços,OFFSET(Import.PLQ,$A31-1,BF$15-1,1,1),IF($E31&lt;&gt;1,IF(ISNUMBER(INDEX(Import.PLE,Detalhamento!$E31,Detalhamento!BF$15)),IF(INDEX(Import.PLE,Detalhamento!$E31,Detalhamento!BF$15)&lt;=mediçao,OFFSET(Import.PLQ,$A31-1,BF$15-1,1,1),0),0),PLE!$AA$28*OFFSET(Import.PLQ,$A31-1,BF$15-1,1,1)),IF($E31&lt;&gt;1,IF(ISNUMBER(INDEX(Import.PLE,Detalhamento!$E31,Detalhamento!BF$15)),IF(INDEX(Import.PLE,Detalhamento!$E31,Detalhamento!BF$15)&lt;=mediçao,0,OFFSET(Import.PLQ,$A31-1,BF$15-1,1,1)),OFFSET(Import.PLQ,$A31-1,BF$15-1,1,1)),(1-PLE!$AA$28)*OFFSET(Import.PLQ,$A31-1,BF$15-1,1,1))))</f>
        <v>0</v>
      </c>
      <c r="BG31" s="146">
        <f ca="1">IF(BG$13="",0,CHOOSE(Detalhamento.OpçãoServiços,OFFSET(Import.PLQ,$A31-1,BG$15-1,1,1),IF($E31&lt;&gt;1,IF(ISNUMBER(INDEX(Import.PLE,Detalhamento!$E31,Detalhamento!BG$15)),IF(INDEX(Import.PLE,Detalhamento!$E31,Detalhamento!BG$15)&lt;=mediçao,OFFSET(Import.PLQ,$A31-1,BG$15-1,1,1),0),0),PLE!$AA$28*OFFSET(Import.PLQ,$A31-1,BG$15-1,1,1)),IF($E31&lt;&gt;1,IF(ISNUMBER(INDEX(Import.PLE,Detalhamento!$E31,Detalhamento!BG$15)),IF(INDEX(Import.PLE,Detalhamento!$E31,Detalhamento!BG$15)&lt;=mediçao,0,OFFSET(Import.PLQ,$A31-1,BG$15-1,1,1)),OFFSET(Import.PLQ,$A31-1,BG$15-1,1,1)),(1-PLE!$AA$28)*OFFSET(Import.PLQ,$A31-1,BG$15-1,1,1))))</f>
        <v>0</v>
      </c>
      <c r="BH31" s="146">
        <f ca="1">IF(BH$13="",0,CHOOSE(Detalhamento.OpçãoServiços,OFFSET(Import.PLQ,$A31-1,BH$15-1,1,1),IF($E31&lt;&gt;1,IF(ISNUMBER(INDEX(Import.PLE,Detalhamento!$E31,Detalhamento!BH$15)),IF(INDEX(Import.PLE,Detalhamento!$E31,Detalhamento!BH$15)&lt;=mediçao,OFFSET(Import.PLQ,$A31-1,BH$15-1,1,1),0),0),PLE!$AA$28*OFFSET(Import.PLQ,$A31-1,BH$15-1,1,1)),IF($E31&lt;&gt;1,IF(ISNUMBER(INDEX(Import.PLE,Detalhamento!$E31,Detalhamento!BH$15)),IF(INDEX(Import.PLE,Detalhamento!$E31,Detalhamento!BH$15)&lt;=mediçao,0,OFFSET(Import.PLQ,$A31-1,BH$15-1,1,1)),OFFSET(Import.PLQ,$A31-1,BH$15-1,1,1)),(1-PLE!$AA$28)*OFFSET(Import.PLQ,$A31-1,BH$15-1,1,1))))</f>
        <v>0</v>
      </c>
      <c r="BI31" s="146">
        <f ca="1">IF(BI$13="",0,CHOOSE(Detalhamento.OpçãoServiços,OFFSET(Import.PLQ,$A31-1,BI$15-1,1,1),IF($E31&lt;&gt;1,IF(ISNUMBER(INDEX(Import.PLE,Detalhamento!$E31,Detalhamento!BI$15)),IF(INDEX(Import.PLE,Detalhamento!$E31,Detalhamento!BI$15)&lt;=mediçao,OFFSET(Import.PLQ,$A31-1,BI$15-1,1,1),0),0),PLE!$AA$28*OFFSET(Import.PLQ,$A31-1,BI$15-1,1,1)),IF($E31&lt;&gt;1,IF(ISNUMBER(INDEX(Import.PLE,Detalhamento!$E31,Detalhamento!BI$15)),IF(INDEX(Import.PLE,Detalhamento!$E31,Detalhamento!BI$15)&lt;=mediçao,0,OFFSET(Import.PLQ,$A31-1,BI$15-1,1,1)),OFFSET(Import.PLQ,$A31-1,BI$15-1,1,1)),(1-PLE!$AA$28)*OFFSET(Import.PLQ,$A31-1,BI$15-1,1,1))))</f>
        <v>0</v>
      </c>
    </row>
    <row r="32" spans="1:61" hidden="1">
      <c r="A32" s="157">
        <v>16</v>
      </c>
      <c r="B32" s="21" t="e">
        <f t="shared" ca="1" si="2"/>
        <v>#N/A</v>
      </c>
      <c r="E32" s="155">
        <f t="shared" ca="1" si="3"/>
        <v>3</v>
      </c>
      <c r="F32" s="156" t="e">
        <f t="shared" ca="1" si="4"/>
        <v>#N/A</v>
      </c>
      <c r="G32" s="156" t="e">
        <f t="shared" ca="1" si="5"/>
        <v>#N/A</v>
      </c>
      <c r="H32" s="181" t="str">
        <f t="shared" ca="1" si="5"/>
        <v/>
      </c>
      <c r="I32" s="37" t="e">
        <f t="shared" ca="1" si="6"/>
        <v>#N/A</v>
      </c>
      <c r="J32" s="146" t="e">
        <f t="shared" ca="1" si="7"/>
        <v>#N/A</v>
      </c>
      <c r="K32" s="67"/>
      <c r="L32" s="146" t="e">
        <f ca="1">IF(L$13="",0,CHOOSE(Detalhamento.OpçãoServiços,OFFSET(Import.PLQ,$A32-1,L$15-1,1,1),IF($E32&lt;&gt;1,IF(ISNUMBER(INDEX(Import.PLE,Detalhamento!$E32,Detalhamento!L$15)),IF(INDEX(Import.PLE,Detalhamento!$E32,Detalhamento!L$15)&lt;=mediçao,OFFSET(Import.PLQ,$A32-1,L$15-1,1,1),0),0),PLE!$AA$28*OFFSET(Import.PLQ,$A32-1,L$15-1,1,1)),IF($E32&lt;&gt;1,IF(ISNUMBER(INDEX(Import.PLE,Detalhamento!$E32,Detalhamento!L$15)),IF(INDEX(Import.PLE,Detalhamento!$E32,Detalhamento!L$15)&lt;=mediçao,0,OFFSET(Import.PLQ,$A32-1,L$15-1,1,1)),OFFSET(Import.PLQ,$A32-1,L$15-1,1,1)),(1-PLE!$AA$28)*OFFSET(Import.PLQ,$A32-1,L$15-1,1,1))))</f>
        <v>#REF!</v>
      </c>
      <c r="M32" s="146" t="e">
        <f ca="1">IF(M$13="",0,CHOOSE(Detalhamento.OpçãoServiços,OFFSET(Import.PLQ,$A32-1,M$15-1,1,1),IF($E32&lt;&gt;1,IF(ISNUMBER(INDEX(Import.PLE,Detalhamento!$E32,Detalhamento!M$15)),IF(INDEX(Import.PLE,Detalhamento!$E32,Detalhamento!M$15)&lt;=mediçao,OFFSET(Import.PLQ,$A32-1,M$15-1,1,1),0),0),PLE!$AA$28*OFFSET(Import.PLQ,$A32-1,M$15-1,1,1)),IF($E32&lt;&gt;1,IF(ISNUMBER(INDEX(Import.PLE,Detalhamento!$E32,Detalhamento!M$15)),IF(INDEX(Import.PLE,Detalhamento!$E32,Detalhamento!M$15)&lt;=mediçao,0,OFFSET(Import.PLQ,$A32-1,M$15-1,1,1)),OFFSET(Import.PLQ,$A32-1,M$15-1,1,1)),(1-PLE!$AA$28)*OFFSET(Import.PLQ,$A32-1,M$15-1,1,1))))</f>
        <v>#REF!</v>
      </c>
      <c r="N32" s="146" t="e">
        <f ca="1">IF(N$13="",0,CHOOSE(Detalhamento.OpçãoServiços,OFFSET(Import.PLQ,$A32-1,N$15-1,1,1),IF($E32&lt;&gt;1,IF(ISNUMBER(INDEX(Import.PLE,Detalhamento!$E32,Detalhamento!N$15)),IF(INDEX(Import.PLE,Detalhamento!$E32,Detalhamento!N$15)&lt;=mediçao,OFFSET(Import.PLQ,$A32-1,N$15-1,1,1),0),0),PLE!$AA$28*OFFSET(Import.PLQ,$A32-1,N$15-1,1,1)),IF($E32&lt;&gt;1,IF(ISNUMBER(INDEX(Import.PLE,Detalhamento!$E32,Detalhamento!N$15)),IF(INDEX(Import.PLE,Detalhamento!$E32,Detalhamento!N$15)&lt;=mediçao,0,OFFSET(Import.PLQ,$A32-1,N$15-1,1,1)),OFFSET(Import.PLQ,$A32-1,N$15-1,1,1)),(1-PLE!$AA$28)*OFFSET(Import.PLQ,$A32-1,N$15-1,1,1))))</f>
        <v>#REF!</v>
      </c>
      <c r="O32" s="146" t="e">
        <f ca="1">IF(O$13="",0,CHOOSE(Detalhamento.OpçãoServiços,OFFSET(Import.PLQ,$A32-1,O$15-1,1,1),IF($E32&lt;&gt;1,IF(ISNUMBER(INDEX(Import.PLE,Detalhamento!$E32,Detalhamento!O$15)),IF(INDEX(Import.PLE,Detalhamento!$E32,Detalhamento!O$15)&lt;=mediçao,OFFSET(Import.PLQ,$A32-1,O$15-1,1,1),0),0),PLE!$AA$28*OFFSET(Import.PLQ,$A32-1,O$15-1,1,1)),IF($E32&lt;&gt;1,IF(ISNUMBER(INDEX(Import.PLE,Detalhamento!$E32,Detalhamento!O$15)),IF(INDEX(Import.PLE,Detalhamento!$E32,Detalhamento!O$15)&lt;=mediçao,0,OFFSET(Import.PLQ,$A32-1,O$15-1,1,1)),OFFSET(Import.PLQ,$A32-1,O$15-1,1,1)),(1-PLE!$AA$28)*OFFSET(Import.PLQ,$A32-1,O$15-1,1,1))))</f>
        <v>#REF!</v>
      </c>
      <c r="P32" s="146">
        <f ca="1">IF(P$13="",0,CHOOSE(Detalhamento.OpçãoServiços,OFFSET(Import.PLQ,$A32-1,P$15-1,1,1),IF($E32&lt;&gt;1,IF(ISNUMBER(INDEX(Import.PLE,Detalhamento!$E32,Detalhamento!P$15)),IF(INDEX(Import.PLE,Detalhamento!$E32,Detalhamento!P$15)&lt;=mediçao,OFFSET(Import.PLQ,$A32-1,P$15-1,1,1),0),0),PLE!$AA$28*OFFSET(Import.PLQ,$A32-1,P$15-1,1,1)),IF($E32&lt;&gt;1,IF(ISNUMBER(INDEX(Import.PLE,Detalhamento!$E32,Detalhamento!P$15)),IF(INDEX(Import.PLE,Detalhamento!$E32,Detalhamento!P$15)&lt;=mediçao,0,OFFSET(Import.PLQ,$A32-1,P$15-1,1,1)),OFFSET(Import.PLQ,$A32-1,P$15-1,1,1)),(1-PLE!$AA$28)*OFFSET(Import.PLQ,$A32-1,P$15-1,1,1))))</f>
        <v>0</v>
      </c>
      <c r="Q32" s="146">
        <f ca="1">IF(Q$13="",0,CHOOSE(Detalhamento.OpçãoServiços,OFFSET(Import.PLQ,$A32-1,Q$15-1,1,1),IF($E32&lt;&gt;1,IF(ISNUMBER(INDEX(Import.PLE,Detalhamento!$E32,Detalhamento!Q$15)),IF(INDEX(Import.PLE,Detalhamento!$E32,Detalhamento!Q$15)&lt;=mediçao,OFFSET(Import.PLQ,$A32-1,Q$15-1,1,1),0),0),PLE!$AA$28*OFFSET(Import.PLQ,$A32-1,Q$15-1,1,1)),IF($E32&lt;&gt;1,IF(ISNUMBER(INDEX(Import.PLE,Detalhamento!$E32,Detalhamento!Q$15)),IF(INDEX(Import.PLE,Detalhamento!$E32,Detalhamento!Q$15)&lt;=mediçao,0,OFFSET(Import.PLQ,$A32-1,Q$15-1,1,1)),OFFSET(Import.PLQ,$A32-1,Q$15-1,1,1)),(1-PLE!$AA$28)*OFFSET(Import.PLQ,$A32-1,Q$15-1,1,1))))</f>
        <v>0</v>
      </c>
      <c r="R32" s="146">
        <f ca="1">IF(R$13="",0,CHOOSE(Detalhamento.OpçãoServiços,OFFSET(Import.PLQ,$A32-1,R$15-1,1,1),IF($E32&lt;&gt;1,IF(ISNUMBER(INDEX(Import.PLE,Detalhamento!$E32,Detalhamento!R$15)),IF(INDEX(Import.PLE,Detalhamento!$E32,Detalhamento!R$15)&lt;=mediçao,OFFSET(Import.PLQ,$A32-1,R$15-1,1,1),0),0),PLE!$AA$28*OFFSET(Import.PLQ,$A32-1,R$15-1,1,1)),IF($E32&lt;&gt;1,IF(ISNUMBER(INDEX(Import.PLE,Detalhamento!$E32,Detalhamento!R$15)),IF(INDEX(Import.PLE,Detalhamento!$E32,Detalhamento!R$15)&lt;=mediçao,0,OFFSET(Import.PLQ,$A32-1,R$15-1,1,1)),OFFSET(Import.PLQ,$A32-1,R$15-1,1,1)),(1-PLE!$AA$28)*OFFSET(Import.PLQ,$A32-1,R$15-1,1,1))))</f>
        <v>0</v>
      </c>
      <c r="S32" s="146">
        <f ca="1">IF(S$13="",0,CHOOSE(Detalhamento.OpçãoServiços,OFFSET(Import.PLQ,$A32-1,S$15-1,1,1),IF($E32&lt;&gt;1,IF(ISNUMBER(INDEX(Import.PLE,Detalhamento!$E32,Detalhamento!S$15)),IF(INDEX(Import.PLE,Detalhamento!$E32,Detalhamento!S$15)&lt;=mediçao,OFFSET(Import.PLQ,$A32-1,S$15-1,1,1),0),0),PLE!$AA$28*OFFSET(Import.PLQ,$A32-1,S$15-1,1,1)),IF($E32&lt;&gt;1,IF(ISNUMBER(INDEX(Import.PLE,Detalhamento!$E32,Detalhamento!S$15)),IF(INDEX(Import.PLE,Detalhamento!$E32,Detalhamento!S$15)&lt;=mediçao,0,OFFSET(Import.PLQ,$A32-1,S$15-1,1,1)),OFFSET(Import.PLQ,$A32-1,S$15-1,1,1)),(1-PLE!$AA$28)*OFFSET(Import.PLQ,$A32-1,S$15-1,1,1))))</f>
        <v>0</v>
      </c>
      <c r="T32" s="146">
        <f ca="1">IF(T$13="",0,CHOOSE(Detalhamento.OpçãoServiços,OFFSET(Import.PLQ,$A32-1,T$15-1,1,1),IF($E32&lt;&gt;1,IF(ISNUMBER(INDEX(Import.PLE,Detalhamento!$E32,Detalhamento!T$15)),IF(INDEX(Import.PLE,Detalhamento!$E32,Detalhamento!T$15)&lt;=mediçao,OFFSET(Import.PLQ,$A32-1,T$15-1,1,1),0),0),PLE!$AA$28*OFFSET(Import.PLQ,$A32-1,T$15-1,1,1)),IF($E32&lt;&gt;1,IF(ISNUMBER(INDEX(Import.PLE,Detalhamento!$E32,Detalhamento!T$15)),IF(INDEX(Import.PLE,Detalhamento!$E32,Detalhamento!T$15)&lt;=mediçao,0,OFFSET(Import.PLQ,$A32-1,T$15-1,1,1)),OFFSET(Import.PLQ,$A32-1,T$15-1,1,1)),(1-PLE!$AA$28)*OFFSET(Import.PLQ,$A32-1,T$15-1,1,1))))</f>
        <v>0</v>
      </c>
      <c r="U32" s="146">
        <f ca="1">IF(U$13="",0,CHOOSE(Detalhamento.OpçãoServiços,OFFSET(Import.PLQ,$A32-1,U$15-1,1,1),IF($E32&lt;&gt;1,IF(ISNUMBER(INDEX(Import.PLE,Detalhamento!$E32,Detalhamento!U$15)),IF(INDEX(Import.PLE,Detalhamento!$E32,Detalhamento!U$15)&lt;=mediçao,OFFSET(Import.PLQ,$A32-1,U$15-1,1,1),0),0),PLE!$AA$28*OFFSET(Import.PLQ,$A32-1,U$15-1,1,1)),IF($E32&lt;&gt;1,IF(ISNUMBER(INDEX(Import.PLE,Detalhamento!$E32,Detalhamento!U$15)),IF(INDEX(Import.PLE,Detalhamento!$E32,Detalhamento!U$15)&lt;=mediçao,0,OFFSET(Import.PLQ,$A32-1,U$15-1,1,1)),OFFSET(Import.PLQ,$A32-1,U$15-1,1,1)),(1-PLE!$AA$28)*OFFSET(Import.PLQ,$A32-1,U$15-1,1,1))))</f>
        <v>0</v>
      </c>
      <c r="V32" s="146">
        <f ca="1">IF(V$13="",0,CHOOSE(Detalhamento.OpçãoServiços,OFFSET(Import.PLQ,$A32-1,V$15-1,1,1),IF($E32&lt;&gt;1,IF(ISNUMBER(INDEX(Import.PLE,Detalhamento!$E32,Detalhamento!V$15)),IF(INDEX(Import.PLE,Detalhamento!$E32,Detalhamento!V$15)&lt;=mediçao,OFFSET(Import.PLQ,$A32-1,V$15-1,1,1),0),0),PLE!$AA$28*OFFSET(Import.PLQ,$A32-1,V$15-1,1,1)),IF($E32&lt;&gt;1,IF(ISNUMBER(INDEX(Import.PLE,Detalhamento!$E32,Detalhamento!V$15)),IF(INDEX(Import.PLE,Detalhamento!$E32,Detalhamento!V$15)&lt;=mediçao,0,OFFSET(Import.PLQ,$A32-1,V$15-1,1,1)),OFFSET(Import.PLQ,$A32-1,V$15-1,1,1)),(1-PLE!$AA$28)*OFFSET(Import.PLQ,$A32-1,V$15-1,1,1))))</f>
        <v>0</v>
      </c>
      <c r="W32" s="146">
        <f ca="1">IF(W$13="",0,CHOOSE(Detalhamento.OpçãoServiços,OFFSET(Import.PLQ,$A32-1,W$15-1,1,1),IF($E32&lt;&gt;1,IF(ISNUMBER(INDEX(Import.PLE,Detalhamento!$E32,Detalhamento!W$15)),IF(INDEX(Import.PLE,Detalhamento!$E32,Detalhamento!W$15)&lt;=mediçao,OFFSET(Import.PLQ,$A32-1,W$15-1,1,1),0),0),PLE!$AA$28*OFFSET(Import.PLQ,$A32-1,W$15-1,1,1)),IF($E32&lt;&gt;1,IF(ISNUMBER(INDEX(Import.PLE,Detalhamento!$E32,Detalhamento!W$15)),IF(INDEX(Import.PLE,Detalhamento!$E32,Detalhamento!W$15)&lt;=mediçao,0,OFFSET(Import.PLQ,$A32-1,W$15-1,1,1)),OFFSET(Import.PLQ,$A32-1,W$15-1,1,1)),(1-PLE!$AA$28)*OFFSET(Import.PLQ,$A32-1,W$15-1,1,1))))</f>
        <v>0</v>
      </c>
      <c r="X32" s="146">
        <f ca="1">IF(X$13="",0,CHOOSE(Detalhamento.OpçãoServiços,OFFSET(Import.PLQ,$A32-1,X$15-1,1,1),IF($E32&lt;&gt;1,IF(ISNUMBER(INDEX(Import.PLE,Detalhamento!$E32,Detalhamento!X$15)),IF(INDEX(Import.PLE,Detalhamento!$E32,Detalhamento!X$15)&lt;=mediçao,OFFSET(Import.PLQ,$A32-1,X$15-1,1,1),0),0),PLE!$AA$28*OFFSET(Import.PLQ,$A32-1,X$15-1,1,1)),IF($E32&lt;&gt;1,IF(ISNUMBER(INDEX(Import.PLE,Detalhamento!$E32,Detalhamento!X$15)),IF(INDEX(Import.PLE,Detalhamento!$E32,Detalhamento!X$15)&lt;=mediçao,0,OFFSET(Import.PLQ,$A32-1,X$15-1,1,1)),OFFSET(Import.PLQ,$A32-1,X$15-1,1,1)),(1-PLE!$AA$28)*OFFSET(Import.PLQ,$A32-1,X$15-1,1,1))))</f>
        <v>0</v>
      </c>
      <c r="Y32" s="146">
        <f ca="1">IF(Y$13="",0,CHOOSE(Detalhamento.OpçãoServiços,OFFSET(Import.PLQ,$A32-1,Y$15-1,1,1),IF($E32&lt;&gt;1,IF(ISNUMBER(INDEX(Import.PLE,Detalhamento!$E32,Detalhamento!Y$15)),IF(INDEX(Import.PLE,Detalhamento!$E32,Detalhamento!Y$15)&lt;=mediçao,OFFSET(Import.PLQ,$A32-1,Y$15-1,1,1),0),0),PLE!$AA$28*OFFSET(Import.PLQ,$A32-1,Y$15-1,1,1)),IF($E32&lt;&gt;1,IF(ISNUMBER(INDEX(Import.PLE,Detalhamento!$E32,Detalhamento!Y$15)),IF(INDEX(Import.PLE,Detalhamento!$E32,Detalhamento!Y$15)&lt;=mediçao,0,OFFSET(Import.PLQ,$A32-1,Y$15-1,1,1)),OFFSET(Import.PLQ,$A32-1,Y$15-1,1,1)),(1-PLE!$AA$28)*OFFSET(Import.PLQ,$A32-1,Y$15-1,1,1))))</f>
        <v>0</v>
      </c>
      <c r="Z32" s="146">
        <f ca="1">IF(Z$13="",0,CHOOSE(Detalhamento.OpçãoServiços,OFFSET(Import.PLQ,$A32-1,Z$15-1,1,1),IF($E32&lt;&gt;1,IF(ISNUMBER(INDEX(Import.PLE,Detalhamento!$E32,Detalhamento!Z$15)),IF(INDEX(Import.PLE,Detalhamento!$E32,Detalhamento!Z$15)&lt;=mediçao,OFFSET(Import.PLQ,$A32-1,Z$15-1,1,1),0),0),PLE!$AA$28*OFFSET(Import.PLQ,$A32-1,Z$15-1,1,1)),IF($E32&lt;&gt;1,IF(ISNUMBER(INDEX(Import.PLE,Detalhamento!$E32,Detalhamento!Z$15)),IF(INDEX(Import.PLE,Detalhamento!$E32,Detalhamento!Z$15)&lt;=mediçao,0,OFFSET(Import.PLQ,$A32-1,Z$15-1,1,1)),OFFSET(Import.PLQ,$A32-1,Z$15-1,1,1)),(1-PLE!$AA$28)*OFFSET(Import.PLQ,$A32-1,Z$15-1,1,1))))</f>
        <v>0</v>
      </c>
      <c r="AA32" s="146">
        <f ca="1">IF(AA$13="",0,CHOOSE(Detalhamento.OpçãoServiços,OFFSET(Import.PLQ,$A32-1,AA$15-1,1,1),IF($E32&lt;&gt;1,IF(ISNUMBER(INDEX(Import.PLE,Detalhamento!$E32,Detalhamento!AA$15)),IF(INDEX(Import.PLE,Detalhamento!$E32,Detalhamento!AA$15)&lt;=mediçao,OFFSET(Import.PLQ,$A32-1,AA$15-1,1,1),0),0),PLE!$AA$28*OFFSET(Import.PLQ,$A32-1,AA$15-1,1,1)),IF($E32&lt;&gt;1,IF(ISNUMBER(INDEX(Import.PLE,Detalhamento!$E32,Detalhamento!AA$15)),IF(INDEX(Import.PLE,Detalhamento!$E32,Detalhamento!AA$15)&lt;=mediçao,0,OFFSET(Import.PLQ,$A32-1,AA$15-1,1,1)),OFFSET(Import.PLQ,$A32-1,AA$15-1,1,1)),(1-PLE!$AA$28)*OFFSET(Import.PLQ,$A32-1,AA$15-1,1,1))))</f>
        <v>0</v>
      </c>
      <c r="AB32" s="146">
        <f ca="1">IF(AB$13="",0,CHOOSE(Detalhamento.OpçãoServiços,OFFSET(Import.PLQ,$A32-1,AB$15-1,1,1),IF($E32&lt;&gt;1,IF(ISNUMBER(INDEX(Import.PLE,Detalhamento!$E32,Detalhamento!AB$15)),IF(INDEX(Import.PLE,Detalhamento!$E32,Detalhamento!AB$15)&lt;=mediçao,OFFSET(Import.PLQ,$A32-1,AB$15-1,1,1),0),0),PLE!$AA$28*OFFSET(Import.PLQ,$A32-1,AB$15-1,1,1)),IF($E32&lt;&gt;1,IF(ISNUMBER(INDEX(Import.PLE,Detalhamento!$E32,Detalhamento!AB$15)),IF(INDEX(Import.PLE,Detalhamento!$E32,Detalhamento!AB$15)&lt;=mediçao,0,OFFSET(Import.PLQ,$A32-1,AB$15-1,1,1)),OFFSET(Import.PLQ,$A32-1,AB$15-1,1,1)),(1-PLE!$AA$28)*OFFSET(Import.PLQ,$A32-1,AB$15-1,1,1))))</f>
        <v>0</v>
      </c>
      <c r="AC32" s="146">
        <f ca="1">IF(AC$13="",0,CHOOSE(Detalhamento.OpçãoServiços,OFFSET(Import.PLQ,$A32-1,AC$15-1,1,1),IF($E32&lt;&gt;1,IF(ISNUMBER(INDEX(Import.PLE,Detalhamento!$E32,Detalhamento!AC$15)),IF(INDEX(Import.PLE,Detalhamento!$E32,Detalhamento!AC$15)&lt;=mediçao,OFFSET(Import.PLQ,$A32-1,AC$15-1,1,1),0),0),PLE!$AA$28*OFFSET(Import.PLQ,$A32-1,AC$15-1,1,1)),IF($E32&lt;&gt;1,IF(ISNUMBER(INDEX(Import.PLE,Detalhamento!$E32,Detalhamento!AC$15)),IF(INDEX(Import.PLE,Detalhamento!$E32,Detalhamento!AC$15)&lt;=mediçao,0,OFFSET(Import.PLQ,$A32-1,AC$15-1,1,1)),OFFSET(Import.PLQ,$A32-1,AC$15-1,1,1)),(1-PLE!$AA$28)*OFFSET(Import.PLQ,$A32-1,AC$15-1,1,1))))</f>
        <v>0</v>
      </c>
      <c r="AD32" s="146">
        <f ca="1">IF(AD$13="",0,CHOOSE(Detalhamento.OpçãoServiços,OFFSET(Import.PLQ,$A32-1,AD$15-1,1,1),IF($E32&lt;&gt;1,IF(ISNUMBER(INDEX(Import.PLE,Detalhamento!$E32,Detalhamento!AD$15)),IF(INDEX(Import.PLE,Detalhamento!$E32,Detalhamento!AD$15)&lt;=mediçao,OFFSET(Import.PLQ,$A32-1,AD$15-1,1,1),0),0),PLE!$AA$28*OFFSET(Import.PLQ,$A32-1,AD$15-1,1,1)),IF($E32&lt;&gt;1,IF(ISNUMBER(INDEX(Import.PLE,Detalhamento!$E32,Detalhamento!AD$15)),IF(INDEX(Import.PLE,Detalhamento!$E32,Detalhamento!AD$15)&lt;=mediçao,0,OFFSET(Import.PLQ,$A32-1,AD$15-1,1,1)),OFFSET(Import.PLQ,$A32-1,AD$15-1,1,1)),(1-PLE!$AA$28)*OFFSET(Import.PLQ,$A32-1,AD$15-1,1,1))))</f>
        <v>0</v>
      </c>
      <c r="AE32" s="146">
        <f ca="1">IF(AE$13="",0,CHOOSE(Detalhamento.OpçãoServiços,OFFSET(Import.PLQ,$A32-1,AE$15-1,1,1),IF($E32&lt;&gt;1,IF(ISNUMBER(INDEX(Import.PLE,Detalhamento!$E32,Detalhamento!AE$15)),IF(INDEX(Import.PLE,Detalhamento!$E32,Detalhamento!AE$15)&lt;=mediçao,OFFSET(Import.PLQ,$A32-1,AE$15-1,1,1),0),0),PLE!$AA$28*OFFSET(Import.PLQ,$A32-1,AE$15-1,1,1)),IF($E32&lt;&gt;1,IF(ISNUMBER(INDEX(Import.PLE,Detalhamento!$E32,Detalhamento!AE$15)),IF(INDEX(Import.PLE,Detalhamento!$E32,Detalhamento!AE$15)&lt;=mediçao,0,OFFSET(Import.PLQ,$A32-1,AE$15-1,1,1)),OFFSET(Import.PLQ,$A32-1,AE$15-1,1,1)),(1-PLE!$AA$28)*OFFSET(Import.PLQ,$A32-1,AE$15-1,1,1))))</f>
        <v>0</v>
      </c>
      <c r="AF32" s="146">
        <f ca="1">IF(AF$13="",0,CHOOSE(Detalhamento.OpçãoServiços,OFFSET(Import.PLQ,$A32-1,AF$15-1,1,1),IF($E32&lt;&gt;1,IF(ISNUMBER(INDEX(Import.PLE,Detalhamento!$E32,Detalhamento!AF$15)),IF(INDEX(Import.PLE,Detalhamento!$E32,Detalhamento!AF$15)&lt;=mediçao,OFFSET(Import.PLQ,$A32-1,AF$15-1,1,1),0),0),PLE!$AA$28*OFFSET(Import.PLQ,$A32-1,AF$15-1,1,1)),IF($E32&lt;&gt;1,IF(ISNUMBER(INDEX(Import.PLE,Detalhamento!$E32,Detalhamento!AF$15)),IF(INDEX(Import.PLE,Detalhamento!$E32,Detalhamento!AF$15)&lt;=mediçao,0,OFFSET(Import.PLQ,$A32-1,AF$15-1,1,1)),OFFSET(Import.PLQ,$A32-1,AF$15-1,1,1)),(1-PLE!$AA$28)*OFFSET(Import.PLQ,$A32-1,AF$15-1,1,1))))</f>
        <v>0</v>
      </c>
      <c r="AG32" s="146">
        <f ca="1">IF(AG$13="",0,CHOOSE(Detalhamento.OpçãoServiços,OFFSET(Import.PLQ,$A32-1,AG$15-1,1,1),IF($E32&lt;&gt;1,IF(ISNUMBER(INDEX(Import.PLE,Detalhamento!$E32,Detalhamento!AG$15)),IF(INDEX(Import.PLE,Detalhamento!$E32,Detalhamento!AG$15)&lt;=mediçao,OFFSET(Import.PLQ,$A32-1,AG$15-1,1,1),0),0),PLE!$AA$28*OFFSET(Import.PLQ,$A32-1,AG$15-1,1,1)),IF($E32&lt;&gt;1,IF(ISNUMBER(INDEX(Import.PLE,Detalhamento!$E32,Detalhamento!AG$15)),IF(INDEX(Import.PLE,Detalhamento!$E32,Detalhamento!AG$15)&lt;=mediçao,0,OFFSET(Import.PLQ,$A32-1,AG$15-1,1,1)),OFFSET(Import.PLQ,$A32-1,AG$15-1,1,1)),(1-PLE!$AA$28)*OFFSET(Import.PLQ,$A32-1,AG$15-1,1,1))))</f>
        <v>0</v>
      </c>
      <c r="AH32" s="146">
        <f ca="1">IF(AH$13="",0,CHOOSE(Detalhamento.OpçãoServiços,OFFSET(Import.PLQ,$A32-1,AH$15-1,1,1),IF($E32&lt;&gt;1,IF(ISNUMBER(INDEX(Import.PLE,Detalhamento!$E32,Detalhamento!AH$15)),IF(INDEX(Import.PLE,Detalhamento!$E32,Detalhamento!AH$15)&lt;=mediçao,OFFSET(Import.PLQ,$A32-1,AH$15-1,1,1),0),0),PLE!$AA$28*OFFSET(Import.PLQ,$A32-1,AH$15-1,1,1)),IF($E32&lt;&gt;1,IF(ISNUMBER(INDEX(Import.PLE,Detalhamento!$E32,Detalhamento!AH$15)),IF(INDEX(Import.PLE,Detalhamento!$E32,Detalhamento!AH$15)&lt;=mediçao,0,OFFSET(Import.PLQ,$A32-1,AH$15-1,1,1)),OFFSET(Import.PLQ,$A32-1,AH$15-1,1,1)),(1-PLE!$AA$28)*OFFSET(Import.PLQ,$A32-1,AH$15-1,1,1))))</f>
        <v>0</v>
      </c>
      <c r="AI32" s="146">
        <f ca="1">IF(AI$13="",0,CHOOSE(Detalhamento.OpçãoServiços,OFFSET(Import.PLQ,$A32-1,AI$15-1,1,1),IF($E32&lt;&gt;1,IF(ISNUMBER(INDEX(Import.PLE,Detalhamento!$E32,Detalhamento!AI$15)),IF(INDEX(Import.PLE,Detalhamento!$E32,Detalhamento!AI$15)&lt;=mediçao,OFFSET(Import.PLQ,$A32-1,AI$15-1,1,1),0),0),PLE!$AA$28*OFFSET(Import.PLQ,$A32-1,AI$15-1,1,1)),IF($E32&lt;&gt;1,IF(ISNUMBER(INDEX(Import.PLE,Detalhamento!$E32,Detalhamento!AI$15)),IF(INDEX(Import.PLE,Detalhamento!$E32,Detalhamento!AI$15)&lt;=mediçao,0,OFFSET(Import.PLQ,$A32-1,AI$15-1,1,1)),OFFSET(Import.PLQ,$A32-1,AI$15-1,1,1)),(1-PLE!$AA$28)*OFFSET(Import.PLQ,$A32-1,AI$15-1,1,1))))</f>
        <v>0</v>
      </c>
      <c r="AJ32" s="146">
        <f ca="1">IF(AJ$13="",0,CHOOSE(Detalhamento.OpçãoServiços,OFFSET(Import.PLQ,$A32-1,AJ$15-1,1,1),IF($E32&lt;&gt;1,IF(ISNUMBER(INDEX(Import.PLE,Detalhamento!$E32,Detalhamento!AJ$15)),IF(INDEX(Import.PLE,Detalhamento!$E32,Detalhamento!AJ$15)&lt;=mediçao,OFFSET(Import.PLQ,$A32-1,AJ$15-1,1,1),0),0),PLE!$AA$28*OFFSET(Import.PLQ,$A32-1,AJ$15-1,1,1)),IF($E32&lt;&gt;1,IF(ISNUMBER(INDEX(Import.PLE,Detalhamento!$E32,Detalhamento!AJ$15)),IF(INDEX(Import.PLE,Detalhamento!$E32,Detalhamento!AJ$15)&lt;=mediçao,0,OFFSET(Import.PLQ,$A32-1,AJ$15-1,1,1)),OFFSET(Import.PLQ,$A32-1,AJ$15-1,1,1)),(1-PLE!$AA$28)*OFFSET(Import.PLQ,$A32-1,AJ$15-1,1,1))))</f>
        <v>0</v>
      </c>
      <c r="AK32" s="146">
        <f ca="1">IF(AK$13="",0,CHOOSE(Detalhamento.OpçãoServiços,OFFSET(Import.PLQ,$A32-1,AK$15-1,1,1),IF($E32&lt;&gt;1,IF(ISNUMBER(INDEX(Import.PLE,Detalhamento!$E32,Detalhamento!AK$15)),IF(INDEX(Import.PLE,Detalhamento!$E32,Detalhamento!AK$15)&lt;=mediçao,OFFSET(Import.PLQ,$A32-1,AK$15-1,1,1),0),0),PLE!$AA$28*OFFSET(Import.PLQ,$A32-1,AK$15-1,1,1)),IF($E32&lt;&gt;1,IF(ISNUMBER(INDEX(Import.PLE,Detalhamento!$E32,Detalhamento!AK$15)),IF(INDEX(Import.PLE,Detalhamento!$E32,Detalhamento!AK$15)&lt;=mediçao,0,OFFSET(Import.PLQ,$A32-1,AK$15-1,1,1)),OFFSET(Import.PLQ,$A32-1,AK$15-1,1,1)),(1-PLE!$AA$28)*OFFSET(Import.PLQ,$A32-1,AK$15-1,1,1))))</f>
        <v>0</v>
      </c>
      <c r="AL32" s="146">
        <f ca="1">IF(AL$13="",0,CHOOSE(Detalhamento.OpçãoServiços,OFFSET(Import.PLQ,$A32-1,AL$15-1,1,1),IF($E32&lt;&gt;1,IF(ISNUMBER(INDEX(Import.PLE,Detalhamento!$E32,Detalhamento!AL$15)),IF(INDEX(Import.PLE,Detalhamento!$E32,Detalhamento!AL$15)&lt;=mediçao,OFFSET(Import.PLQ,$A32-1,AL$15-1,1,1),0),0),PLE!$AA$28*OFFSET(Import.PLQ,$A32-1,AL$15-1,1,1)),IF($E32&lt;&gt;1,IF(ISNUMBER(INDEX(Import.PLE,Detalhamento!$E32,Detalhamento!AL$15)),IF(INDEX(Import.PLE,Detalhamento!$E32,Detalhamento!AL$15)&lt;=mediçao,0,OFFSET(Import.PLQ,$A32-1,AL$15-1,1,1)),OFFSET(Import.PLQ,$A32-1,AL$15-1,1,1)),(1-PLE!$AA$28)*OFFSET(Import.PLQ,$A32-1,AL$15-1,1,1))))</f>
        <v>0</v>
      </c>
      <c r="AM32" s="146">
        <f ca="1">IF(AM$13="",0,CHOOSE(Detalhamento.OpçãoServiços,OFFSET(Import.PLQ,$A32-1,AM$15-1,1,1),IF($E32&lt;&gt;1,IF(ISNUMBER(INDEX(Import.PLE,Detalhamento!$E32,Detalhamento!AM$15)),IF(INDEX(Import.PLE,Detalhamento!$E32,Detalhamento!AM$15)&lt;=mediçao,OFFSET(Import.PLQ,$A32-1,AM$15-1,1,1),0),0),PLE!$AA$28*OFFSET(Import.PLQ,$A32-1,AM$15-1,1,1)),IF($E32&lt;&gt;1,IF(ISNUMBER(INDEX(Import.PLE,Detalhamento!$E32,Detalhamento!AM$15)),IF(INDEX(Import.PLE,Detalhamento!$E32,Detalhamento!AM$15)&lt;=mediçao,0,OFFSET(Import.PLQ,$A32-1,AM$15-1,1,1)),OFFSET(Import.PLQ,$A32-1,AM$15-1,1,1)),(1-PLE!$AA$28)*OFFSET(Import.PLQ,$A32-1,AM$15-1,1,1))))</f>
        <v>0</v>
      </c>
      <c r="AN32" s="146">
        <f ca="1">IF(AN$13="",0,CHOOSE(Detalhamento.OpçãoServiços,OFFSET(Import.PLQ,$A32-1,AN$15-1,1,1),IF($E32&lt;&gt;1,IF(ISNUMBER(INDEX(Import.PLE,Detalhamento!$E32,Detalhamento!AN$15)),IF(INDEX(Import.PLE,Detalhamento!$E32,Detalhamento!AN$15)&lt;=mediçao,OFFSET(Import.PLQ,$A32-1,AN$15-1,1,1),0),0),PLE!$AA$28*OFFSET(Import.PLQ,$A32-1,AN$15-1,1,1)),IF($E32&lt;&gt;1,IF(ISNUMBER(INDEX(Import.PLE,Detalhamento!$E32,Detalhamento!AN$15)),IF(INDEX(Import.PLE,Detalhamento!$E32,Detalhamento!AN$15)&lt;=mediçao,0,OFFSET(Import.PLQ,$A32-1,AN$15-1,1,1)),OFFSET(Import.PLQ,$A32-1,AN$15-1,1,1)),(1-PLE!$AA$28)*OFFSET(Import.PLQ,$A32-1,AN$15-1,1,1))))</f>
        <v>0</v>
      </c>
      <c r="AO32" s="146">
        <f ca="1">IF(AO$13="",0,CHOOSE(Detalhamento.OpçãoServiços,OFFSET(Import.PLQ,$A32-1,AO$15-1,1,1),IF($E32&lt;&gt;1,IF(ISNUMBER(INDEX(Import.PLE,Detalhamento!$E32,Detalhamento!AO$15)),IF(INDEX(Import.PLE,Detalhamento!$E32,Detalhamento!AO$15)&lt;=mediçao,OFFSET(Import.PLQ,$A32-1,AO$15-1,1,1),0),0),PLE!$AA$28*OFFSET(Import.PLQ,$A32-1,AO$15-1,1,1)),IF($E32&lt;&gt;1,IF(ISNUMBER(INDEX(Import.PLE,Detalhamento!$E32,Detalhamento!AO$15)),IF(INDEX(Import.PLE,Detalhamento!$E32,Detalhamento!AO$15)&lt;=mediçao,0,OFFSET(Import.PLQ,$A32-1,AO$15-1,1,1)),OFFSET(Import.PLQ,$A32-1,AO$15-1,1,1)),(1-PLE!$AA$28)*OFFSET(Import.PLQ,$A32-1,AO$15-1,1,1))))</f>
        <v>0</v>
      </c>
      <c r="AP32" s="146">
        <f ca="1">IF(AP$13="",0,CHOOSE(Detalhamento.OpçãoServiços,OFFSET(Import.PLQ,$A32-1,AP$15-1,1,1),IF($E32&lt;&gt;1,IF(ISNUMBER(INDEX(Import.PLE,Detalhamento!$E32,Detalhamento!AP$15)),IF(INDEX(Import.PLE,Detalhamento!$E32,Detalhamento!AP$15)&lt;=mediçao,OFFSET(Import.PLQ,$A32-1,AP$15-1,1,1),0),0),PLE!$AA$28*OFFSET(Import.PLQ,$A32-1,AP$15-1,1,1)),IF($E32&lt;&gt;1,IF(ISNUMBER(INDEX(Import.PLE,Detalhamento!$E32,Detalhamento!AP$15)),IF(INDEX(Import.PLE,Detalhamento!$E32,Detalhamento!AP$15)&lt;=mediçao,0,OFFSET(Import.PLQ,$A32-1,AP$15-1,1,1)),OFFSET(Import.PLQ,$A32-1,AP$15-1,1,1)),(1-PLE!$AA$28)*OFFSET(Import.PLQ,$A32-1,AP$15-1,1,1))))</f>
        <v>0</v>
      </c>
      <c r="AQ32" s="146">
        <f ca="1">IF(AQ$13="",0,CHOOSE(Detalhamento.OpçãoServiços,OFFSET(Import.PLQ,$A32-1,AQ$15-1,1,1),IF($E32&lt;&gt;1,IF(ISNUMBER(INDEX(Import.PLE,Detalhamento!$E32,Detalhamento!AQ$15)),IF(INDEX(Import.PLE,Detalhamento!$E32,Detalhamento!AQ$15)&lt;=mediçao,OFFSET(Import.PLQ,$A32-1,AQ$15-1,1,1),0),0),PLE!$AA$28*OFFSET(Import.PLQ,$A32-1,AQ$15-1,1,1)),IF($E32&lt;&gt;1,IF(ISNUMBER(INDEX(Import.PLE,Detalhamento!$E32,Detalhamento!AQ$15)),IF(INDEX(Import.PLE,Detalhamento!$E32,Detalhamento!AQ$15)&lt;=mediçao,0,OFFSET(Import.PLQ,$A32-1,AQ$15-1,1,1)),OFFSET(Import.PLQ,$A32-1,AQ$15-1,1,1)),(1-PLE!$AA$28)*OFFSET(Import.PLQ,$A32-1,AQ$15-1,1,1))))</f>
        <v>0</v>
      </c>
      <c r="AR32" s="146">
        <f ca="1">IF(AR$13="",0,CHOOSE(Detalhamento.OpçãoServiços,OFFSET(Import.PLQ,$A32-1,AR$15-1,1,1),IF($E32&lt;&gt;1,IF(ISNUMBER(INDEX(Import.PLE,Detalhamento!$E32,Detalhamento!AR$15)),IF(INDEX(Import.PLE,Detalhamento!$E32,Detalhamento!AR$15)&lt;=mediçao,OFFSET(Import.PLQ,$A32-1,AR$15-1,1,1),0),0),PLE!$AA$28*OFFSET(Import.PLQ,$A32-1,AR$15-1,1,1)),IF($E32&lt;&gt;1,IF(ISNUMBER(INDEX(Import.PLE,Detalhamento!$E32,Detalhamento!AR$15)),IF(INDEX(Import.PLE,Detalhamento!$E32,Detalhamento!AR$15)&lt;=mediçao,0,OFFSET(Import.PLQ,$A32-1,AR$15-1,1,1)),OFFSET(Import.PLQ,$A32-1,AR$15-1,1,1)),(1-PLE!$AA$28)*OFFSET(Import.PLQ,$A32-1,AR$15-1,1,1))))</f>
        <v>0</v>
      </c>
      <c r="AS32" s="146">
        <f ca="1">IF(AS$13="",0,CHOOSE(Detalhamento.OpçãoServiços,OFFSET(Import.PLQ,$A32-1,AS$15-1,1,1),IF($E32&lt;&gt;1,IF(ISNUMBER(INDEX(Import.PLE,Detalhamento!$E32,Detalhamento!AS$15)),IF(INDEX(Import.PLE,Detalhamento!$E32,Detalhamento!AS$15)&lt;=mediçao,OFFSET(Import.PLQ,$A32-1,AS$15-1,1,1),0),0),PLE!$AA$28*OFFSET(Import.PLQ,$A32-1,AS$15-1,1,1)),IF($E32&lt;&gt;1,IF(ISNUMBER(INDEX(Import.PLE,Detalhamento!$E32,Detalhamento!AS$15)),IF(INDEX(Import.PLE,Detalhamento!$E32,Detalhamento!AS$15)&lt;=mediçao,0,OFFSET(Import.PLQ,$A32-1,AS$15-1,1,1)),OFFSET(Import.PLQ,$A32-1,AS$15-1,1,1)),(1-PLE!$AA$28)*OFFSET(Import.PLQ,$A32-1,AS$15-1,1,1))))</f>
        <v>0</v>
      </c>
      <c r="AT32" s="146">
        <f ca="1">IF(AT$13="",0,CHOOSE(Detalhamento.OpçãoServiços,OFFSET(Import.PLQ,$A32-1,AT$15-1,1,1),IF($E32&lt;&gt;1,IF(ISNUMBER(INDEX(Import.PLE,Detalhamento!$E32,Detalhamento!AT$15)),IF(INDEX(Import.PLE,Detalhamento!$E32,Detalhamento!AT$15)&lt;=mediçao,OFFSET(Import.PLQ,$A32-1,AT$15-1,1,1),0),0),PLE!$AA$28*OFFSET(Import.PLQ,$A32-1,AT$15-1,1,1)),IF($E32&lt;&gt;1,IF(ISNUMBER(INDEX(Import.PLE,Detalhamento!$E32,Detalhamento!AT$15)),IF(INDEX(Import.PLE,Detalhamento!$E32,Detalhamento!AT$15)&lt;=mediçao,0,OFFSET(Import.PLQ,$A32-1,AT$15-1,1,1)),OFFSET(Import.PLQ,$A32-1,AT$15-1,1,1)),(1-PLE!$AA$28)*OFFSET(Import.PLQ,$A32-1,AT$15-1,1,1))))</f>
        <v>0</v>
      </c>
      <c r="AU32" s="146">
        <f ca="1">IF(AU$13="",0,CHOOSE(Detalhamento.OpçãoServiços,OFFSET(Import.PLQ,$A32-1,AU$15-1,1,1),IF($E32&lt;&gt;1,IF(ISNUMBER(INDEX(Import.PLE,Detalhamento!$E32,Detalhamento!AU$15)),IF(INDEX(Import.PLE,Detalhamento!$E32,Detalhamento!AU$15)&lt;=mediçao,OFFSET(Import.PLQ,$A32-1,AU$15-1,1,1),0),0),PLE!$AA$28*OFFSET(Import.PLQ,$A32-1,AU$15-1,1,1)),IF($E32&lt;&gt;1,IF(ISNUMBER(INDEX(Import.PLE,Detalhamento!$E32,Detalhamento!AU$15)),IF(INDEX(Import.PLE,Detalhamento!$E32,Detalhamento!AU$15)&lt;=mediçao,0,OFFSET(Import.PLQ,$A32-1,AU$15-1,1,1)),OFFSET(Import.PLQ,$A32-1,AU$15-1,1,1)),(1-PLE!$AA$28)*OFFSET(Import.PLQ,$A32-1,AU$15-1,1,1))))</f>
        <v>0</v>
      </c>
      <c r="AV32" s="146">
        <f ca="1">IF(AV$13="",0,CHOOSE(Detalhamento.OpçãoServiços,OFFSET(Import.PLQ,$A32-1,AV$15-1,1,1),IF($E32&lt;&gt;1,IF(ISNUMBER(INDEX(Import.PLE,Detalhamento!$E32,Detalhamento!AV$15)),IF(INDEX(Import.PLE,Detalhamento!$E32,Detalhamento!AV$15)&lt;=mediçao,OFFSET(Import.PLQ,$A32-1,AV$15-1,1,1),0),0),PLE!$AA$28*OFFSET(Import.PLQ,$A32-1,AV$15-1,1,1)),IF($E32&lt;&gt;1,IF(ISNUMBER(INDEX(Import.PLE,Detalhamento!$E32,Detalhamento!AV$15)),IF(INDEX(Import.PLE,Detalhamento!$E32,Detalhamento!AV$15)&lt;=mediçao,0,OFFSET(Import.PLQ,$A32-1,AV$15-1,1,1)),OFFSET(Import.PLQ,$A32-1,AV$15-1,1,1)),(1-PLE!$AA$28)*OFFSET(Import.PLQ,$A32-1,AV$15-1,1,1))))</f>
        <v>0</v>
      </c>
      <c r="AW32" s="146">
        <f ca="1">IF(AW$13="",0,CHOOSE(Detalhamento.OpçãoServiços,OFFSET(Import.PLQ,$A32-1,AW$15-1,1,1),IF($E32&lt;&gt;1,IF(ISNUMBER(INDEX(Import.PLE,Detalhamento!$E32,Detalhamento!AW$15)),IF(INDEX(Import.PLE,Detalhamento!$E32,Detalhamento!AW$15)&lt;=mediçao,OFFSET(Import.PLQ,$A32-1,AW$15-1,1,1),0),0),PLE!$AA$28*OFFSET(Import.PLQ,$A32-1,AW$15-1,1,1)),IF($E32&lt;&gt;1,IF(ISNUMBER(INDEX(Import.PLE,Detalhamento!$E32,Detalhamento!AW$15)),IF(INDEX(Import.PLE,Detalhamento!$E32,Detalhamento!AW$15)&lt;=mediçao,0,OFFSET(Import.PLQ,$A32-1,AW$15-1,1,1)),OFFSET(Import.PLQ,$A32-1,AW$15-1,1,1)),(1-PLE!$AA$28)*OFFSET(Import.PLQ,$A32-1,AW$15-1,1,1))))</f>
        <v>0</v>
      </c>
      <c r="AX32" s="146">
        <f ca="1">IF(AX$13="",0,CHOOSE(Detalhamento.OpçãoServiços,OFFSET(Import.PLQ,$A32-1,AX$15-1,1,1),IF($E32&lt;&gt;1,IF(ISNUMBER(INDEX(Import.PLE,Detalhamento!$E32,Detalhamento!AX$15)),IF(INDEX(Import.PLE,Detalhamento!$E32,Detalhamento!AX$15)&lt;=mediçao,OFFSET(Import.PLQ,$A32-1,AX$15-1,1,1),0),0),PLE!$AA$28*OFFSET(Import.PLQ,$A32-1,AX$15-1,1,1)),IF($E32&lt;&gt;1,IF(ISNUMBER(INDEX(Import.PLE,Detalhamento!$E32,Detalhamento!AX$15)),IF(INDEX(Import.PLE,Detalhamento!$E32,Detalhamento!AX$15)&lt;=mediçao,0,OFFSET(Import.PLQ,$A32-1,AX$15-1,1,1)),OFFSET(Import.PLQ,$A32-1,AX$15-1,1,1)),(1-PLE!$AA$28)*OFFSET(Import.PLQ,$A32-1,AX$15-1,1,1))))</f>
        <v>0</v>
      </c>
      <c r="AY32" s="146">
        <f ca="1">IF(AY$13="",0,CHOOSE(Detalhamento.OpçãoServiços,OFFSET(Import.PLQ,$A32-1,AY$15-1,1,1),IF($E32&lt;&gt;1,IF(ISNUMBER(INDEX(Import.PLE,Detalhamento!$E32,Detalhamento!AY$15)),IF(INDEX(Import.PLE,Detalhamento!$E32,Detalhamento!AY$15)&lt;=mediçao,OFFSET(Import.PLQ,$A32-1,AY$15-1,1,1),0),0),PLE!$AA$28*OFFSET(Import.PLQ,$A32-1,AY$15-1,1,1)),IF($E32&lt;&gt;1,IF(ISNUMBER(INDEX(Import.PLE,Detalhamento!$E32,Detalhamento!AY$15)),IF(INDEX(Import.PLE,Detalhamento!$E32,Detalhamento!AY$15)&lt;=mediçao,0,OFFSET(Import.PLQ,$A32-1,AY$15-1,1,1)),OFFSET(Import.PLQ,$A32-1,AY$15-1,1,1)),(1-PLE!$AA$28)*OFFSET(Import.PLQ,$A32-1,AY$15-1,1,1))))</f>
        <v>0</v>
      </c>
      <c r="AZ32" s="146">
        <f ca="1">IF(AZ$13="",0,CHOOSE(Detalhamento.OpçãoServiços,OFFSET(Import.PLQ,$A32-1,AZ$15-1,1,1),IF($E32&lt;&gt;1,IF(ISNUMBER(INDEX(Import.PLE,Detalhamento!$E32,Detalhamento!AZ$15)),IF(INDEX(Import.PLE,Detalhamento!$E32,Detalhamento!AZ$15)&lt;=mediçao,OFFSET(Import.PLQ,$A32-1,AZ$15-1,1,1),0),0),PLE!$AA$28*OFFSET(Import.PLQ,$A32-1,AZ$15-1,1,1)),IF($E32&lt;&gt;1,IF(ISNUMBER(INDEX(Import.PLE,Detalhamento!$E32,Detalhamento!AZ$15)),IF(INDEX(Import.PLE,Detalhamento!$E32,Detalhamento!AZ$15)&lt;=mediçao,0,OFFSET(Import.PLQ,$A32-1,AZ$15-1,1,1)),OFFSET(Import.PLQ,$A32-1,AZ$15-1,1,1)),(1-PLE!$AA$28)*OFFSET(Import.PLQ,$A32-1,AZ$15-1,1,1))))</f>
        <v>0</v>
      </c>
      <c r="BA32" s="146">
        <f ca="1">IF(BA$13="",0,CHOOSE(Detalhamento.OpçãoServiços,OFFSET(Import.PLQ,$A32-1,BA$15-1,1,1),IF($E32&lt;&gt;1,IF(ISNUMBER(INDEX(Import.PLE,Detalhamento!$E32,Detalhamento!BA$15)),IF(INDEX(Import.PLE,Detalhamento!$E32,Detalhamento!BA$15)&lt;=mediçao,OFFSET(Import.PLQ,$A32-1,BA$15-1,1,1),0),0),PLE!$AA$28*OFFSET(Import.PLQ,$A32-1,BA$15-1,1,1)),IF($E32&lt;&gt;1,IF(ISNUMBER(INDEX(Import.PLE,Detalhamento!$E32,Detalhamento!BA$15)),IF(INDEX(Import.PLE,Detalhamento!$E32,Detalhamento!BA$15)&lt;=mediçao,0,OFFSET(Import.PLQ,$A32-1,BA$15-1,1,1)),OFFSET(Import.PLQ,$A32-1,BA$15-1,1,1)),(1-PLE!$AA$28)*OFFSET(Import.PLQ,$A32-1,BA$15-1,1,1))))</f>
        <v>0</v>
      </c>
      <c r="BB32" s="146">
        <f ca="1">IF(BB$13="",0,CHOOSE(Detalhamento.OpçãoServiços,OFFSET(Import.PLQ,$A32-1,BB$15-1,1,1),IF($E32&lt;&gt;1,IF(ISNUMBER(INDEX(Import.PLE,Detalhamento!$E32,Detalhamento!BB$15)),IF(INDEX(Import.PLE,Detalhamento!$E32,Detalhamento!BB$15)&lt;=mediçao,OFFSET(Import.PLQ,$A32-1,BB$15-1,1,1),0),0),PLE!$AA$28*OFFSET(Import.PLQ,$A32-1,BB$15-1,1,1)),IF($E32&lt;&gt;1,IF(ISNUMBER(INDEX(Import.PLE,Detalhamento!$E32,Detalhamento!BB$15)),IF(INDEX(Import.PLE,Detalhamento!$E32,Detalhamento!BB$15)&lt;=mediçao,0,OFFSET(Import.PLQ,$A32-1,BB$15-1,1,1)),OFFSET(Import.PLQ,$A32-1,BB$15-1,1,1)),(1-PLE!$AA$28)*OFFSET(Import.PLQ,$A32-1,BB$15-1,1,1))))</f>
        <v>0</v>
      </c>
      <c r="BC32" s="146">
        <f ca="1">IF(BC$13="",0,CHOOSE(Detalhamento.OpçãoServiços,OFFSET(Import.PLQ,$A32-1,BC$15-1,1,1),IF($E32&lt;&gt;1,IF(ISNUMBER(INDEX(Import.PLE,Detalhamento!$E32,Detalhamento!BC$15)),IF(INDEX(Import.PLE,Detalhamento!$E32,Detalhamento!BC$15)&lt;=mediçao,OFFSET(Import.PLQ,$A32-1,BC$15-1,1,1),0),0),PLE!$AA$28*OFFSET(Import.PLQ,$A32-1,BC$15-1,1,1)),IF($E32&lt;&gt;1,IF(ISNUMBER(INDEX(Import.PLE,Detalhamento!$E32,Detalhamento!BC$15)),IF(INDEX(Import.PLE,Detalhamento!$E32,Detalhamento!BC$15)&lt;=mediçao,0,OFFSET(Import.PLQ,$A32-1,BC$15-1,1,1)),OFFSET(Import.PLQ,$A32-1,BC$15-1,1,1)),(1-PLE!$AA$28)*OFFSET(Import.PLQ,$A32-1,BC$15-1,1,1))))</f>
        <v>0</v>
      </c>
      <c r="BD32" s="146">
        <f ca="1">IF(BD$13="",0,CHOOSE(Detalhamento.OpçãoServiços,OFFSET(Import.PLQ,$A32-1,BD$15-1,1,1),IF($E32&lt;&gt;1,IF(ISNUMBER(INDEX(Import.PLE,Detalhamento!$E32,Detalhamento!BD$15)),IF(INDEX(Import.PLE,Detalhamento!$E32,Detalhamento!BD$15)&lt;=mediçao,OFFSET(Import.PLQ,$A32-1,BD$15-1,1,1),0),0),PLE!$AA$28*OFFSET(Import.PLQ,$A32-1,BD$15-1,1,1)),IF($E32&lt;&gt;1,IF(ISNUMBER(INDEX(Import.PLE,Detalhamento!$E32,Detalhamento!BD$15)),IF(INDEX(Import.PLE,Detalhamento!$E32,Detalhamento!BD$15)&lt;=mediçao,0,OFFSET(Import.PLQ,$A32-1,BD$15-1,1,1)),OFFSET(Import.PLQ,$A32-1,BD$15-1,1,1)),(1-PLE!$AA$28)*OFFSET(Import.PLQ,$A32-1,BD$15-1,1,1))))</f>
        <v>0</v>
      </c>
      <c r="BE32" s="146">
        <f ca="1">IF(BE$13="",0,CHOOSE(Detalhamento.OpçãoServiços,OFFSET(Import.PLQ,$A32-1,BE$15-1,1,1),IF($E32&lt;&gt;1,IF(ISNUMBER(INDEX(Import.PLE,Detalhamento!$E32,Detalhamento!BE$15)),IF(INDEX(Import.PLE,Detalhamento!$E32,Detalhamento!BE$15)&lt;=mediçao,OFFSET(Import.PLQ,$A32-1,BE$15-1,1,1),0),0),PLE!$AA$28*OFFSET(Import.PLQ,$A32-1,BE$15-1,1,1)),IF($E32&lt;&gt;1,IF(ISNUMBER(INDEX(Import.PLE,Detalhamento!$E32,Detalhamento!BE$15)),IF(INDEX(Import.PLE,Detalhamento!$E32,Detalhamento!BE$15)&lt;=mediçao,0,OFFSET(Import.PLQ,$A32-1,BE$15-1,1,1)),OFFSET(Import.PLQ,$A32-1,BE$15-1,1,1)),(1-PLE!$AA$28)*OFFSET(Import.PLQ,$A32-1,BE$15-1,1,1))))</f>
        <v>0</v>
      </c>
      <c r="BF32" s="146">
        <f ca="1">IF(BF$13="",0,CHOOSE(Detalhamento.OpçãoServiços,OFFSET(Import.PLQ,$A32-1,BF$15-1,1,1),IF($E32&lt;&gt;1,IF(ISNUMBER(INDEX(Import.PLE,Detalhamento!$E32,Detalhamento!BF$15)),IF(INDEX(Import.PLE,Detalhamento!$E32,Detalhamento!BF$15)&lt;=mediçao,OFFSET(Import.PLQ,$A32-1,BF$15-1,1,1),0),0),PLE!$AA$28*OFFSET(Import.PLQ,$A32-1,BF$15-1,1,1)),IF($E32&lt;&gt;1,IF(ISNUMBER(INDEX(Import.PLE,Detalhamento!$E32,Detalhamento!BF$15)),IF(INDEX(Import.PLE,Detalhamento!$E32,Detalhamento!BF$15)&lt;=mediçao,0,OFFSET(Import.PLQ,$A32-1,BF$15-1,1,1)),OFFSET(Import.PLQ,$A32-1,BF$15-1,1,1)),(1-PLE!$AA$28)*OFFSET(Import.PLQ,$A32-1,BF$15-1,1,1))))</f>
        <v>0</v>
      </c>
      <c r="BG32" s="146">
        <f ca="1">IF(BG$13="",0,CHOOSE(Detalhamento.OpçãoServiços,OFFSET(Import.PLQ,$A32-1,BG$15-1,1,1),IF($E32&lt;&gt;1,IF(ISNUMBER(INDEX(Import.PLE,Detalhamento!$E32,Detalhamento!BG$15)),IF(INDEX(Import.PLE,Detalhamento!$E32,Detalhamento!BG$15)&lt;=mediçao,OFFSET(Import.PLQ,$A32-1,BG$15-1,1,1),0),0),PLE!$AA$28*OFFSET(Import.PLQ,$A32-1,BG$15-1,1,1)),IF($E32&lt;&gt;1,IF(ISNUMBER(INDEX(Import.PLE,Detalhamento!$E32,Detalhamento!BG$15)),IF(INDEX(Import.PLE,Detalhamento!$E32,Detalhamento!BG$15)&lt;=mediçao,0,OFFSET(Import.PLQ,$A32-1,BG$15-1,1,1)),OFFSET(Import.PLQ,$A32-1,BG$15-1,1,1)),(1-PLE!$AA$28)*OFFSET(Import.PLQ,$A32-1,BG$15-1,1,1))))</f>
        <v>0</v>
      </c>
      <c r="BH32" s="146">
        <f ca="1">IF(BH$13="",0,CHOOSE(Detalhamento.OpçãoServiços,OFFSET(Import.PLQ,$A32-1,BH$15-1,1,1),IF($E32&lt;&gt;1,IF(ISNUMBER(INDEX(Import.PLE,Detalhamento!$E32,Detalhamento!BH$15)),IF(INDEX(Import.PLE,Detalhamento!$E32,Detalhamento!BH$15)&lt;=mediçao,OFFSET(Import.PLQ,$A32-1,BH$15-1,1,1),0),0),PLE!$AA$28*OFFSET(Import.PLQ,$A32-1,BH$15-1,1,1)),IF($E32&lt;&gt;1,IF(ISNUMBER(INDEX(Import.PLE,Detalhamento!$E32,Detalhamento!BH$15)),IF(INDEX(Import.PLE,Detalhamento!$E32,Detalhamento!BH$15)&lt;=mediçao,0,OFFSET(Import.PLQ,$A32-1,BH$15-1,1,1)),OFFSET(Import.PLQ,$A32-1,BH$15-1,1,1)),(1-PLE!$AA$28)*OFFSET(Import.PLQ,$A32-1,BH$15-1,1,1))))</f>
        <v>0</v>
      </c>
      <c r="BI32" s="146">
        <f ca="1">IF(BI$13="",0,CHOOSE(Detalhamento.OpçãoServiços,OFFSET(Import.PLQ,$A32-1,BI$15-1,1,1),IF($E32&lt;&gt;1,IF(ISNUMBER(INDEX(Import.PLE,Detalhamento!$E32,Detalhamento!BI$15)),IF(INDEX(Import.PLE,Detalhamento!$E32,Detalhamento!BI$15)&lt;=mediçao,OFFSET(Import.PLQ,$A32-1,BI$15-1,1,1),0),0),PLE!$AA$28*OFFSET(Import.PLQ,$A32-1,BI$15-1,1,1)),IF($E32&lt;&gt;1,IF(ISNUMBER(INDEX(Import.PLE,Detalhamento!$E32,Detalhamento!BI$15)),IF(INDEX(Import.PLE,Detalhamento!$E32,Detalhamento!BI$15)&lt;=mediçao,0,OFFSET(Import.PLQ,$A32-1,BI$15-1,1,1)),OFFSET(Import.PLQ,$A32-1,BI$15-1,1,1)),(1-PLE!$AA$28)*OFFSET(Import.PLQ,$A32-1,BI$15-1,1,1))))</f>
        <v>0</v>
      </c>
    </row>
    <row r="33" spans="1:61">
      <c r="A33" s="157">
        <v>11</v>
      </c>
      <c r="B33" s="21" t="e">
        <f t="shared" ca="1" si="2"/>
        <v>#N/A</v>
      </c>
      <c r="E33" s="155">
        <f t="shared" ca="1" si="3"/>
        <v>3</v>
      </c>
      <c r="F33" s="156" t="e">
        <f t="shared" ca="1" si="4"/>
        <v>#N/A</v>
      </c>
      <c r="G33" s="156" t="e">
        <f t="shared" ca="1" si="5"/>
        <v>#N/A</v>
      </c>
      <c r="H33" s="181" t="str">
        <f t="shared" ca="1" si="5"/>
        <v/>
      </c>
      <c r="I33" s="37" t="e">
        <f t="shared" ca="1" si="6"/>
        <v>#N/A</v>
      </c>
      <c r="J33" s="146" t="e">
        <f t="shared" ca="1" si="7"/>
        <v>#N/A</v>
      </c>
      <c r="K33" s="67"/>
      <c r="L33" s="146" t="e">
        <f ca="1">IF(L$13="",0,CHOOSE(Detalhamento.OpçãoServiços,OFFSET(Import.PLQ,$A33-1,L$15-1,1,1),IF($E33&lt;&gt;1,IF(ISNUMBER(INDEX(Import.PLE,Detalhamento!$E33,Detalhamento!L$15)),IF(INDEX(Import.PLE,Detalhamento!$E33,Detalhamento!L$15)&lt;=mediçao,OFFSET(Import.PLQ,$A33-1,L$15-1,1,1),0),0),PLE!$AA$28*OFFSET(Import.PLQ,$A33-1,L$15-1,1,1)),IF($E33&lt;&gt;1,IF(ISNUMBER(INDEX(Import.PLE,Detalhamento!$E33,Detalhamento!L$15)),IF(INDEX(Import.PLE,Detalhamento!$E33,Detalhamento!L$15)&lt;=mediçao,0,OFFSET(Import.PLQ,$A33-1,L$15-1,1,1)),OFFSET(Import.PLQ,$A33-1,L$15-1,1,1)),(1-PLE!$AA$28)*OFFSET(Import.PLQ,$A33-1,L$15-1,1,1))))</f>
        <v>#REF!</v>
      </c>
      <c r="M33" s="146" t="e">
        <f ca="1">IF(M$13="",0,CHOOSE(Detalhamento.OpçãoServiços,OFFSET(Import.PLQ,$A33-1,M$15-1,1,1),IF($E33&lt;&gt;1,IF(ISNUMBER(INDEX(Import.PLE,Detalhamento!$E33,Detalhamento!M$15)),IF(INDEX(Import.PLE,Detalhamento!$E33,Detalhamento!M$15)&lt;=mediçao,OFFSET(Import.PLQ,$A33-1,M$15-1,1,1),0),0),PLE!$AA$28*OFFSET(Import.PLQ,$A33-1,M$15-1,1,1)),IF($E33&lt;&gt;1,IF(ISNUMBER(INDEX(Import.PLE,Detalhamento!$E33,Detalhamento!M$15)),IF(INDEX(Import.PLE,Detalhamento!$E33,Detalhamento!M$15)&lt;=mediçao,0,OFFSET(Import.PLQ,$A33-1,M$15-1,1,1)),OFFSET(Import.PLQ,$A33-1,M$15-1,1,1)),(1-PLE!$AA$28)*OFFSET(Import.PLQ,$A33-1,M$15-1,1,1))))</f>
        <v>#REF!</v>
      </c>
      <c r="N33" s="146" t="e">
        <f ca="1">IF(N$13="",0,CHOOSE(Detalhamento.OpçãoServiços,OFFSET(Import.PLQ,$A33-1,N$15-1,1,1),IF($E33&lt;&gt;1,IF(ISNUMBER(INDEX(Import.PLE,Detalhamento!$E33,Detalhamento!N$15)),IF(INDEX(Import.PLE,Detalhamento!$E33,Detalhamento!N$15)&lt;=mediçao,OFFSET(Import.PLQ,$A33-1,N$15-1,1,1),0),0),PLE!$AA$28*OFFSET(Import.PLQ,$A33-1,N$15-1,1,1)),IF($E33&lt;&gt;1,IF(ISNUMBER(INDEX(Import.PLE,Detalhamento!$E33,Detalhamento!N$15)),IF(INDEX(Import.PLE,Detalhamento!$E33,Detalhamento!N$15)&lt;=mediçao,0,OFFSET(Import.PLQ,$A33-1,N$15-1,1,1)),OFFSET(Import.PLQ,$A33-1,N$15-1,1,1)),(1-PLE!$AA$28)*OFFSET(Import.PLQ,$A33-1,N$15-1,1,1))))</f>
        <v>#REF!</v>
      </c>
      <c r="O33" s="146" t="e">
        <f ca="1">IF(O$13="",0,CHOOSE(Detalhamento.OpçãoServiços,OFFSET(Import.PLQ,$A33-1,O$15-1,1,1),IF($E33&lt;&gt;1,IF(ISNUMBER(INDEX(Import.PLE,Detalhamento!$E33,Detalhamento!O$15)),IF(INDEX(Import.PLE,Detalhamento!$E33,Detalhamento!O$15)&lt;=mediçao,OFFSET(Import.PLQ,$A33-1,O$15-1,1,1),0),0),PLE!$AA$28*OFFSET(Import.PLQ,$A33-1,O$15-1,1,1)),IF($E33&lt;&gt;1,IF(ISNUMBER(INDEX(Import.PLE,Detalhamento!$E33,Detalhamento!O$15)),IF(INDEX(Import.PLE,Detalhamento!$E33,Detalhamento!O$15)&lt;=mediçao,0,OFFSET(Import.PLQ,$A33-1,O$15-1,1,1)),OFFSET(Import.PLQ,$A33-1,O$15-1,1,1)),(1-PLE!$AA$28)*OFFSET(Import.PLQ,$A33-1,O$15-1,1,1))))</f>
        <v>#REF!</v>
      </c>
      <c r="P33" s="146">
        <f ca="1">IF(P$13="",0,CHOOSE(Detalhamento.OpçãoServiços,OFFSET(Import.PLQ,$A33-1,P$15-1,1,1),IF($E33&lt;&gt;1,IF(ISNUMBER(INDEX(Import.PLE,Detalhamento!$E33,Detalhamento!P$15)),IF(INDEX(Import.PLE,Detalhamento!$E33,Detalhamento!P$15)&lt;=mediçao,OFFSET(Import.PLQ,$A33-1,P$15-1,1,1),0),0),PLE!$AA$28*OFFSET(Import.PLQ,$A33-1,P$15-1,1,1)),IF($E33&lt;&gt;1,IF(ISNUMBER(INDEX(Import.PLE,Detalhamento!$E33,Detalhamento!P$15)),IF(INDEX(Import.PLE,Detalhamento!$E33,Detalhamento!P$15)&lt;=mediçao,0,OFFSET(Import.PLQ,$A33-1,P$15-1,1,1)),OFFSET(Import.PLQ,$A33-1,P$15-1,1,1)),(1-PLE!$AA$28)*OFFSET(Import.PLQ,$A33-1,P$15-1,1,1))))</f>
        <v>0</v>
      </c>
      <c r="Q33" s="146">
        <f ca="1">IF(Q$13="",0,CHOOSE(Detalhamento.OpçãoServiços,OFFSET(Import.PLQ,$A33-1,Q$15-1,1,1),IF($E33&lt;&gt;1,IF(ISNUMBER(INDEX(Import.PLE,Detalhamento!$E33,Detalhamento!Q$15)),IF(INDEX(Import.PLE,Detalhamento!$E33,Detalhamento!Q$15)&lt;=mediçao,OFFSET(Import.PLQ,$A33-1,Q$15-1,1,1),0),0),PLE!$AA$28*OFFSET(Import.PLQ,$A33-1,Q$15-1,1,1)),IF($E33&lt;&gt;1,IF(ISNUMBER(INDEX(Import.PLE,Detalhamento!$E33,Detalhamento!Q$15)),IF(INDEX(Import.PLE,Detalhamento!$E33,Detalhamento!Q$15)&lt;=mediçao,0,OFFSET(Import.PLQ,$A33-1,Q$15-1,1,1)),OFFSET(Import.PLQ,$A33-1,Q$15-1,1,1)),(1-PLE!$AA$28)*OFFSET(Import.PLQ,$A33-1,Q$15-1,1,1))))</f>
        <v>0</v>
      </c>
      <c r="R33" s="146">
        <f ca="1">IF(R$13="",0,CHOOSE(Detalhamento.OpçãoServiços,OFFSET(Import.PLQ,$A33-1,R$15-1,1,1),IF($E33&lt;&gt;1,IF(ISNUMBER(INDEX(Import.PLE,Detalhamento!$E33,Detalhamento!R$15)),IF(INDEX(Import.PLE,Detalhamento!$E33,Detalhamento!R$15)&lt;=mediçao,OFFSET(Import.PLQ,$A33-1,R$15-1,1,1),0),0),PLE!$AA$28*OFFSET(Import.PLQ,$A33-1,R$15-1,1,1)),IF($E33&lt;&gt;1,IF(ISNUMBER(INDEX(Import.PLE,Detalhamento!$E33,Detalhamento!R$15)),IF(INDEX(Import.PLE,Detalhamento!$E33,Detalhamento!R$15)&lt;=mediçao,0,OFFSET(Import.PLQ,$A33-1,R$15-1,1,1)),OFFSET(Import.PLQ,$A33-1,R$15-1,1,1)),(1-PLE!$AA$28)*OFFSET(Import.PLQ,$A33-1,R$15-1,1,1))))</f>
        <v>0</v>
      </c>
      <c r="S33" s="146">
        <f ca="1">IF(S$13="",0,CHOOSE(Detalhamento.OpçãoServiços,OFFSET(Import.PLQ,$A33-1,S$15-1,1,1),IF($E33&lt;&gt;1,IF(ISNUMBER(INDEX(Import.PLE,Detalhamento!$E33,Detalhamento!S$15)),IF(INDEX(Import.PLE,Detalhamento!$E33,Detalhamento!S$15)&lt;=mediçao,OFFSET(Import.PLQ,$A33-1,S$15-1,1,1),0),0),PLE!$AA$28*OFFSET(Import.PLQ,$A33-1,S$15-1,1,1)),IF($E33&lt;&gt;1,IF(ISNUMBER(INDEX(Import.PLE,Detalhamento!$E33,Detalhamento!S$15)),IF(INDEX(Import.PLE,Detalhamento!$E33,Detalhamento!S$15)&lt;=mediçao,0,OFFSET(Import.PLQ,$A33-1,S$15-1,1,1)),OFFSET(Import.PLQ,$A33-1,S$15-1,1,1)),(1-PLE!$AA$28)*OFFSET(Import.PLQ,$A33-1,S$15-1,1,1))))</f>
        <v>0</v>
      </c>
      <c r="T33" s="146">
        <f ca="1">IF(T$13="",0,CHOOSE(Detalhamento.OpçãoServiços,OFFSET(Import.PLQ,$A33-1,T$15-1,1,1),IF($E33&lt;&gt;1,IF(ISNUMBER(INDEX(Import.PLE,Detalhamento!$E33,Detalhamento!T$15)),IF(INDEX(Import.PLE,Detalhamento!$E33,Detalhamento!T$15)&lt;=mediçao,OFFSET(Import.PLQ,$A33-1,T$15-1,1,1),0),0),PLE!$AA$28*OFFSET(Import.PLQ,$A33-1,T$15-1,1,1)),IF($E33&lt;&gt;1,IF(ISNUMBER(INDEX(Import.PLE,Detalhamento!$E33,Detalhamento!T$15)),IF(INDEX(Import.PLE,Detalhamento!$E33,Detalhamento!T$15)&lt;=mediçao,0,OFFSET(Import.PLQ,$A33-1,T$15-1,1,1)),OFFSET(Import.PLQ,$A33-1,T$15-1,1,1)),(1-PLE!$AA$28)*OFFSET(Import.PLQ,$A33-1,T$15-1,1,1))))</f>
        <v>0</v>
      </c>
      <c r="U33" s="146">
        <f ca="1">IF(U$13="",0,CHOOSE(Detalhamento.OpçãoServiços,OFFSET(Import.PLQ,$A33-1,U$15-1,1,1),IF($E33&lt;&gt;1,IF(ISNUMBER(INDEX(Import.PLE,Detalhamento!$E33,Detalhamento!U$15)),IF(INDEX(Import.PLE,Detalhamento!$E33,Detalhamento!U$15)&lt;=mediçao,OFFSET(Import.PLQ,$A33-1,U$15-1,1,1),0),0),PLE!$AA$28*OFFSET(Import.PLQ,$A33-1,U$15-1,1,1)),IF($E33&lt;&gt;1,IF(ISNUMBER(INDEX(Import.PLE,Detalhamento!$E33,Detalhamento!U$15)),IF(INDEX(Import.PLE,Detalhamento!$E33,Detalhamento!U$15)&lt;=mediçao,0,OFFSET(Import.PLQ,$A33-1,U$15-1,1,1)),OFFSET(Import.PLQ,$A33-1,U$15-1,1,1)),(1-PLE!$AA$28)*OFFSET(Import.PLQ,$A33-1,U$15-1,1,1))))</f>
        <v>0</v>
      </c>
      <c r="V33" s="146">
        <f ca="1">IF(V$13="",0,CHOOSE(Detalhamento.OpçãoServiços,OFFSET(Import.PLQ,$A33-1,V$15-1,1,1),IF($E33&lt;&gt;1,IF(ISNUMBER(INDEX(Import.PLE,Detalhamento!$E33,Detalhamento!V$15)),IF(INDEX(Import.PLE,Detalhamento!$E33,Detalhamento!V$15)&lt;=mediçao,OFFSET(Import.PLQ,$A33-1,V$15-1,1,1),0),0),PLE!$AA$28*OFFSET(Import.PLQ,$A33-1,V$15-1,1,1)),IF($E33&lt;&gt;1,IF(ISNUMBER(INDEX(Import.PLE,Detalhamento!$E33,Detalhamento!V$15)),IF(INDEX(Import.PLE,Detalhamento!$E33,Detalhamento!V$15)&lt;=mediçao,0,OFFSET(Import.PLQ,$A33-1,V$15-1,1,1)),OFFSET(Import.PLQ,$A33-1,V$15-1,1,1)),(1-PLE!$AA$28)*OFFSET(Import.PLQ,$A33-1,V$15-1,1,1))))</f>
        <v>0</v>
      </c>
      <c r="W33" s="146">
        <f ca="1">IF(W$13="",0,CHOOSE(Detalhamento.OpçãoServiços,OFFSET(Import.PLQ,$A33-1,W$15-1,1,1),IF($E33&lt;&gt;1,IF(ISNUMBER(INDEX(Import.PLE,Detalhamento!$E33,Detalhamento!W$15)),IF(INDEX(Import.PLE,Detalhamento!$E33,Detalhamento!W$15)&lt;=mediçao,OFFSET(Import.PLQ,$A33-1,W$15-1,1,1),0),0),PLE!$AA$28*OFFSET(Import.PLQ,$A33-1,W$15-1,1,1)),IF($E33&lt;&gt;1,IF(ISNUMBER(INDEX(Import.PLE,Detalhamento!$E33,Detalhamento!W$15)),IF(INDEX(Import.PLE,Detalhamento!$E33,Detalhamento!W$15)&lt;=mediçao,0,OFFSET(Import.PLQ,$A33-1,W$15-1,1,1)),OFFSET(Import.PLQ,$A33-1,W$15-1,1,1)),(1-PLE!$AA$28)*OFFSET(Import.PLQ,$A33-1,W$15-1,1,1))))</f>
        <v>0</v>
      </c>
      <c r="X33" s="146">
        <f ca="1">IF(X$13="",0,CHOOSE(Detalhamento.OpçãoServiços,OFFSET(Import.PLQ,$A33-1,X$15-1,1,1),IF($E33&lt;&gt;1,IF(ISNUMBER(INDEX(Import.PLE,Detalhamento!$E33,Detalhamento!X$15)),IF(INDEX(Import.PLE,Detalhamento!$E33,Detalhamento!X$15)&lt;=mediçao,OFFSET(Import.PLQ,$A33-1,X$15-1,1,1),0),0),PLE!$AA$28*OFFSET(Import.PLQ,$A33-1,X$15-1,1,1)),IF($E33&lt;&gt;1,IF(ISNUMBER(INDEX(Import.PLE,Detalhamento!$E33,Detalhamento!X$15)),IF(INDEX(Import.PLE,Detalhamento!$E33,Detalhamento!X$15)&lt;=mediçao,0,OFFSET(Import.PLQ,$A33-1,X$15-1,1,1)),OFFSET(Import.PLQ,$A33-1,X$15-1,1,1)),(1-PLE!$AA$28)*OFFSET(Import.PLQ,$A33-1,X$15-1,1,1))))</f>
        <v>0</v>
      </c>
      <c r="Y33" s="146">
        <f ca="1">IF(Y$13="",0,CHOOSE(Detalhamento.OpçãoServiços,OFFSET(Import.PLQ,$A33-1,Y$15-1,1,1),IF($E33&lt;&gt;1,IF(ISNUMBER(INDEX(Import.PLE,Detalhamento!$E33,Detalhamento!Y$15)),IF(INDEX(Import.PLE,Detalhamento!$E33,Detalhamento!Y$15)&lt;=mediçao,OFFSET(Import.PLQ,$A33-1,Y$15-1,1,1),0),0),PLE!$AA$28*OFFSET(Import.PLQ,$A33-1,Y$15-1,1,1)),IF($E33&lt;&gt;1,IF(ISNUMBER(INDEX(Import.PLE,Detalhamento!$E33,Detalhamento!Y$15)),IF(INDEX(Import.PLE,Detalhamento!$E33,Detalhamento!Y$15)&lt;=mediçao,0,OFFSET(Import.PLQ,$A33-1,Y$15-1,1,1)),OFFSET(Import.PLQ,$A33-1,Y$15-1,1,1)),(1-PLE!$AA$28)*OFFSET(Import.PLQ,$A33-1,Y$15-1,1,1))))</f>
        <v>0</v>
      </c>
      <c r="Z33" s="146">
        <f ca="1">IF(Z$13="",0,CHOOSE(Detalhamento.OpçãoServiços,OFFSET(Import.PLQ,$A33-1,Z$15-1,1,1),IF($E33&lt;&gt;1,IF(ISNUMBER(INDEX(Import.PLE,Detalhamento!$E33,Detalhamento!Z$15)),IF(INDEX(Import.PLE,Detalhamento!$E33,Detalhamento!Z$15)&lt;=mediçao,OFFSET(Import.PLQ,$A33-1,Z$15-1,1,1),0),0),PLE!$AA$28*OFFSET(Import.PLQ,$A33-1,Z$15-1,1,1)),IF($E33&lt;&gt;1,IF(ISNUMBER(INDEX(Import.PLE,Detalhamento!$E33,Detalhamento!Z$15)),IF(INDEX(Import.PLE,Detalhamento!$E33,Detalhamento!Z$15)&lt;=mediçao,0,OFFSET(Import.PLQ,$A33-1,Z$15-1,1,1)),OFFSET(Import.PLQ,$A33-1,Z$15-1,1,1)),(1-PLE!$AA$28)*OFFSET(Import.PLQ,$A33-1,Z$15-1,1,1))))</f>
        <v>0</v>
      </c>
      <c r="AA33" s="146">
        <f ca="1">IF(AA$13="",0,CHOOSE(Detalhamento.OpçãoServiços,OFFSET(Import.PLQ,$A33-1,AA$15-1,1,1),IF($E33&lt;&gt;1,IF(ISNUMBER(INDEX(Import.PLE,Detalhamento!$E33,Detalhamento!AA$15)),IF(INDEX(Import.PLE,Detalhamento!$E33,Detalhamento!AA$15)&lt;=mediçao,OFFSET(Import.PLQ,$A33-1,AA$15-1,1,1),0),0),PLE!$AA$28*OFFSET(Import.PLQ,$A33-1,AA$15-1,1,1)),IF($E33&lt;&gt;1,IF(ISNUMBER(INDEX(Import.PLE,Detalhamento!$E33,Detalhamento!AA$15)),IF(INDEX(Import.PLE,Detalhamento!$E33,Detalhamento!AA$15)&lt;=mediçao,0,OFFSET(Import.PLQ,$A33-1,AA$15-1,1,1)),OFFSET(Import.PLQ,$A33-1,AA$15-1,1,1)),(1-PLE!$AA$28)*OFFSET(Import.PLQ,$A33-1,AA$15-1,1,1))))</f>
        <v>0</v>
      </c>
      <c r="AB33" s="146">
        <f ca="1">IF(AB$13="",0,CHOOSE(Detalhamento.OpçãoServiços,OFFSET(Import.PLQ,$A33-1,AB$15-1,1,1),IF($E33&lt;&gt;1,IF(ISNUMBER(INDEX(Import.PLE,Detalhamento!$E33,Detalhamento!AB$15)),IF(INDEX(Import.PLE,Detalhamento!$E33,Detalhamento!AB$15)&lt;=mediçao,OFFSET(Import.PLQ,$A33-1,AB$15-1,1,1),0),0),PLE!$AA$28*OFFSET(Import.PLQ,$A33-1,AB$15-1,1,1)),IF($E33&lt;&gt;1,IF(ISNUMBER(INDEX(Import.PLE,Detalhamento!$E33,Detalhamento!AB$15)),IF(INDEX(Import.PLE,Detalhamento!$E33,Detalhamento!AB$15)&lt;=mediçao,0,OFFSET(Import.PLQ,$A33-1,AB$15-1,1,1)),OFFSET(Import.PLQ,$A33-1,AB$15-1,1,1)),(1-PLE!$AA$28)*OFFSET(Import.PLQ,$A33-1,AB$15-1,1,1))))</f>
        <v>0</v>
      </c>
      <c r="AC33" s="146">
        <f ca="1">IF(AC$13="",0,CHOOSE(Detalhamento.OpçãoServiços,OFFSET(Import.PLQ,$A33-1,AC$15-1,1,1),IF($E33&lt;&gt;1,IF(ISNUMBER(INDEX(Import.PLE,Detalhamento!$E33,Detalhamento!AC$15)),IF(INDEX(Import.PLE,Detalhamento!$E33,Detalhamento!AC$15)&lt;=mediçao,OFFSET(Import.PLQ,$A33-1,AC$15-1,1,1),0),0),PLE!$AA$28*OFFSET(Import.PLQ,$A33-1,AC$15-1,1,1)),IF($E33&lt;&gt;1,IF(ISNUMBER(INDEX(Import.PLE,Detalhamento!$E33,Detalhamento!AC$15)),IF(INDEX(Import.PLE,Detalhamento!$E33,Detalhamento!AC$15)&lt;=mediçao,0,OFFSET(Import.PLQ,$A33-1,AC$15-1,1,1)),OFFSET(Import.PLQ,$A33-1,AC$15-1,1,1)),(1-PLE!$AA$28)*OFFSET(Import.PLQ,$A33-1,AC$15-1,1,1))))</f>
        <v>0</v>
      </c>
      <c r="AD33" s="146">
        <f ca="1">IF(AD$13="",0,CHOOSE(Detalhamento.OpçãoServiços,OFFSET(Import.PLQ,$A33-1,AD$15-1,1,1),IF($E33&lt;&gt;1,IF(ISNUMBER(INDEX(Import.PLE,Detalhamento!$E33,Detalhamento!AD$15)),IF(INDEX(Import.PLE,Detalhamento!$E33,Detalhamento!AD$15)&lt;=mediçao,OFFSET(Import.PLQ,$A33-1,AD$15-1,1,1),0),0),PLE!$AA$28*OFFSET(Import.PLQ,$A33-1,AD$15-1,1,1)),IF($E33&lt;&gt;1,IF(ISNUMBER(INDEX(Import.PLE,Detalhamento!$E33,Detalhamento!AD$15)),IF(INDEX(Import.PLE,Detalhamento!$E33,Detalhamento!AD$15)&lt;=mediçao,0,OFFSET(Import.PLQ,$A33-1,AD$15-1,1,1)),OFFSET(Import.PLQ,$A33-1,AD$15-1,1,1)),(1-PLE!$AA$28)*OFFSET(Import.PLQ,$A33-1,AD$15-1,1,1))))</f>
        <v>0</v>
      </c>
      <c r="AE33" s="146">
        <f ca="1">IF(AE$13="",0,CHOOSE(Detalhamento.OpçãoServiços,OFFSET(Import.PLQ,$A33-1,AE$15-1,1,1),IF($E33&lt;&gt;1,IF(ISNUMBER(INDEX(Import.PLE,Detalhamento!$E33,Detalhamento!AE$15)),IF(INDEX(Import.PLE,Detalhamento!$E33,Detalhamento!AE$15)&lt;=mediçao,OFFSET(Import.PLQ,$A33-1,AE$15-1,1,1),0),0),PLE!$AA$28*OFFSET(Import.PLQ,$A33-1,AE$15-1,1,1)),IF($E33&lt;&gt;1,IF(ISNUMBER(INDEX(Import.PLE,Detalhamento!$E33,Detalhamento!AE$15)),IF(INDEX(Import.PLE,Detalhamento!$E33,Detalhamento!AE$15)&lt;=mediçao,0,OFFSET(Import.PLQ,$A33-1,AE$15-1,1,1)),OFFSET(Import.PLQ,$A33-1,AE$15-1,1,1)),(1-PLE!$AA$28)*OFFSET(Import.PLQ,$A33-1,AE$15-1,1,1))))</f>
        <v>0</v>
      </c>
      <c r="AF33" s="146">
        <f ca="1">IF(AF$13="",0,CHOOSE(Detalhamento.OpçãoServiços,OFFSET(Import.PLQ,$A33-1,AF$15-1,1,1),IF($E33&lt;&gt;1,IF(ISNUMBER(INDEX(Import.PLE,Detalhamento!$E33,Detalhamento!AF$15)),IF(INDEX(Import.PLE,Detalhamento!$E33,Detalhamento!AF$15)&lt;=mediçao,OFFSET(Import.PLQ,$A33-1,AF$15-1,1,1),0),0),PLE!$AA$28*OFFSET(Import.PLQ,$A33-1,AF$15-1,1,1)),IF($E33&lt;&gt;1,IF(ISNUMBER(INDEX(Import.PLE,Detalhamento!$E33,Detalhamento!AF$15)),IF(INDEX(Import.PLE,Detalhamento!$E33,Detalhamento!AF$15)&lt;=mediçao,0,OFFSET(Import.PLQ,$A33-1,AF$15-1,1,1)),OFFSET(Import.PLQ,$A33-1,AF$15-1,1,1)),(1-PLE!$AA$28)*OFFSET(Import.PLQ,$A33-1,AF$15-1,1,1))))</f>
        <v>0</v>
      </c>
      <c r="AG33" s="146">
        <f ca="1">IF(AG$13="",0,CHOOSE(Detalhamento.OpçãoServiços,OFFSET(Import.PLQ,$A33-1,AG$15-1,1,1),IF($E33&lt;&gt;1,IF(ISNUMBER(INDEX(Import.PLE,Detalhamento!$E33,Detalhamento!AG$15)),IF(INDEX(Import.PLE,Detalhamento!$E33,Detalhamento!AG$15)&lt;=mediçao,OFFSET(Import.PLQ,$A33-1,AG$15-1,1,1),0),0),PLE!$AA$28*OFFSET(Import.PLQ,$A33-1,AG$15-1,1,1)),IF($E33&lt;&gt;1,IF(ISNUMBER(INDEX(Import.PLE,Detalhamento!$E33,Detalhamento!AG$15)),IF(INDEX(Import.PLE,Detalhamento!$E33,Detalhamento!AG$15)&lt;=mediçao,0,OFFSET(Import.PLQ,$A33-1,AG$15-1,1,1)),OFFSET(Import.PLQ,$A33-1,AG$15-1,1,1)),(1-PLE!$AA$28)*OFFSET(Import.PLQ,$A33-1,AG$15-1,1,1))))</f>
        <v>0</v>
      </c>
      <c r="AH33" s="146">
        <f ca="1">IF(AH$13="",0,CHOOSE(Detalhamento.OpçãoServiços,OFFSET(Import.PLQ,$A33-1,AH$15-1,1,1),IF($E33&lt;&gt;1,IF(ISNUMBER(INDEX(Import.PLE,Detalhamento!$E33,Detalhamento!AH$15)),IF(INDEX(Import.PLE,Detalhamento!$E33,Detalhamento!AH$15)&lt;=mediçao,OFFSET(Import.PLQ,$A33-1,AH$15-1,1,1),0),0),PLE!$AA$28*OFFSET(Import.PLQ,$A33-1,AH$15-1,1,1)),IF($E33&lt;&gt;1,IF(ISNUMBER(INDEX(Import.PLE,Detalhamento!$E33,Detalhamento!AH$15)),IF(INDEX(Import.PLE,Detalhamento!$E33,Detalhamento!AH$15)&lt;=mediçao,0,OFFSET(Import.PLQ,$A33-1,AH$15-1,1,1)),OFFSET(Import.PLQ,$A33-1,AH$15-1,1,1)),(1-PLE!$AA$28)*OFFSET(Import.PLQ,$A33-1,AH$15-1,1,1))))</f>
        <v>0</v>
      </c>
      <c r="AI33" s="146">
        <f ca="1">IF(AI$13="",0,CHOOSE(Detalhamento.OpçãoServiços,OFFSET(Import.PLQ,$A33-1,AI$15-1,1,1),IF($E33&lt;&gt;1,IF(ISNUMBER(INDEX(Import.PLE,Detalhamento!$E33,Detalhamento!AI$15)),IF(INDEX(Import.PLE,Detalhamento!$E33,Detalhamento!AI$15)&lt;=mediçao,OFFSET(Import.PLQ,$A33-1,AI$15-1,1,1),0),0),PLE!$AA$28*OFFSET(Import.PLQ,$A33-1,AI$15-1,1,1)),IF($E33&lt;&gt;1,IF(ISNUMBER(INDEX(Import.PLE,Detalhamento!$E33,Detalhamento!AI$15)),IF(INDEX(Import.PLE,Detalhamento!$E33,Detalhamento!AI$15)&lt;=mediçao,0,OFFSET(Import.PLQ,$A33-1,AI$15-1,1,1)),OFFSET(Import.PLQ,$A33-1,AI$15-1,1,1)),(1-PLE!$AA$28)*OFFSET(Import.PLQ,$A33-1,AI$15-1,1,1))))</f>
        <v>0</v>
      </c>
      <c r="AJ33" s="146">
        <f ca="1">IF(AJ$13="",0,CHOOSE(Detalhamento.OpçãoServiços,OFFSET(Import.PLQ,$A33-1,AJ$15-1,1,1),IF($E33&lt;&gt;1,IF(ISNUMBER(INDEX(Import.PLE,Detalhamento!$E33,Detalhamento!AJ$15)),IF(INDEX(Import.PLE,Detalhamento!$E33,Detalhamento!AJ$15)&lt;=mediçao,OFFSET(Import.PLQ,$A33-1,AJ$15-1,1,1),0),0),PLE!$AA$28*OFFSET(Import.PLQ,$A33-1,AJ$15-1,1,1)),IF($E33&lt;&gt;1,IF(ISNUMBER(INDEX(Import.PLE,Detalhamento!$E33,Detalhamento!AJ$15)),IF(INDEX(Import.PLE,Detalhamento!$E33,Detalhamento!AJ$15)&lt;=mediçao,0,OFFSET(Import.PLQ,$A33-1,AJ$15-1,1,1)),OFFSET(Import.PLQ,$A33-1,AJ$15-1,1,1)),(1-PLE!$AA$28)*OFFSET(Import.PLQ,$A33-1,AJ$15-1,1,1))))</f>
        <v>0</v>
      </c>
      <c r="AK33" s="146">
        <f ca="1">IF(AK$13="",0,CHOOSE(Detalhamento.OpçãoServiços,OFFSET(Import.PLQ,$A33-1,AK$15-1,1,1),IF($E33&lt;&gt;1,IF(ISNUMBER(INDEX(Import.PLE,Detalhamento!$E33,Detalhamento!AK$15)),IF(INDEX(Import.PLE,Detalhamento!$E33,Detalhamento!AK$15)&lt;=mediçao,OFFSET(Import.PLQ,$A33-1,AK$15-1,1,1),0),0),PLE!$AA$28*OFFSET(Import.PLQ,$A33-1,AK$15-1,1,1)),IF($E33&lt;&gt;1,IF(ISNUMBER(INDEX(Import.PLE,Detalhamento!$E33,Detalhamento!AK$15)),IF(INDEX(Import.PLE,Detalhamento!$E33,Detalhamento!AK$15)&lt;=mediçao,0,OFFSET(Import.PLQ,$A33-1,AK$15-1,1,1)),OFFSET(Import.PLQ,$A33-1,AK$15-1,1,1)),(1-PLE!$AA$28)*OFFSET(Import.PLQ,$A33-1,AK$15-1,1,1))))</f>
        <v>0</v>
      </c>
      <c r="AL33" s="146">
        <f ca="1">IF(AL$13="",0,CHOOSE(Detalhamento.OpçãoServiços,OFFSET(Import.PLQ,$A33-1,AL$15-1,1,1),IF($E33&lt;&gt;1,IF(ISNUMBER(INDEX(Import.PLE,Detalhamento!$E33,Detalhamento!AL$15)),IF(INDEX(Import.PLE,Detalhamento!$E33,Detalhamento!AL$15)&lt;=mediçao,OFFSET(Import.PLQ,$A33-1,AL$15-1,1,1),0),0),PLE!$AA$28*OFFSET(Import.PLQ,$A33-1,AL$15-1,1,1)),IF($E33&lt;&gt;1,IF(ISNUMBER(INDEX(Import.PLE,Detalhamento!$E33,Detalhamento!AL$15)),IF(INDEX(Import.PLE,Detalhamento!$E33,Detalhamento!AL$15)&lt;=mediçao,0,OFFSET(Import.PLQ,$A33-1,AL$15-1,1,1)),OFFSET(Import.PLQ,$A33-1,AL$15-1,1,1)),(1-PLE!$AA$28)*OFFSET(Import.PLQ,$A33-1,AL$15-1,1,1))))</f>
        <v>0</v>
      </c>
      <c r="AM33" s="146">
        <f ca="1">IF(AM$13="",0,CHOOSE(Detalhamento.OpçãoServiços,OFFSET(Import.PLQ,$A33-1,AM$15-1,1,1),IF($E33&lt;&gt;1,IF(ISNUMBER(INDEX(Import.PLE,Detalhamento!$E33,Detalhamento!AM$15)),IF(INDEX(Import.PLE,Detalhamento!$E33,Detalhamento!AM$15)&lt;=mediçao,OFFSET(Import.PLQ,$A33-1,AM$15-1,1,1),0),0),PLE!$AA$28*OFFSET(Import.PLQ,$A33-1,AM$15-1,1,1)),IF($E33&lt;&gt;1,IF(ISNUMBER(INDEX(Import.PLE,Detalhamento!$E33,Detalhamento!AM$15)),IF(INDEX(Import.PLE,Detalhamento!$E33,Detalhamento!AM$15)&lt;=mediçao,0,OFFSET(Import.PLQ,$A33-1,AM$15-1,1,1)),OFFSET(Import.PLQ,$A33-1,AM$15-1,1,1)),(1-PLE!$AA$28)*OFFSET(Import.PLQ,$A33-1,AM$15-1,1,1))))</f>
        <v>0</v>
      </c>
      <c r="AN33" s="146">
        <f ca="1">IF(AN$13="",0,CHOOSE(Detalhamento.OpçãoServiços,OFFSET(Import.PLQ,$A33-1,AN$15-1,1,1),IF($E33&lt;&gt;1,IF(ISNUMBER(INDEX(Import.PLE,Detalhamento!$E33,Detalhamento!AN$15)),IF(INDEX(Import.PLE,Detalhamento!$E33,Detalhamento!AN$15)&lt;=mediçao,OFFSET(Import.PLQ,$A33-1,AN$15-1,1,1),0),0),PLE!$AA$28*OFFSET(Import.PLQ,$A33-1,AN$15-1,1,1)),IF($E33&lt;&gt;1,IF(ISNUMBER(INDEX(Import.PLE,Detalhamento!$E33,Detalhamento!AN$15)),IF(INDEX(Import.PLE,Detalhamento!$E33,Detalhamento!AN$15)&lt;=mediçao,0,OFFSET(Import.PLQ,$A33-1,AN$15-1,1,1)),OFFSET(Import.PLQ,$A33-1,AN$15-1,1,1)),(1-PLE!$AA$28)*OFFSET(Import.PLQ,$A33-1,AN$15-1,1,1))))</f>
        <v>0</v>
      </c>
      <c r="AO33" s="146">
        <f ca="1">IF(AO$13="",0,CHOOSE(Detalhamento.OpçãoServiços,OFFSET(Import.PLQ,$A33-1,AO$15-1,1,1),IF($E33&lt;&gt;1,IF(ISNUMBER(INDEX(Import.PLE,Detalhamento!$E33,Detalhamento!AO$15)),IF(INDEX(Import.PLE,Detalhamento!$E33,Detalhamento!AO$15)&lt;=mediçao,OFFSET(Import.PLQ,$A33-1,AO$15-1,1,1),0),0),PLE!$AA$28*OFFSET(Import.PLQ,$A33-1,AO$15-1,1,1)),IF($E33&lt;&gt;1,IF(ISNUMBER(INDEX(Import.PLE,Detalhamento!$E33,Detalhamento!AO$15)),IF(INDEX(Import.PLE,Detalhamento!$E33,Detalhamento!AO$15)&lt;=mediçao,0,OFFSET(Import.PLQ,$A33-1,AO$15-1,1,1)),OFFSET(Import.PLQ,$A33-1,AO$15-1,1,1)),(1-PLE!$AA$28)*OFFSET(Import.PLQ,$A33-1,AO$15-1,1,1))))</f>
        <v>0</v>
      </c>
      <c r="AP33" s="146">
        <f ca="1">IF(AP$13="",0,CHOOSE(Detalhamento.OpçãoServiços,OFFSET(Import.PLQ,$A33-1,AP$15-1,1,1),IF($E33&lt;&gt;1,IF(ISNUMBER(INDEX(Import.PLE,Detalhamento!$E33,Detalhamento!AP$15)),IF(INDEX(Import.PLE,Detalhamento!$E33,Detalhamento!AP$15)&lt;=mediçao,OFFSET(Import.PLQ,$A33-1,AP$15-1,1,1),0),0),PLE!$AA$28*OFFSET(Import.PLQ,$A33-1,AP$15-1,1,1)),IF($E33&lt;&gt;1,IF(ISNUMBER(INDEX(Import.PLE,Detalhamento!$E33,Detalhamento!AP$15)),IF(INDEX(Import.PLE,Detalhamento!$E33,Detalhamento!AP$15)&lt;=mediçao,0,OFFSET(Import.PLQ,$A33-1,AP$15-1,1,1)),OFFSET(Import.PLQ,$A33-1,AP$15-1,1,1)),(1-PLE!$AA$28)*OFFSET(Import.PLQ,$A33-1,AP$15-1,1,1))))</f>
        <v>0</v>
      </c>
      <c r="AQ33" s="146">
        <f ca="1">IF(AQ$13="",0,CHOOSE(Detalhamento.OpçãoServiços,OFFSET(Import.PLQ,$A33-1,AQ$15-1,1,1),IF($E33&lt;&gt;1,IF(ISNUMBER(INDEX(Import.PLE,Detalhamento!$E33,Detalhamento!AQ$15)),IF(INDEX(Import.PLE,Detalhamento!$E33,Detalhamento!AQ$15)&lt;=mediçao,OFFSET(Import.PLQ,$A33-1,AQ$15-1,1,1),0),0),PLE!$AA$28*OFFSET(Import.PLQ,$A33-1,AQ$15-1,1,1)),IF($E33&lt;&gt;1,IF(ISNUMBER(INDEX(Import.PLE,Detalhamento!$E33,Detalhamento!AQ$15)),IF(INDEX(Import.PLE,Detalhamento!$E33,Detalhamento!AQ$15)&lt;=mediçao,0,OFFSET(Import.PLQ,$A33-1,AQ$15-1,1,1)),OFFSET(Import.PLQ,$A33-1,AQ$15-1,1,1)),(1-PLE!$AA$28)*OFFSET(Import.PLQ,$A33-1,AQ$15-1,1,1))))</f>
        <v>0</v>
      </c>
      <c r="AR33" s="146">
        <f ca="1">IF(AR$13="",0,CHOOSE(Detalhamento.OpçãoServiços,OFFSET(Import.PLQ,$A33-1,AR$15-1,1,1),IF($E33&lt;&gt;1,IF(ISNUMBER(INDEX(Import.PLE,Detalhamento!$E33,Detalhamento!AR$15)),IF(INDEX(Import.PLE,Detalhamento!$E33,Detalhamento!AR$15)&lt;=mediçao,OFFSET(Import.PLQ,$A33-1,AR$15-1,1,1),0),0),PLE!$AA$28*OFFSET(Import.PLQ,$A33-1,AR$15-1,1,1)),IF($E33&lt;&gt;1,IF(ISNUMBER(INDEX(Import.PLE,Detalhamento!$E33,Detalhamento!AR$15)),IF(INDEX(Import.PLE,Detalhamento!$E33,Detalhamento!AR$15)&lt;=mediçao,0,OFFSET(Import.PLQ,$A33-1,AR$15-1,1,1)),OFFSET(Import.PLQ,$A33-1,AR$15-1,1,1)),(1-PLE!$AA$28)*OFFSET(Import.PLQ,$A33-1,AR$15-1,1,1))))</f>
        <v>0</v>
      </c>
      <c r="AS33" s="146">
        <f ca="1">IF(AS$13="",0,CHOOSE(Detalhamento.OpçãoServiços,OFFSET(Import.PLQ,$A33-1,AS$15-1,1,1),IF($E33&lt;&gt;1,IF(ISNUMBER(INDEX(Import.PLE,Detalhamento!$E33,Detalhamento!AS$15)),IF(INDEX(Import.PLE,Detalhamento!$E33,Detalhamento!AS$15)&lt;=mediçao,OFFSET(Import.PLQ,$A33-1,AS$15-1,1,1),0),0),PLE!$AA$28*OFFSET(Import.PLQ,$A33-1,AS$15-1,1,1)),IF($E33&lt;&gt;1,IF(ISNUMBER(INDEX(Import.PLE,Detalhamento!$E33,Detalhamento!AS$15)),IF(INDEX(Import.PLE,Detalhamento!$E33,Detalhamento!AS$15)&lt;=mediçao,0,OFFSET(Import.PLQ,$A33-1,AS$15-1,1,1)),OFFSET(Import.PLQ,$A33-1,AS$15-1,1,1)),(1-PLE!$AA$28)*OFFSET(Import.PLQ,$A33-1,AS$15-1,1,1))))</f>
        <v>0</v>
      </c>
      <c r="AT33" s="146">
        <f ca="1">IF(AT$13="",0,CHOOSE(Detalhamento.OpçãoServiços,OFFSET(Import.PLQ,$A33-1,AT$15-1,1,1),IF($E33&lt;&gt;1,IF(ISNUMBER(INDEX(Import.PLE,Detalhamento!$E33,Detalhamento!AT$15)),IF(INDEX(Import.PLE,Detalhamento!$E33,Detalhamento!AT$15)&lt;=mediçao,OFFSET(Import.PLQ,$A33-1,AT$15-1,1,1),0),0),PLE!$AA$28*OFFSET(Import.PLQ,$A33-1,AT$15-1,1,1)),IF($E33&lt;&gt;1,IF(ISNUMBER(INDEX(Import.PLE,Detalhamento!$E33,Detalhamento!AT$15)),IF(INDEX(Import.PLE,Detalhamento!$E33,Detalhamento!AT$15)&lt;=mediçao,0,OFFSET(Import.PLQ,$A33-1,AT$15-1,1,1)),OFFSET(Import.PLQ,$A33-1,AT$15-1,1,1)),(1-PLE!$AA$28)*OFFSET(Import.PLQ,$A33-1,AT$15-1,1,1))))</f>
        <v>0</v>
      </c>
      <c r="AU33" s="146">
        <f ca="1">IF(AU$13="",0,CHOOSE(Detalhamento.OpçãoServiços,OFFSET(Import.PLQ,$A33-1,AU$15-1,1,1),IF($E33&lt;&gt;1,IF(ISNUMBER(INDEX(Import.PLE,Detalhamento!$E33,Detalhamento!AU$15)),IF(INDEX(Import.PLE,Detalhamento!$E33,Detalhamento!AU$15)&lt;=mediçao,OFFSET(Import.PLQ,$A33-1,AU$15-1,1,1),0),0),PLE!$AA$28*OFFSET(Import.PLQ,$A33-1,AU$15-1,1,1)),IF($E33&lt;&gt;1,IF(ISNUMBER(INDEX(Import.PLE,Detalhamento!$E33,Detalhamento!AU$15)),IF(INDEX(Import.PLE,Detalhamento!$E33,Detalhamento!AU$15)&lt;=mediçao,0,OFFSET(Import.PLQ,$A33-1,AU$15-1,1,1)),OFFSET(Import.PLQ,$A33-1,AU$15-1,1,1)),(1-PLE!$AA$28)*OFFSET(Import.PLQ,$A33-1,AU$15-1,1,1))))</f>
        <v>0</v>
      </c>
      <c r="AV33" s="146">
        <f ca="1">IF(AV$13="",0,CHOOSE(Detalhamento.OpçãoServiços,OFFSET(Import.PLQ,$A33-1,AV$15-1,1,1),IF($E33&lt;&gt;1,IF(ISNUMBER(INDEX(Import.PLE,Detalhamento!$E33,Detalhamento!AV$15)),IF(INDEX(Import.PLE,Detalhamento!$E33,Detalhamento!AV$15)&lt;=mediçao,OFFSET(Import.PLQ,$A33-1,AV$15-1,1,1),0),0),PLE!$AA$28*OFFSET(Import.PLQ,$A33-1,AV$15-1,1,1)),IF($E33&lt;&gt;1,IF(ISNUMBER(INDEX(Import.PLE,Detalhamento!$E33,Detalhamento!AV$15)),IF(INDEX(Import.PLE,Detalhamento!$E33,Detalhamento!AV$15)&lt;=mediçao,0,OFFSET(Import.PLQ,$A33-1,AV$15-1,1,1)),OFFSET(Import.PLQ,$A33-1,AV$15-1,1,1)),(1-PLE!$AA$28)*OFFSET(Import.PLQ,$A33-1,AV$15-1,1,1))))</f>
        <v>0</v>
      </c>
      <c r="AW33" s="146">
        <f ca="1">IF(AW$13="",0,CHOOSE(Detalhamento.OpçãoServiços,OFFSET(Import.PLQ,$A33-1,AW$15-1,1,1),IF($E33&lt;&gt;1,IF(ISNUMBER(INDEX(Import.PLE,Detalhamento!$E33,Detalhamento!AW$15)),IF(INDEX(Import.PLE,Detalhamento!$E33,Detalhamento!AW$15)&lt;=mediçao,OFFSET(Import.PLQ,$A33-1,AW$15-1,1,1),0),0),PLE!$AA$28*OFFSET(Import.PLQ,$A33-1,AW$15-1,1,1)),IF($E33&lt;&gt;1,IF(ISNUMBER(INDEX(Import.PLE,Detalhamento!$E33,Detalhamento!AW$15)),IF(INDEX(Import.PLE,Detalhamento!$E33,Detalhamento!AW$15)&lt;=mediçao,0,OFFSET(Import.PLQ,$A33-1,AW$15-1,1,1)),OFFSET(Import.PLQ,$A33-1,AW$15-1,1,1)),(1-PLE!$AA$28)*OFFSET(Import.PLQ,$A33-1,AW$15-1,1,1))))</f>
        <v>0</v>
      </c>
      <c r="AX33" s="146">
        <f ca="1">IF(AX$13="",0,CHOOSE(Detalhamento.OpçãoServiços,OFFSET(Import.PLQ,$A33-1,AX$15-1,1,1),IF($E33&lt;&gt;1,IF(ISNUMBER(INDEX(Import.PLE,Detalhamento!$E33,Detalhamento!AX$15)),IF(INDEX(Import.PLE,Detalhamento!$E33,Detalhamento!AX$15)&lt;=mediçao,OFFSET(Import.PLQ,$A33-1,AX$15-1,1,1),0),0),PLE!$AA$28*OFFSET(Import.PLQ,$A33-1,AX$15-1,1,1)),IF($E33&lt;&gt;1,IF(ISNUMBER(INDEX(Import.PLE,Detalhamento!$E33,Detalhamento!AX$15)),IF(INDEX(Import.PLE,Detalhamento!$E33,Detalhamento!AX$15)&lt;=mediçao,0,OFFSET(Import.PLQ,$A33-1,AX$15-1,1,1)),OFFSET(Import.PLQ,$A33-1,AX$15-1,1,1)),(1-PLE!$AA$28)*OFFSET(Import.PLQ,$A33-1,AX$15-1,1,1))))</f>
        <v>0</v>
      </c>
      <c r="AY33" s="146">
        <f ca="1">IF(AY$13="",0,CHOOSE(Detalhamento.OpçãoServiços,OFFSET(Import.PLQ,$A33-1,AY$15-1,1,1),IF($E33&lt;&gt;1,IF(ISNUMBER(INDEX(Import.PLE,Detalhamento!$E33,Detalhamento!AY$15)),IF(INDEX(Import.PLE,Detalhamento!$E33,Detalhamento!AY$15)&lt;=mediçao,OFFSET(Import.PLQ,$A33-1,AY$15-1,1,1),0),0),PLE!$AA$28*OFFSET(Import.PLQ,$A33-1,AY$15-1,1,1)),IF($E33&lt;&gt;1,IF(ISNUMBER(INDEX(Import.PLE,Detalhamento!$E33,Detalhamento!AY$15)),IF(INDEX(Import.PLE,Detalhamento!$E33,Detalhamento!AY$15)&lt;=mediçao,0,OFFSET(Import.PLQ,$A33-1,AY$15-1,1,1)),OFFSET(Import.PLQ,$A33-1,AY$15-1,1,1)),(1-PLE!$AA$28)*OFFSET(Import.PLQ,$A33-1,AY$15-1,1,1))))</f>
        <v>0</v>
      </c>
      <c r="AZ33" s="146">
        <f ca="1">IF(AZ$13="",0,CHOOSE(Detalhamento.OpçãoServiços,OFFSET(Import.PLQ,$A33-1,AZ$15-1,1,1),IF($E33&lt;&gt;1,IF(ISNUMBER(INDEX(Import.PLE,Detalhamento!$E33,Detalhamento!AZ$15)),IF(INDEX(Import.PLE,Detalhamento!$E33,Detalhamento!AZ$15)&lt;=mediçao,OFFSET(Import.PLQ,$A33-1,AZ$15-1,1,1),0),0),PLE!$AA$28*OFFSET(Import.PLQ,$A33-1,AZ$15-1,1,1)),IF($E33&lt;&gt;1,IF(ISNUMBER(INDEX(Import.PLE,Detalhamento!$E33,Detalhamento!AZ$15)),IF(INDEX(Import.PLE,Detalhamento!$E33,Detalhamento!AZ$15)&lt;=mediçao,0,OFFSET(Import.PLQ,$A33-1,AZ$15-1,1,1)),OFFSET(Import.PLQ,$A33-1,AZ$15-1,1,1)),(1-PLE!$AA$28)*OFFSET(Import.PLQ,$A33-1,AZ$15-1,1,1))))</f>
        <v>0</v>
      </c>
      <c r="BA33" s="146">
        <f ca="1">IF(BA$13="",0,CHOOSE(Detalhamento.OpçãoServiços,OFFSET(Import.PLQ,$A33-1,BA$15-1,1,1),IF($E33&lt;&gt;1,IF(ISNUMBER(INDEX(Import.PLE,Detalhamento!$E33,Detalhamento!BA$15)),IF(INDEX(Import.PLE,Detalhamento!$E33,Detalhamento!BA$15)&lt;=mediçao,OFFSET(Import.PLQ,$A33-1,BA$15-1,1,1),0),0),PLE!$AA$28*OFFSET(Import.PLQ,$A33-1,BA$15-1,1,1)),IF($E33&lt;&gt;1,IF(ISNUMBER(INDEX(Import.PLE,Detalhamento!$E33,Detalhamento!BA$15)),IF(INDEX(Import.PLE,Detalhamento!$E33,Detalhamento!BA$15)&lt;=mediçao,0,OFFSET(Import.PLQ,$A33-1,BA$15-1,1,1)),OFFSET(Import.PLQ,$A33-1,BA$15-1,1,1)),(1-PLE!$AA$28)*OFFSET(Import.PLQ,$A33-1,BA$15-1,1,1))))</f>
        <v>0</v>
      </c>
      <c r="BB33" s="146">
        <f ca="1">IF(BB$13="",0,CHOOSE(Detalhamento.OpçãoServiços,OFFSET(Import.PLQ,$A33-1,BB$15-1,1,1),IF($E33&lt;&gt;1,IF(ISNUMBER(INDEX(Import.PLE,Detalhamento!$E33,Detalhamento!BB$15)),IF(INDEX(Import.PLE,Detalhamento!$E33,Detalhamento!BB$15)&lt;=mediçao,OFFSET(Import.PLQ,$A33-1,BB$15-1,1,1),0),0),PLE!$AA$28*OFFSET(Import.PLQ,$A33-1,BB$15-1,1,1)),IF($E33&lt;&gt;1,IF(ISNUMBER(INDEX(Import.PLE,Detalhamento!$E33,Detalhamento!BB$15)),IF(INDEX(Import.PLE,Detalhamento!$E33,Detalhamento!BB$15)&lt;=mediçao,0,OFFSET(Import.PLQ,$A33-1,BB$15-1,1,1)),OFFSET(Import.PLQ,$A33-1,BB$15-1,1,1)),(1-PLE!$AA$28)*OFFSET(Import.PLQ,$A33-1,BB$15-1,1,1))))</f>
        <v>0</v>
      </c>
      <c r="BC33" s="146">
        <f ca="1">IF(BC$13="",0,CHOOSE(Detalhamento.OpçãoServiços,OFFSET(Import.PLQ,$A33-1,BC$15-1,1,1),IF($E33&lt;&gt;1,IF(ISNUMBER(INDEX(Import.PLE,Detalhamento!$E33,Detalhamento!BC$15)),IF(INDEX(Import.PLE,Detalhamento!$E33,Detalhamento!BC$15)&lt;=mediçao,OFFSET(Import.PLQ,$A33-1,BC$15-1,1,1),0),0),PLE!$AA$28*OFFSET(Import.PLQ,$A33-1,BC$15-1,1,1)),IF($E33&lt;&gt;1,IF(ISNUMBER(INDEX(Import.PLE,Detalhamento!$E33,Detalhamento!BC$15)),IF(INDEX(Import.PLE,Detalhamento!$E33,Detalhamento!BC$15)&lt;=mediçao,0,OFFSET(Import.PLQ,$A33-1,BC$15-1,1,1)),OFFSET(Import.PLQ,$A33-1,BC$15-1,1,1)),(1-PLE!$AA$28)*OFFSET(Import.PLQ,$A33-1,BC$15-1,1,1))))</f>
        <v>0</v>
      </c>
      <c r="BD33" s="146">
        <f ca="1">IF(BD$13="",0,CHOOSE(Detalhamento.OpçãoServiços,OFFSET(Import.PLQ,$A33-1,BD$15-1,1,1),IF($E33&lt;&gt;1,IF(ISNUMBER(INDEX(Import.PLE,Detalhamento!$E33,Detalhamento!BD$15)),IF(INDEX(Import.PLE,Detalhamento!$E33,Detalhamento!BD$15)&lt;=mediçao,OFFSET(Import.PLQ,$A33-1,BD$15-1,1,1),0),0),PLE!$AA$28*OFFSET(Import.PLQ,$A33-1,BD$15-1,1,1)),IF($E33&lt;&gt;1,IF(ISNUMBER(INDEX(Import.PLE,Detalhamento!$E33,Detalhamento!BD$15)),IF(INDEX(Import.PLE,Detalhamento!$E33,Detalhamento!BD$15)&lt;=mediçao,0,OFFSET(Import.PLQ,$A33-1,BD$15-1,1,1)),OFFSET(Import.PLQ,$A33-1,BD$15-1,1,1)),(1-PLE!$AA$28)*OFFSET(Import.PLQ,$A33-1,BD$15-1,1,1))))</f>
        <v>0</v>
      </c>
      <c r="BE33" s="146">
        <f ca="1">IF(BE$13="",0,CHOOSE(Detalhamento.OpçãoServiços,OFFSET(Import.PLQ,$A33-1,BE$15-1,1,1),IF($E33&lt;&gt;1,IF(ISNUMBER(INDEX(Import.PLE,Detalhamento!$E33,Detalhamento!BE$15)),IF(INDEX(Import.PLE,Detalhamento!$E33,Detalhamento!BE$15)&lt;=mediçao,OFFSET(Import.PLQ,$A33-1,BE$15-1,1,1),0),0),PLE!$AA$28*OFFSET(Import.PLQ,$A33-1,BE$15-1,1,1)),IF($E33&lt;&gt;1,IF(ISNUMBER(INDEX(Import.PLE,Detalhamento!$E33,Detalhamento!BE$15)),IF(INDEX(Import.PLE,Detalhamento!$E33,Detalhamento!BE$15)&lt;=mediçao,0,OFFSET(Import.PLQ,$A33-1,BE$15-1,1,1)),OFFSET(Import.PLQ,$A33-1,BE$15-1,1,1)),(1-PLE!$AA$28)*OFFSET(Import.PLQ,$A33-1,BE$15-1,1,1))))</f>
        <v>0</v>
      </c>
      <c r="BF33" s="146">
        <f ca="1">IF(BF$13="",0,CHOOSE(Detalhamento.OpçãoServiços,OFFSET(Import.PLQ,$A33-1,BF$15-1,1,1),IF($E33&lt;&gt;1,IF(ISNUMBER(INDEX(Import.PLE,Detalhamento!$E33,Detalhamento!BF$15)),IF(INDEX(Import.PLE,Detalhamento!$E33,Detalhamento!BF$15)&lt;=mediçao,OFFSET(Import.PLQ,$A33-1,BF$15-1,1,1),0),0),PLE!$AA$28*OFFSET(Import.PLQ,$A33-1,BF$15-1,1,1)),IF($E33&lt;&gt;1,IF(ISNUMBER(INDEX(Import.PLE,Detalhamento!$E33,Detalhamento!BF$15)),IF(INDEX(Import.PLE,Detalhamento!$E33,Detalhamento!BF$15)&lt;=mediçao,0,OFFSET(Import.PLQ,$A33-1,BF$15-1,1,1)),OFFSET(Import.PLQ,$A33-1,BF$15-1,1,1)),(1-PLE!$AA$28)*OFFSET(Import.PLQ,$A33-1,BF$15-1,1,1))))</f>
        <v>0</v>
      </c>
      <c r="BG33" s="146">
        <f ca="1">IF(BG$13="",0,CHOOSE(Detalhamento.OpçãoServiços,OFFSET(Import.PLQ,$A33-1,BG$15-1,1,1),IF($E33&lt;&gt;1,IF(ISNUMBER(INDEX(Import.PLE,Detalhamento!$E33,Detalhamento!BG$15)),IF(INDEX(Import.PLE,Detalhamento!$E33,Detalhamento!BG$15)&lt;=mediçao,OFFSET(Import.PLQ,$A33-1,BG$15-1,1,1),0),0),PLE!$AA$28*OFFSET(Import.PLQ,$A33-1,BG$15-1,1,1)),IF($E33&lt;&gt;1,IF(ISNUMBER(INDEX(Import.PLE,Detalhamento!$E33,Detalhamento!BG$15)),IF(INDEX(Import.PLE,Detalhamento!$E33,Detalhamento!BG$15)&lt;=mediçao,0,OFFSET(Import.PLQ,$A33-1,BG$15-1,1,1)),OFFSET(Import.PLQ,$A33-1,BG$15-1,1,1)),(1-PLE!$AA$28)*OFFSET(Import.PLQ,$A33-1,BG$15-1,1,1))))</f>
        <v>0</v>
      </c>
      <c r="BH33" s="146">
        <f ca="1">IF(BH$13="",0,CHOOSE(Detalhamento.OpçãoServiços,OFFSET(Import.PLQ,$A33-1,BH$15-1,1,1),IF($E33&lt;&gt;1,IF(ISNUMBER(INDEX(Import.PLE,Detalhamento!$E33,Detalhamento!BH$15)),IF(INDEX(Import.PLE,Detalhamento!$E33,Detalhamento!BH$15)&lt;=mediçao,OFFSET(Import.PLQ,$A33-1,BH$15-1,1,1),0),0),PLE!$AA$28*OFFSET(Import.PLQ,$A33-1,BH$15-1,1,1)),IF($E33&lt;&gt;1,IF(ISNUMBER(INDEX(Import.PLE,Detalhamento!$E33,Detalhamento!BH$15)),IF(INDEX(Import.PLE,Detalhamento!$E33,Detalhamento!BH$15)&lt;=mediçao,0,OFFSET(Import.PLQ,$A33-1,BH$15-1,1,1)),OFFSET(Import.PLQ,$A33-1,BH$15-1,1,1)),(1-PLE!$AA$28)*OFFSET(Import.PLQ,$A33-1,BH$15-1,1,1))))</f>
        <v>0</v>
      </c>
      <c r="BI33" s="146">
        <f ca="1">IF(BI$13="",0,CHOOSE(Detalhamento.OpçãoServiços,OFFSET(Import.PLQ,$A33-1,BI$15-1,1,1),IF($E33&lt;&gt;1,IF(ISNUMBER(INDEX(Import.PLE,Detalhamento!$E33,Detalhamento!BI$15)),IF(INDEX(Import.PLE,Detalhamento!$E33,Detalhamento!BI$15)&lt;=mediçao,OFFSET(Import.PLQ,$A33-1,BI$15-1,1,1),0),0),PLE!$AA$28*OFFSET(Import.PLQ,$A33-1,BI$15-1,1,1)),IF($E33&lt;&gt;1,IF(ISNUMBER(INDEX(Import.PLE,Detalhamento!$E33,Detalhamento!BI$15)),IF(INDEX(Import.PLE,Detalhamento!$E33,Detalhamento!BI$15)&lt;=mediçao,0,OFFSET(Import.PLQ,$A33-1,BI$15-1,1,1)),OFFSET(Import.PLQ,$A33-1,BI$15-1,1,1)),(1-PLE!$AA$28)*OFFSET(Import.PLQ,$A33-1,BI$15-1,1,1))))</f>
        <v>0</v>
      </c>
    </row>
    <row r="34" spans="1:61">
      <c r="A34" s="157">
        <v>12</v>
      </c>
      <c r="B34" s="21" t="e">
        <f t="shared" ca="1" si="2"/>
        <v>#N/A</v>
      </c>
      <c r="E34" s="155">
        <f t="shared" ca="1" si="3"/>
        <v>3</v>
      </c>
      <c r="F34" s="156" t="e">
        <f t="shared" ca="1" si="4"/>
        <v>#N/A</v>
      </c>
      <c r="G34" s="156" t="e">
        <f t="shared" ca="1" si="5"/>
        <v>#N/A</v>
      </c>
      <c r="H34" s="181" t="str">
        <f t="shared" ca="1" si="5"/>
        <v/>
      </c>
      <c r="I34" s="37" t="e">
        <f t="shared" ca="1" si="6"/>
        <v>#N/A</v>
      </c>
      <c r="J34" s="146" t="e">
        <f t="shared" ca="1" si="7"/>
        <v>#N/A</v>
      </c>
      <c r="K34" s="67"/>
      <c r="L34" s="146" t="e">
        <f ca="1">IF(L$13="",0,CHOOSE(Detalhamento.OpçãoServiços,OFFSET(Import.PLQ,$A34-1,L$15-1,1,1),IF($E34&lt;&gt;1,IF(ISNUMBER(INDEX(Import.PLE,Detalhamento!$E34,Detalhamento!L$15)),IF(INDEX(Import.PLE,Detalhamento!$E34,Detalhamento!L$15)&lt;=mediçao,OFFSET(Import.PLQ,$A34-1,L$15-1,1,1),0),0),PLE!$AA$28*OFFSET(Import.PLQ,$A34-1,L$15-1,1,1)),IF($E34&lt;&gt;1,IF(ISNUMBER(INDEX(Import.PLE,Detalhamento!$E34,Detalhamento!L$15)),IF(INDEX(Import.PLE,Detalhamento!$E34,Detalhamento!L$15)&lt;=mediçao,0,OFFSET(Import.PLQ,$A34-1,L$15-1,1,1)),OFFSET(Import.PLQ,$A34-1,L$15-1,1,1)),(1-PLE!$AA$28)*OFFSET(Import.PLQ,$A34-1,L$15-1,1,1))))</f>
        <v>#REF!</v>
      </c>
      <c r="M34" s="146" t="e">
        <f ca="1">IF(M$13="",0,CHOOSE(Detalhamento.OpçãoServiços,OFFSET(Import.PLQ,$A34-1,M$15-1,1,1),IF($E34&lt;&gt;1,IF(ISNUMBER(INDEX(Import.PLE,Detalhamento!$E34,Detalhamento!M$15)),IF(INDEX(Import.PLE,Detalhamento!$E34,Detalhamento!M$15)&lt;=mediçao,OFFSET(Import.PLQ,$A34-1,M$15-1,1,1),0),0),PLE!$AA$28*OFFSET(Import.PLQ,$A34-1,M$15-1,1,1)),IF($E34&lt;&gt;1,IF(ISNUMBER(INDEX(Import.PLE,Detalhamento!$E34,Detalhamento!M$15)),IF(INDEX(Import.PLE,Detalhamento!$E34,Detalhamento!M$15)&lt;=mediçao,0,OFFSET(Import.PLQ,$A34-1,M$15-1,1,1)),OFFSET(Import.PLQ,$A34-1,M$15-1,1,1)),(1-PLE!$AA$28)*OFFSET(Import.PLQ,$A34-1,M$15-1,1,1))))</f>
        <v>#REF!</v>
      </c>
      <c r="N34" s="146" t="e">
        <f ca="1">IF(N$13="",0,CHOOSE(Detalhamento.OpçãoServiços,OFFSET(Import.PLQ,$A34-1,N$15-1,1,1),IF($E34&lt;&gt;1,IF(ISNUMBER(INDEX(Import.PLE,Detalhamento!$E34,Detalhamento!N$15)),IF(INDEX(Import.PLE,Detalhamento!$E34,Detalhamento!N$15)&lt;=mediçao,OFFSET(Import.PLQ,$A34-1,N$15-1,1,1),0),0),PLE!$AA$28*OFFSET(Import.PLQ,$A34-1,N$15-1,1,1)),IF($E34&lt;&gt;1,IF(ISNUMBER(INDEX(Import.PLE,Detalhamento!$E34,Detalhamento!N$15)),IF(INDEX(Import.PLE,Detalhamento!$E34,Detalhamento!N$15)&lt;=mediçao,0,OFFSET(Import.PLQ,$A34-1,N$15-1,1,1)),OFFSET(Import.PLQ,$A34-1,N$15-1,1,1)),(1-PLE!$AA$28)*OFFSET(Import.PLQ,$A34-1,N$15-1,1,1))))</f>
        <v>#REF!</v>
      </c>
      <c r="O34" s="146" t="e">
        <f ca="1">IF(O$13="",0,CHOOSE(Detalhamento.OpçãoServiços,OFFSET(Import.PLQ,$A34-1,O$15-1,1,1),IF($E34&lt;&gt;1,IF(ISNUMBER(INDEX(Import.PLE,Detalhamento!$E34,Detalhamento!O$15)),IF(INDEX(Import.PLE,Detalhamento!$E34,Detalhamento!O$15)&lt;=mediçao,OFFSET(Import.PLQ,$A34-1,O$15-1,1,1),0),0),PLE!$AA$28*OFFSET(Import.PLQ,$A34-1,O$15-1,1,1)),IF($E34&lt;&gt;1,IF(ISNUMBER(INDEX(Import.PLE,Detalhamento!$E34,Detalhamento!O$15)),IF(INDEX(Import.PLE,Detalhamento!$E34,Detalhamento!O$15)&lt;=mediçao,0,OFFSET(Import.PLQ,$A34-1,O$15-1,1,1)),OFFSET(Import.PLQ,$A34-1,O$15-1,1,1)),(1-PLE!$AA$28)*OFFSET(Import.PLQ,$A34-1,O$15-1,1,1))))</f>
        <v>#REF!</v>
      </c>
      <c r="P34" s="146">
        <f ca="1">IF(P$13="",0,CHOOSE(Detalhamento.OpçãoServiços,OFFSET(Import.PLQ,$A34-1,P$15-1,1,1),IF($E34&lt;&gt;1,IF(ISNUMBER(INDEX(Import.PLE,Detalhamento!$E34,Detalhamento!P$15)),IF(INDEX(Import.PLE,Detalhamento!$E34,Detalhamento!P$15)&lt;=mediçao,OFFSET(Import.PLQ,$A34-1,P$15-1,1,1),0),0),PLE!$AA$28*OFFSET(Import.PLQ,$A34-1,P$15-1,1,1)),IF($E34&lt;&gt;1,IF(ISNUMBER(INDEX(Import.PLE,Detalhamento!$E34,Detalhamento!P$15)),IF(INDEX(Import.PLE,Detalhamento!$E34,Detalhamento!P$15)&lt;=mediçao,0,OFFSET(Import.PLQ,$A34-1,P$15-1,1,1)),OFFSET(Import.PLQ,$A34-1,P$15-1,1,1)),(1-PLE!$AA$28)*OFFSET(Import.PLQ,$A34-1,P$15-1,1,1))))</f>
        <v>0</v>
      </c>
      <c r="Q34" s="146">
        <f ca="1">IF(Q$13="",0,CHOOSE(Detalhamento.OpçãoServiços,OFFSET(Import.PLQ,$A34-1,Q$15-1,1,1),IF($E34&lt;&gt;1,IF(ISNUMBER(INDEX(Import.PLE,Detalhamento!$E34,Detalhamento!Q$15)),IF(INDEX(Import.PLE,Detalhamento!$E34,Detalhamento!Q$15)&lt;=mediçao,OFFSET(Import.PLQ,$A34-1,Q$15-1,1,1),0),0),PLE!$AA$28*OFFSET(Import.PLQ,$A34-1,Q$15-1,1,1)),IF($E34&lt;&gt;1,IF(ISNUMBER(INDEX(Import.PLE,Detalhamento!$E34,Detalhamento!Q$15)),IF(INDEX(Import.PLE,Detalhamento!$E34,Detalhamento!Q$15)&lt;=mediçao,0,OFFSET(Import.PLQ,$A34-1,Q$15-1,1,1)),OFFSET(Import.PLQ,$A34-1,Q$15-1,1,1)),(1-PLE!$AA$28)*OFFSET(Import.PLQ,$A34-1,Q$15-1,1,1))))</f>
        <v>0</v>
      </c>
      <c r="R34" s="146">
        <f ca="1">IF(R$13="",0,CHOOSE(Detalhamento.OpçãoServiços,OFFSET(Import.PLQ,$A34-1,R$15-1,1,1),IF($E34&lt;&gt;1,IF(ISNUMBER(INDEX(Import.PLE,Detalhamento!$E34,Detalhamento!R$15)),IF(INDEX(Import.PLE,Detalhamento!$E34,Detalhamento!R$15)&lt;=mediçao,OFFSET(Import.PLQ,$A34-1,R$15-1,1,1),0),0),PLE!$AA$28*OFFSET(Import.PLQ,$A34-1,R$15-1,1,1)),IF($E34&lt;&gt;1,IF(ISNUMBER(INDEX(Import.PLE,Detalhamento!$E34,Detalhamento!R$15)),IF(INDEX(Import.PLE,Detalhamento!$E34,Detalhamento!R$15)&lt;=mediçao,0,OFFSET(Import.PLQ,$A34-1,R$15-1,1,1)),OFFSET(Import.PLQ,$A34-1,R$15-1,1,1)),(1-PLE!$AA$28)*OFFSET(Import.PLQ,$A34-1,R$15-1,1,1))))</f>
        <v>0</v>
      </c>
      <c r="S34" s="146">
        <f ca="1">IF(S$13="",0,CHOOSE(Detalhamento.OpçãoServiços,OFFSET(Import.PLQ,$A34-1,S$15-1,1,1),IF($E34&lt;&gt;1,IF(ISNUMBER(INDEX(Import.PLE,Detalhamento!$E34,Detalhamento!S$15)),IF(INDEX(Import.PLE,Detalhamento!$E34,Detalhamento!S$15)&lt;=mediçao,OFFSET(Import.PLQ,$A34-1,S$15-1,1,1),0),0),PLE!$AA$28*OFFSET(Import.PLQ,$A34-1,S$15-1,1,1)),IF($E34&lt;&gt;1,IF(ISNUMBER(INDEX(Import.PLE,Detalhamento!$E34,Detalhamento!S$15)),IF(INDEX(Import.PLE,Detalhamento!$E34,Detalhamento!S$15)&lt;=mediçao,0,OFFSET(Import.PLQ,$A34-1,S$15-1,1,1)),OFFSET(Import.PLQ,$A34-1,S$15-1,1,1)),(1-PLE!$AA$28)*OFFSET(Import.PLQ,$A34-1,S$15-1,1,1))))</f>
        <v>0</v>
      </c>
      <c r="T34" s="146">
        <f ca="1">IF(T$13="",0,CHOOSE(Detalhamento.OpçãoServiços,OFFSET(Import.PLQ,$A34-1,T$15-1,1,1),IF($E34&lt;&gt;1,IF(ISNUMBER(INDEX(Import.PLE,Detalhamento!$E34,Detalhamento!T$15)),IF(INDEX(Import.PLE,Detalhamento!$E34,Detalhamento!T$15)&lt;=mediçao,OFFSET(Import.PLQ,$A34-1,T$15-1,1,1),0),0),PLE!$AA$28*OFFSET(Import.PLQ,$A34-1,T$15-1,1,1)),IF($E34&lt;&gt;1,IF(ISNUMBER(INDEX(Import.PLE,Detalhamento!$E34,Detalhamento!T$15)),IF(INDEX(Import.PLE,Detalhamento!$E34,Detalhamento!T$15)&lt;=mediçao,0,OFFSET(Import.PLQ,$A34-1,T$15-1,1,1)),OFFSET(Import.PLQ,$A34-1,T$15-1,1,1)),(1-PLE!$AA$28)*OFFSET(Import.PLQ,$A34-1,T$15-1,1,1))))</f>
        <v>0</v>
      </c>
      <c r="U34" s="146">
        <f ca="1">IF(U$13="",0,CHOOSE(Detalhamento.OpçãoServiços,OFFSET(Import.PLQ,$A34-1,U$15-1,1,1),IF($E34&lt;&gt;1,IF(ISNUMBER(INDEX(Import.PLE,Detalhamento!$E34,Detalhamento!U$15)),IF(INDEX(Import.PLE,Detalhamento!$E34,Detalhamento!U$15)&lt;=mediçao,OFFSET(Import.PLQ,$A34-1,U$15-1,1,1),0),0),PLE!$AA$28*OFFSET(Import.PLQ,$A34-1,U$15-1,1,1)),IF($E34&lt;&gt;1,IF(ISNUMBER(INDEX(Import.PLE,Detalhamento!$E34,Detalhamento!U$15)),IF(INDEX(Import.PLE,Detalhamento!$E34,Detalhamento!U$15)&lt;=mediçao,0,OFFSET(Import.PLQ,$A34-1,U$15-1,1,1)),OFFSET(Import.PLQ,$A34-1,U$15-1,1,1)),(1-PLE!$AA$28)*OFFSET(Import.PLQ,$A34-1,U$15-1,1,1))))</f>
        <v>0</v>
      </c>
      <c r="V34" s="146">
        <f ca="1">IF(V$13="",0,CHOOSE(Detalhamento.OpçãoServiços,OFFSET(Import.PLQ,$A34-1,V$15-1,1,1),IF($E34&lt;&gt;1,IF(ISNUMBER(INDEX(Import.PLE,Detalhamento!$E34,Detalhamento!V$15)),IF(INDEX(Import.PLE,Detalhamento!$E34,Detalhamento!V$15)&lt;=mediçao,OFFSET(Import.PLQ,$A34-1,V$15-1,1,1),0),0),PLE!$AA$28*OFFSET(Import.PLQ,$A34-1,V$15-1,1,1)),IF($E34&lt;&gt;1,IF(ISNUMBER(INDEX(Import.PLE,Detalhamento!$E34,Detalhamento!V$15)),IF(INDEX(Import.PLE,Detalhamento!$E34,Detalhamento!V$15)&lt;=mediçao,0,OFFSET(Import.PLQ,$A34-1,V$15-1,1,1)),OFFSET(Import.PLQ,$A34-1,V$15-1,1,1)),(1-PLE!$AA$28)*OFFSET(Import.PLQ,$A34-1,V$15-1,1,1))))</f>
        <v>0</v>
      </c>
      <c r="W34" s="146">
        <f ca="1">IF(W$13="",0,CHOOSE(Detalhamento.OpçãoServiços,OFFSET(Import.PLQ,$A34-1,W$15-1,1,1),IF($E34&lt;&gt;1,IF(ISNUMBER(INDEX(Import.PLE,Detalhamento!$E34,Detalhamento!W$15)),IF(INDEX(Import.PLE,Detalhamento!$E34,Detalhamento!W$15)&lt;=mediçao,OFFSET(Import.PLQ,$A34-1,W$15-1,1,1),0),0),PLE!$AA$28*OFFSET(Import.PLQ,$A34-1,W$15-1,1,1)),IF($E34&lt;&gt;1,IF(ISNUMBER(INDEX(Import.PLE,Detalhamento!$E34,Detalhamento!W$15)),IF(INDEX(Import.PLE,Detalhamento!$E34,Detalhamento!W$15)&lt;=mediçao,0,OFFSET(Import.PLQ,$A34-1,W$15-1,1,1)),OFFSET(Import.PLQ,$A34-1,W$15-1,1,1)),(1-PLE!$AA$28)*OFFSET(Import.PLQ,$A34-1,W$15-1,1,1))))</f>
        <v>0</v>
      </c>
      <c r="X34" s="146">
        <f ca="1">IF(X$13="",0,CHOOSE(Detalhamento.OpçãoServiços,OFFSET(Import.PLQ,$A34-1,X$15-1,1,1),IF($E34&lt;&gt;1,IF(ISNUMBER(INDEX(Import.PLE,Detalhamento!$E34,Detalhamento!X$15)),IF(INDEX(Import.PLE,Detalhamento!$E34,Detalhamento!X$15)&lt;=mediçao,OFFSET(Import.PLQ,$A34-1,X$15-1,1,1),0),0),PLE!$AA$28*OFFSET(Import.PLQ,$A34-1,X$15-1,1,1)),IF($E34&lt;&gt;1,IF(ISNUMBER(INDEX(Import.PLE,Detalhamento!$E34,Detalhamento!X$15)),IF(INDEX(Import.PLE,Detalhamento!$E34,Detalhamento!X$15)&lt;=mediçao,0,OFFSET(Import.PLQ,$A34-1,X$15-1,1,1)),OFFSET(Import.PLQ,$A34-1,X$15-1,1,1)),(1-PLE!$AA$28)*OFFSET(Import.PLQ,$A34-1,X$15-1,1,1))))</f>
        <v>0</v>
      </c>
      <c r="Y34" s="146">
        <f ca="1">IF(Y$13="",0,CHOOSE(Detalhamento.OpçãoServiços,OFFSET(Import.PLQ,$A34-1,Y$15-1,1,1),IF($E34&lt;&gt;1,IF(ISNUMBER(INDEX(Import.PLE,Detalhamento!$E34,Detalhamento!Y$15)),IF(INDEX(Import.PLE,Detalhamento!$E34,Detalhamento!Y$15)&lt;=mediçao,OFFSET(Import.PLQ,$A34-1,Y$15-1,1,1),0),0),PLE!$AA$28*OFFSET(Import.PLQ,$A34-1,Y$15-1,1,1)),IF($E34&lt;&gt;1,IF(ISNUMBER(INDEX(Import.PLE,Detalhamento!$E34,Detalhamento!Y$15)),IF(INDEX(Import.PLE,Detalhamento!$E34,Detalhamento!Y$15)&lt;=mediçao,0,OFFSET(Import.PLQ,$A34-1,Y$15-1,1,1)),OFFSET(Import.PLQ,$A34-1,Y$15-1,1,1)),(1-PLE!$AA$28)*OFFSET(Import.PLQ,$A34-1,Y$15-1,1,1))))</f>
        <v>0</v>
      </c>
      <c r="Z34" s="146">
        <f ca="1">IF(Z$13="",0,CHOOSE(Detalhamento.OpçãoServiços,OFFSET(Import.PLQ,$A34-1,Z$15-1,1,1),IF($E34&lt;&gt;1,IF(ISNUMBER(INDEX(Import.PLE,Detalhamento!$E34,Detalhamento!Z$15)),IF(INDEX(Import.PLE,Detalhamento!$E34,Detalhamento!Z$15)&lt;=mediçao,OFFSET(Import.PLQ,$A34-1,Z$15-1,1,1),0),0),PLE!$AA$28*OFFSET(Import.PLQ,$A34-1,Z$15-1,1,1)),IF($E34&lt;&gt;1,IF(ISNUMBER(INDEX(Import.PLE,Detalhamento!$E34,Detalhamento!Z$15)),IF(INDEX(Import.PLE,Detalhamento!$E34,Detalhamento!Z$15)&lt;=mediçao,0,OFFSET(Import.PLQ,$A34-1,Z$15-1,1,1)),OFFSET(Import.PLQ,$A34-1,Z$15-1,1,1)),(1-PLE!$AA$28)*OFFSET(Import.PLQ,$A34-1,Z$15-1,1,1))))</f>
        <v>0</v>
      </c>
      <c r="AA34" s="146">
        <f ca="1">IF(AA$13="",0,CHOOSE(Detalhamento.OpçãoServiços,OFFSET(Import.PLQ,$A34-1,AA$15-1,1,1),IF($E34&lt;&gt;1,IF(ISNUMBER(INDEX(Import.PLE,Detalhamento!$E34,Detalhamento!AA$15)),IF(INDEX(Import.PLE,Detalhamento!$E34,Detalhamento!AA$15)&lt;=mediçao,OFFSET(Import.PLQ,$A34-1,AA$15-1,1,1),0),0),PLE!$AA$28*OFFSET(Import.PLQ,$A34-1,AA$15-1,1,1)),IF($E34&lt;&gt;1,IF(ISNUMBER(INDEX(Import.PLE,Detalhamento!$E34,Detalhamento!AA$15)),IF(INDEX(Import.PLE,Detalhamento!$E34,Detalhamento!AA$15)&lt;=mediçao,0,OFFSET(Import.PLQ,$A34-1,AA$15-1,1,1)),OFFSET(Import.PLQ,$A34-1,AA$15-1,1,1)),(1-PLE!$AA$28)*OFFSET(Import.PLQ,$A34-1,AA$15-1,1,1))))</f>
        <v>0</v>
      </c>
      <c r="AB34" s="146">
        <f ca="1">IF(AB$13="",0,CHOOSE(Detalhamento.OpçãoServiços,OFFSET(Import.PLQ,$A34-1,AB$15-1,1,1),IF($E34&lt;&gt;1,IF(ISNUMBER(INDEX(Import.PLE,Detalhamento!$E34,Detalhamento!AB$15)),IF(INDEX(Import.PLE,Detalhamento!$E34,Detalhamento!AB$15)&lt;=mediçao,OFFSET(Import.PLQ,$A34-1,AB$15-1,1,1),0),0),PLE!$AA$28*OFFSET(Import.PLQ,$A34-1,AB$15-1,1,1)),IF($E34&lt;&gt;1,IF(ISNUMBER(INDEX(Import.PLE,Detalhamento!$E34,Detalhamento!AB$15)),IF(INDEX(Import.PLE,Detalhamento!$E34,Detalhamento!AB$15)&lt;=mediçao,0,OFFSET(Import.PLQ,$A34-1,AB$15-1,1,1)),OFFSET(Import.PLQ,$A34-1,AB$15-1,1,1)),(1-PLE!$AA$28)*OFFSET(Import.PLQ,$A34-1,AB$15-1,1,1))))</f>
        <v>0</v>
      </c>
      <c r="AC34" s="146">
        <f ca="1">IF(AC$13="",0,CHOOSE(Detalhamento.OpçãoServiços,OFFSET(Import.PLQ,$A34-1,AC$15-1,1,1),IF($E34&lt;&gt;1,IF(ISNUMBER(INDEX(Import.PLE,Detalhamento!$E34,Detalhamento!AC$15)),IF(INDEX(Import.PLE,Detalhamento!$E34,Detalhamento!AC$15)&lt;=mediçao,OFFSET(Import.PLQ,$A34-1,AC$15-1,1,1),0),0),PLE!$AA$28*OFFSET(Import.PLQ,$A34-1,AC$15-1,1,1)),IF($E34&lt;&gt;1,IF(ISNUMBER(INDEX(Import.PLE,Detalhamento!$E34,Detalhamento!AC$15)),IF(INDEX(Import.PLE,Detalhamento!$E34,Detalhamento!AC$15)&lt;=mediçao,0,OFFSET(Import.PLQ,$A34-1,AC$15-1,1,1)),OFFSET(Import.PLQ,$A34-1,AC$15-1,1,1)),(1-PLE!$AA$28)*OFFSET(Import.PLQ,$A34-1,AC$15-1,1,1))))</f>
        <v>0</v>
      </c>
      <c r="AD34" s="146">
        <f ca="1">IF(AD$13="",0,CHOOSE(Detalhamento.OpçãoServiços,OFFSET(Import.PLQ,$A34-1,AD$15-1,1,1),IF($E34&lt;&gt;1,IF(ISNUMBER(INDEX(Import.PLE,Detalhamento!$E34,Detalhamento!AD$15)),IF(INDEX(Import.PLE,Detalhamento!$E34,Detalhamento!AD$15)&lt;=mediçao,OFFSET(Import.PLQ,$A34-1,AD$15-1,1,1),0),0),PLE!$AA$28*OFFSET(Import.PLQ,$A34-1,AD$15-1,1,1)),IF($E34&lt;&gt;1,IF(ISNUMBER(INDEX(Import.PLE,Detalhamento!$E34,Detalhamento!AD$15)),IF(INDEX(Import.PLE,Detalhamento!$E34,Detalhamento!AD$15)&lt;=mediçao,0,OFFSET(Import.PLQ,$A34-1,AD$15-1,1,1)),OFFSET(Import.PLQ,$A34-1,AD$15-1,1,1)),(1-PLE!$AA$28)*OFFSET(Import.PLQ,$A34-1,AD$15-1,1,1))))</f>
        <v>0</v>
      </c>
      <c r="AE34" s="146">
        <f ca="1">IF(AE$13="",0,CHOOSE(Detalhamento.OpçãoServiços,OFFSET(Import.PLQ,$A34-1,AE$15-1,1,1),IF($E34&lt;&gt;1,IF(ISNUMBER(INDEX(Import.PLE,Detalhamento!$E34,Detalhamento!AE$15)),IF(INDEX(Import.PLE,Detalhamento!$E34,Detalhamento!AE$15)&lt;=mediçao,OFFSET(Import.PLQ,$A34-1,AE$15-1,1,1),0),0),PLE!$AA$28*OFFSET(Import.PLQ,$A34-1,AE$15-1,1,1)),IF($E34&lt;&gt;1,IF(ISNUMBER(INDEX(Import.PLE,Detalhamento!$E34,Detalhamento!AE$15)),IF(INDEX(Import.PLE,Detalhamento!$E34,Detalhamento!AE$15)&lt;=mediçao,0,OFFSET(Import.PLQ,$A34-1,AE$15-1,1,1)),OFFSET(Import.PLQ,$A34-1,AE$15-1,1,1)),(1-PLE!$AA$28)*OFFSET(Import.PLQ,$A34-1,AE$15-1,1,1))))</f>
        <v>0</v>
      </c>
      <c r="AF34" s="146">
        <f ca="1">IF(AF$13="",0,CHOOSE(Detalhamento.OpçãoServiços,OFFSET(Import.PLQ,$A34-1,AF$15-1,1,1),IF($E34&lt;&gt;1,IF(ISNUMBER(INDEX(Import.PLE,Detalhamento!$E34,Detalhamento!AF$15)),IF(INDEX(Import.PLE,Detalhamento!$E34,Detalhamento!AF$15)&lt;=mediçao,OFFSET(Import.PLQ,$A34-1,AF$15-1,1,1),0),0),PLE!$AA$28*OFFSET(Import.PLQ,$A34-1,AF$15-1,1,1)),IF($E34&lt;&gt;1,IF(ISNUMBER(INDEX(Import.PLE,Detalhamento!$E34,Detalhamento!AF$15)),IF(INDEX(Import.PLE,Detalhamento!$E34,Detalhamento!AF$15)&lt;=mediçao,0,OFFSET(Import.PLQ,$A34-1,AF$15-1,1,1)),OFFSET(Import.PLQ,$A34-1,AF$15-1,1,1)),(1-PLE!$AA$28)*OFFSET(Import.PLQ,$A34-1,AF$15-1,1,1))))</f>
        <v>0</v>
      </c>
      <c r="AG34" s="146">
        <f ca="1">IF(AG$13="",0,CHOOSE(Detalhamento.OpçãoServiços,OFFSET(Import.PLQ,$A34-1,AG$15-1,1,1),IF($E34&lt;&gt;1,IF(ISNUMBER(INDEX(Import.PLE,Detalhamento!$E34,Detalhamento!AG$15)),IF(INDEX(Import.PLE,Detalhamento!$E34,Detalhamento!AG$15)&lt;=mediçao,OFFSET(Import.PLQ,$A34-1,AG$15-1,1,1),0),0),PLE!$AA$28*OFFSET(Import.PLQ,$A34-1,AG$15-1,1,1)),IF($E34&lt;&gt;1,IF(ISNUMBER(INDEX(Import.PLE,Detalhamento!$E34,Detalhamento!AG$15)),IF(INDEX(Import.PLE,Detalhamento!$E34,Detalhamento!AG$15)&lt;=mediçao,0,OFFSET(Import.PLQ,$A34-1,AG$15-1,1,1)),OFFSET(Import.PLQ,$A34-1,AG$15-1,1,1)),(1-PLE!$AA$28)*OFFSET(Import.PLQ,$A34-1,AG$15-1,1,1))))</f>
        <v>0</v>
      </c>
      <c r="AH34" s="146">
        <f ca="1">IF(AH$13="",0,CHOOSE(Detalhamento.OpçãoServiços,OFFSET(Import.PLQ,$A34-1,AH$15-1,1,1),IF($E34&lt;&gt;1,IF(ISNUMBER(INDEX(Import.PLE,Detalhamento!$E34,Detalhamento!AH$15)),IF(INDEX(Import.PLE,Detalhamento!$E34,Detalhamento!AH$15)&lt;=mediçao,OFFSET(Import.PLQ,$A34-1,AH$15-1,1,1),0),0),PLE!$AA$28*OFFSET(Import.PLQ,$A34-1,AH$15-1,1,1)),IF($E34&lt;&gt;1,IF(ISNUMBER(INDEX(Import.PLE,Detalhamento!$E34,Detalhamento!AH$15)),IF(INDEX(Import.PLE,Detalhamento!$E34,Detalhamento!AH$15)&lt;=mediçao,0,OFFSET(Import.PLQ,$A34-1,AH$15-1,1,1)),OFFSET(Import.PLQ,$A34-1,AH$15-1,1,1)),(1-PLE!$AA$28)*OFFSET(Import.PLQ,$A34-1,AH$15-1,1,1))))</f>
        <v>0</v>
      </c>
      <c r="AI34" s="146">
        <f ca="1">IF(AI$13="",0,CHOOSE(Detalhamento.OpçãoServiços,OFFSET(Import.PLQ,$A34-1,AI$15-1,1,1),IF($E34&lt;&gt;1,IF(ISNUMBER(INDEX(Import.PLE,Detalhamento!$E34,Detalhamento!AI$15)),IF(INDEX(Import.PLE,Detalhamento!$E34,Detalhamento!AI$15)&lt;=mediçao,OFFSET(Import.PLQ,$A34-1,AI$15-1,1,1),0),0),PLE!$AA$28*OFFSET(Import.PLQ,$A34-1,AI$15-1,1,1)),IF($E34&lt;&gt;1,IF(ISNUMBER(INDEX(Import.PLE,Detalhamento!$E34,Detalhamento!AI$15)),IF(INDEX(Import.PLE,Detalhamento!$E34,Detalhamento!AI$15)&lt;=mediçao,0,OFFSET(Import.PLQ,$A34-1,AI$15-1,1,1)),OFFSET(Import.PLQ,$A34-1,AI$15-1,1,1)),(1-PLE!$AA$28)*OFFSET(Import.PLQ,$A34-1,AI$15-1,1,1))))</f>
        <v>0</v>
      </c>
      <c r="AJ34" s="146">
        <f ca="1">IF(AJ$13="",0,CHOOSE(Detalhamento.OpçãoServiços,OFFSET(Import.PLQ,$A34-1,AJ$15-1,1,1),IF($E34&lt;&gt;1,IF(ISNUMBER(INDEX(Import.PLE,Detalhamento!$E34,Detalhamento!AJ$15)),IF(INDEX(Import.PLE,Detalhamento!$E34,Detalhamento!AJ$15)&lt;=mediçao,OFFSET(Import.PLQ,$A34-1,AJ$15-1,1,1),0),0),PLE!$AA$28*OFFSET(Import.PLQ,$A34-1,AJ$15-1,1,1)),IF($E34&lt;&gt;1,IF(ISNUMBER(INDEX(Import.PLE,Detalhamento!$E34,Detalhamento!AJ$15)),IF(INDEX(Import.PLE,Detalhamento!$E34,Detalhamento!AJ$15)&lt;=mediçao,0,OFFSET(Import.PLQ,$A34-1,AJ$15-1,1,1)),OFFSET(Import.PLQ,$A34-1,AJ$15-1,1,1)),(1-PLE!$AA$28)*OFFSET(Import.PLQ,$A34-1,AJ$15-1,1,1))))</f>
        <v>0</v>
      </c>
      <c r="AK34" s="146">
        <f ca="1">IF(AK$13="",0,CHOOSE(Detalhamento.OpçãoServiços,OFFSET(Import.PLQ,$A34-1,AK$15-1,1,1),IF($E34&lt;&gt;1,IF(ISNUMBER(INDEX(Import.PLE,Detalhamento!$E34,Detalhamento!AK$15)),IF(INDEX(Import.PLE,Detalhamento!$E34,Detalhamento!AK$15)&lt;=mediçao,OFFSET(Import.PLQ,$A34-1,AK$15-1,1,1),0),0),PLE!$AA$28*OFFSET(Import.PLQ,$A34-1,AK$15-1,1,1)),IF($E34&lt;&gt;1,IF(ISNUMBER(INDEX(Import.PLE,Detalhamento!$E34,Detalhamento!AK$15)),IF(INDEX(Import.PLE,Detalhamento!$E34,Detalhamento!AK$15)&lt;=mediçao,0,OFFSET(Import.PLQ,$A34-1,AK$15-1,1,1)),OFFSET(Import.PLQ,$A34-1,AK$15-1,1,1)),(1-PLE!$AA$28)*OFFSET(Import.PLQ,$A34-1,AK$15-1,1,1))))</f>
        <v>0</v>
      </c>
      <c r="AL34" s="146">
        <f ca="1">IF(AL$13="",0,CHOOSE(Detalhamento.OpçãoServiços,OFFSET(Import.PLQ,$A34-1,AL$15-1,1,1),IF($E34&lt;&gt;1,IF(ISNUMBER(INDEX(Import.PLE,Detalhamento!$E34,Detalhamento!AL$15)),IF(INDEX(Import.PLE,Detalhamento!$E34,Detalhamento!AL$15)&lt;=mediçao,OFFSET(Import.PLQ,$A34-1,AL$15-1,1,1),0),0),PLE!$AA$28*OFFSET(Import.PLQ,$A34-1,AL$15-1,1,1)),IF($E34&lt;&gt;1,IF(ISNUMBER(INDEX(Import.PLE,Detalhamento!$E34,Detalhamento!AL$15)),IF(INDEX(Import.PLE,Detalhamento!$E34,Detalhamento!AL$15)&lt;=mediçao,0,OFFSET(Import.PLQ,$A34-1,AL$15-1,1,1)),OFFSET(Import.PLQ,$A34-1,AL$15-1,1,1)),(1-PLE!$AA$28)*OFFSET(Import.PLQ,$A34-1,AL$15-1,1,1))))</f>
        <v>0</v>
      </c>
      <c r="AM34" s="146">
        <f ca="1">IF(AM$13="",0,CHOOSE(Detalhamento.OpçãoServiços,OFFSET(Import.PLQ,$A34-1,AM$15-1,1,1),IF($E34&lt;&gt;1,IF(ISNUMBER(INDEX(Import.PLE,Detalhamento!$E34,Detalhamento!AM$15)),IF(INDEX(Import.PLE,Detalhamento!$E34,Detalhamento!AM$15)&lt;=mediçao,OFFSET(Import.PLQ,$A34-1,AM$15-1,1,1),0),0),PLE!$AA$28*OFFSET(Import.PLQ,$A34-1,AM$15-1,1,1)),IF($E34&lt;&gt;1,IF(ISNUMBER(INDEX(Import.PLE,Detalhamento!$E34,Detalhamento!AM$15)),IF(INDEX(Import.PLE,Detalhamento!$E34,Detalhamento!AM$15)&lt;=mediçao,0,OFFSET(Import.PLQ,$A34-1,AM$15-1,1,1)),OFFSET(Import.PLQ,$A34-1,AM$15-1,1,1)),(1-PLE!$AA$28)*OFFSET(Import.PLQ,$A34-1,AM$15-1,1,1))))</f>
        <v>0</v>
      </c>
      <c r="AN34" s="146">
        <f ca="1">IF(AN$13="",0,CHOOSE(Detalhamento.OpçãoServiços,OFFSET(Import.PLQ,$A34-1,AN$15-1,1,1),IF($E34&lt;&gt;1,IF(ISNUMBER(INDEX(Import.PLE,Detalhamento!$E34,Detalhamento!AN$15)),IF(INDEX(Import.PLE,Detalhamento!$E34,Detalhamento!AN$15)&lt;=mediçao,OFFSET(Import.PLQ,$A34-1,AN$15-1,1,1),0),0),PLE!$AA$28*OFFSET(Import.PLQ,$A34-1,AN$15-1,1,1)),IF($E34&lt;&gt;1,IF(ISNUMBER(INDEX(Import.PLE,Detalhamento!$E34,Detalhamento!AN$15)),IF(INDEX(Import.PLE,Detalhamento!$E34,Detalhamento!AN$15)&lt;=mediçao,0,OFFSET(Import.PLQ,$A34-1,AN$15-1,1,1)),OFFSET(Import.PLQ,$A34-1,AN$15-1,1,1)),(1-PLE!$AA$28)*OFFSET(Import.PLQ,$A34-1,AN$15-1,1,1))))</f>
        <v>0</v>
      </c>
      <c r="AO34" s="146">
        <f ca="1">IF(AO$13="",0,CHOOSE(Detalhamento.OpçãoServiços,OFFSET(Import.PLQ,$A34-1,AO$15-1,1,1),IF($E34&lt;&gt;1,IF(ISNUMBER(INDEX(Import.PLE,Detalhamento!$E34,Detalhamento!AO$15)),IF(INDEX(Import.PLE,Detalhamento!$E34,Detalhamento!AO$15)&lt;=mediçao,OFFSET(Import.PLQ,$A34-1,AO$15-1,1,1),0),0),PLE!$AA$28*OFFSET(Import.PLQ,$A34-1,AO$15-1,1,1)),IF($E34&lt;&gt;1,IF(ISNUMBER(INDEX(Import.PLE,Detalhamento!$E34,Detalhamento!AO$15)),IF(INDEX(Import.PLE,Detalhamento!$E34,Detalhamento!AO$15)&lt;=mediçao,0,OFFSET(Import.PLQ,$A34-1,AO$15-1,1,1)),OFFSET(Import.PLQ,$A34-1,AO$15-1,1,1)),(1-PLE!$AA$28)*OFFSET(Import.PLQ,$A34-1,AO$15-1,1,1))))</f>
        <v>0</v>
      </c>
      <c r="AP34" s="146">
        <f ca="1">IF(AP$13="",0,CHOOSE(Detalhamento.OpçãoServiços,OFFSET(Import.PLQ,$A34-1,AP$15-1,1,1),IF($E34&lt;&gt;1,IF(ISNUMBER(INDEX(Import.PLE,Detalhamento!$E34,Detalhamento!AP$15)),IF(INDEX(Import.PLE,Detalhamento!$E34,Detalhamento!AP$15)&lt;=mediçao,OFFSET(Import.PLQ,$A34-1,AP$15-1,1,1),0),0),PLE!$AA$28*OFFSET(Import.PLQ,$A34-1,AP$15-1,1,1)),IF($E34&lt;&gt;1,IF(ISNUMBER(INDEX(Import.PLE,Detalhamento!$E34,Detalhamento!AP$15)),IF(INDEX(Import.PLE,Detalhamento!$E34,Detalhamento!AP$15)&lt;=mediçao,0,OFFSET(Import.PLQ,$A34-1,AP$15-1,1,1)),OFFSET(Import.PLQ,$A34-1,AP$15-1,1,1)),(1-PLE!$AA$28)*OFFSET(Import.PLQ,$A34-1,AP$15-1,1,1))))</f>
        <v>0</v>
      </c>
      <c r="AQ34" s="146">
        <f ca="1">IF(AQ$13="",0,CHOOSE(Detalhamento.OpçãoServiços,OFFSET(Import.PLQ,$A34-1,AQ$15-1,1,1),IF($E34&lt;&gt;1,IF(ISNUMBER(INDEX(Import.PLE,Detalhamento!$E34,Detalhamento!AQ$15)),IF(INDEX(Import.PLE,Detalhamento!$E34,Detalhamento!AQ$15)&lt;=mediçao,OFFSET(Import.PLQ,$A34-1,AQ$15-1,1,1),0),0),PLE!$AA$28*OFFSET(Import.PLQ,$A34-1,AQ$15-1,1,1)),IF($E34&lt;&gt;1,IF(ISNUMBER(INDEX(Import.PLE,Detalhamento!$E34,Detalhamento!AQ$15)),IF(INDEX(Import.PLE,Detalhamento!$E34,Detalhamento!AQ$15)&lt;=mediçao,0,OFFSET(Import.PLQ,$A34-1,AQ$15-1,1,1)),OFFSET(Import.PLQ,$A34-1,AQ$15-1,1,1)),(1-PLE!$AA$28)*OFFSET(Import.PLQ,$A34-1,AQ$15-1,1,1))))</f>
        <v>0</v>
      </c>
      <c r="AR34" s="146">
        <f ca="1">IF(AR$13="",0,CHOOSE(Detalhamento.OpçãoServiços,OFFSET(Import.PLQ,$A34-1,AR$15-1,1,1),IF($E34&lt;&gt;1,IF(ISNUMBER(INDEX(Import.PLE,Detalhamento!$E34,Detalhamento!AR$15)),IF(INDEX(Import.PLE,Detalhamento!$E34,Detalhamento!AR$15)&lt;=mediçao,OFFSET(Import.PLQ,$A34-1,AR$15-1,1,1),0),0),PLE!$AA$28*OFFSET(Import.PLQ,$A34-1,AR$15-1,1,1)),IF($E34&lt;&gt;1,IF(ISNUMBER(INDEX(Import.PLE,Detalhamento!$E34,Detalhamento!AR$15)),IF(INDEX(Import.PLE,Detalhamento!$E34,Detalhamento!AR$15)&lt;=mediçao,0,OFFSET(Import.PLQ,$A34-1,AR$15-1,1,1)),OFFSET(Import.PLQ,$A34-1,AR$15-1,1,1)),(1-PLE!$AA$28)*OFFSET(Import.PLQ,$A34-1,AR$15-1,1,1))))</f>
        <v>0</v>
      </c>
      <c r="AS34" s="146">
        <f ca="1">IF(AS$13="",0,CHOOSE(Detalhamento.OpçãoServiços,OFFSET(Import.PLQ,$A34-1,AS$15-1,1,1),IF($E34&lt;&gt;1,IF(ISNUMBER(INDEX(Import.PLE,Detalhamento!$E34,Detalhamento!AS$15)),IF(INDEX(Import.PLE,Detalhamento!$E34,Detalhamento!AS$15)&lt;=mediçao,OFFSET(Import.PLQ,$A34-1,AS$15-1,1,1),0),0),PLE!$AA$28*OFFSET(Import.PLQ,$A34-1,AS$15-1,1,1)),IF($E34&lt;&gt;1,IF(ISNUMBER(INDEX(Import.PLE,Detalhamento!$E34,Detalhamento!AS$15)),IF(INDEX(Import.PLE,Detalhamento!$E34,Detalhamento!AS$15)&lt;=mediçao,0,OFFSET(Import.PLQ,$A34-1,AS$15-1,1,1)),OFFSET(Import.PLQ,$A34-1,AS$15-1,1,1)),(1-PLE!$AA$28)*OFFSET(Import.PLQ,$A34-1,AS$15-1,1,1))))</f>
        <v>0</v>
      </c>
      <c r="AT34" s="146">
        <f ca="1">IF(AT$13="",0,CHOOSE(Detalhamento.OpçãoServiços,OFFSET(Import.PLQ,$A34-1,AT$15-1,1,1),IF($E34&lt;&gt;1,IF(ISNUMBER(INDEX(Import.PLE,Detalhamento!$E34,Detalhamento!AT$15)),IF(INDEX(Import.PLE,Detalhamento!$E34,Detalhamento!AT$15)&lt;=mediçao,OFFSET(Import.PLQ,$A34-1,AT$15-1,1,1),0),0),PLE!$AA$28*OFFSET(Import.PLQ,$A34-1,AT$15-1,1,1)),IF($E34&lt;&gt;1,IF(ISNUMBER(INDEX(Import.PLE,Detalhamento!$E34,Detalhamento!AT$15)),IF(INDEX(Import.PLE,Detalhamento!$E34,Detalhamento!AT$15)&lt;=mediçao,0,OFFSET(Import.PLQ,$A34-1,AT$15-1,1,1)),OFFSET(Import.PLQ,$A34-1,AT$15-1,1,1)),(1-PLE!$AA$28)*OFFSET(Import.PLQ,$A34-1,AT$15-1,1,1))))</f>
        <v>0</v>
      </c>
      <c r="AU34" s="146">
        <f ca="1">IF(AU$13="",0,CHOOSE(Detalhamento.OpçãoServiços,OFFSET(Import.PLQ,$A34-1,AU$15-1,1,1),IF($E34&lt;&gt;1,IF(ISNUMBER(INDEX(Import.PLE,Detalhamento!$E34,Detalhamento!AU$15)),IF(INDEX(Import.PLE,Detalhamento!$E34,Detalhamento!AU$15)&lt;=mediçao,OFFSET(Import.PLQ,$A34-1,AU$15-1,1,1),0),0),PLE!$AA$28*OFFSET(Import.PLQ,$A34-1,AU$15-1,1,1)),IF($E34&lt;&gt;1,IF(ISNUMBER(INDEX(Import.PLE,Detalhamento!$E34,Detalhamento!AU$15)),IF(INDEX(Import.PLE,Detalhamento!$E34,Detalhamento!AU$15)&lt;=mediçao,0,OFFSET(Import.PLQ,$A34-1,AU$15-1,1,1)),OFFSET(Import.PLQ,$A34-1,AU$15-1,1,1)),(1-PLE!$AA$28)*OFFSET(Import.PLQ,$A34-1,AU$15-1,1,1))))</f>
        <v>0</v>
      </c>
      <c r="AV34" s="146">
        <f ca="1">IF(AV$13="",0,CHOOSE(Detalhamento.OpçãoServiços,OFFSET(Import.PLQ,$A34-1,AV$15-1,1,1),IF($E34&lt;&gt;1,IF(ISNUMBER(INDEX(Import.PLE,Detalhamento!$E34,Detalhamento!AV$15)),IF(INDEX(Import.PLE,Detalhamento!$E34,Detalhamento!AV$15)&lt;=mediçao,OFFSET(Import.PLQ,$A34-1,AV$15-1,1,1),0),0),PLE!$AA$28*OFFSET(Import.PLQ,$A34-1,AV$15-1,1,1)),IF($E34&lt;&gt;1,IF(ISNUMBER(INDEX(Import.PLE,Detalhamento!$E34,Detalhamento!AV$15)),IF(INDEX(Import.PLE,Detalhamento!$E34,Detalhamento!AV$15)&lt;=mediçao,0,OFFSET(Import.PLQ,$A34-1,AV$15-1,1,1)),OFFSET(Import.PLQ,$A34-1,AV$15-1,1,1)),(1-PLE!$AA$28)*OFFSET(Import.PLQ,$A34-1,AV$15-1,1,1))))</f>
        <v>0</v>
      </c>
      <c r="AW34" s="146">
        <f ca="1">IF(AW$13="",0,CHOOSE(Detalhamento.OpçãoServiços,OFFSET(Import.PLQ,$A34-1,AW$15-1,1,1),IF($E34&lt;&gt;1,IF(ISNUMBER(INDEX(Import.PLE,Detalhamento!$E34,Detalhamento!AW$15)),IF(INDEX(Import.PLE,Detalhamento!$E34,Detalhamento!AW$15)&lt;=mediçao,OFFSET(Import.PLQ,$A34-1,AW$15-1,1,1),0),0),PLE!$AA$28*OFFSET(Import.PLQ,$A34-1,AW$15-1,1,1)),IF($E34&lt;&gt;1,IF(ISNUMBER(INDEX(Import.PLE,Detalhamento!$E34,Detalhamento!AW$15)),IF(INDEX(Import.PLE,Detalhamento!$E34,Detalhamento!AW$15)&lt;=mediçao,0,OFFSET(Import.PLQ,$A34-1,AW$15-1,1,1)),OFFSET(Import.PLQ,$A34-1,AW$15-1,1,1)),(1-PLE!$AA$28)*OFFSET(Import.PLQ,$A34-1,AW$15-1,1,1))))</f>
        <v>0</v>
      </c>
      <c r="AX34" s="146">
        <f ca="1">IF(AX$13="",0,CHOOSE(Detalhamento.OpçãoServiços,OFFSET(Import.PLQ,$A34-1,AX$15-1,1,1),IF($E34&lt;&gt;1,IF(ISNUMBER(INDEX(Import.PLE,Detalhamento!$E34,Detalhamento!AX$15)),IF(INDEX(Import.PLE,Detalhamento!$E34,Detalhamento!AX$15)&lt;=mediçao,OFFSET(Import.PLQ,$A34-1,AX$15-1,1,1),0),0),PLE!$AA$28*OFFSET(Import.PLQ,$A34-1,AX$15-1,1,1)),IF($E34&lt;&gt;1,IF(ISNUMBER(INDEX(Import.PLE,Detalhamento!$E34,Detalhamento!AX$15)),IF(INDEX(Import.PLE,Detalhamento!$E34,Detalhamento!AX$15)&lt;=mediçao,0,OFFSET(Import.PLQ,$A34-1,AX$15-1,1,1)),OFFSET(Import.PLQ,$A34-1,AX$15-1,1,1)),(1-PLE!$AA$28)*OFFSET(Import.PLQ,$A34-1,AX$15-1,1,1))))</f>
        <v>0</v>
      </c>
      <c r="AY34" s="146">
        <f ca="1">IF(AY$13="",0,CHOOSE(Detalhamento.OpçãoServiços,OFFSET(Import.PLQ,$A34-1,AY$15-1,1,1),IF($E34&lt;&gt;1,IF(ISNUMBER(INDEX(Import.PLE,Detalhamento!$E34,Detalhamento!AY$15)),IF(INDEX(Import.PLE,Detalhamento!$E34,Detalhamento!AY$15)&lt;=mediçao,OFFSET(Import.PLQ,$A34-1,AY$15-1,1,1),0),0),PLE!$AA$28*OFFSET(Import.PLQ,$A34-1,AY$15-1,1,1)),IF($E34&lt;&gt;1,IF(ISNUMBER(INDEX(Import.PLE,Detalhamento!$E34,Detalhamento!AY$15)),IF(INDEX(Import.PLE,Detalhamento!$E34,Detalhamento!AY$15)&lt;=mediçao,0,OFFSET(Import.PLQ,$A34-1,AY$15-1,1,1)),OFFSET(Import.PLQ,$A34-1,AY$15-1,1,1)),(1-PLE!$AA$28)*OFFSET(Import.PLQ,$A34-1,AY$15-1,1,1))))</f>
        <v>0</v>
      </c>
      <c r="AZ34" s="146">
        <f ca="1">IF(AZ$13="",0,CHOOSE(Detalhamento.OpçãoServiços,OFFSET(Import.PLQ,$A34-1,AZ$15-1,1,1),IF($E34&lt;&gt;1,IF(ISNUMBER(INDEX(Import.PLE,Detalhamento!$E34,Detalhamento!AZ$15)),IF(INDEX(Import.PLE,Detalhamento!$E34,Detalhamento!AZ$15)&lt;=mediçao,OFFSET(Import.PLQ,$A34-1,AZ$15-1,1,1),0),0),PLE!$AA$28*OFFSET(Import.PLQ,$A34-1,AZ$15-1,1,1)),IF($E34&lt;&gt;1,IF(ISNUMBER(INDEX(Import.PLE,Detalhamento!$E34,Detalhamento!AZ$15)),IF(INDEX(Import.PLE,Detalhamento!$E34,Detalhamento!AZ$15)&lt;=mediçao,0,OFFSET(Import.PLQ,$A34-1,AZ$15-1,1,1)),OFFSET(Import.PLQ,$A34-1,AZ$15-1,1,1)),(1-PLE!$AA$28)*OFFSET(Import.PLQ,$A34-1,AZ$15-1,1,1))))</f>
        <v>0</v>
      </c>
      <c r="BA34" s="146">
        <f ca="1">IF(BA$13="",0,CHOOSE(Detalhamento.OpçãoServiços,OFFSET(Import.PLQ,$A34-1,BA$15-1,1,1),IF($E34&lt;&gt;1,IF(ISNUMBER(INDEX(Import.PLE,Detalhamento!$E34,Detalhamento!BA$15)),IF(INDEX(Import.PLE,Detalhamento!$E34,Detalhamento!BA$15)&lt;=mediçao,OFFSET(Import.PLQ,$A34-1,BA$15-1,1,1),0),0),PLE!$AA$28*OFFSET(Import.PLQ,$A34-1,BA$15-1,1,1)),IF($E34&lt;&gt;1,IF(ISNUMBER(INDEX(Import.PLE,Detalhamento!$E34,Detalhamento!BA$15)),IF(INDEX(Import.PLE,Detalhamento!$E34,Detalhamento!BA$15)&lt;=mediçao,0,OFFSET(Import.PLQ,$A34-1,BA$15-1,1,1)),OFFSET(Import.PLQ,$A34-1,BA$15-1,1,1)),(1-PLE!$AA$28)*OFFSET(Import.PLQ,$A34-1,BA$15-1,1,1))))</f>
        <v>0</v>
      </c>
      <c r="BB34" s="146">
        <f ca="1">IF(BB$13="",0,CHOOSE(Detalhamento.OpçãoServiços,OFFSET(Import.PLQ,$A34-1,BB$15-1,1,1),IF($E34&lt;&gt;1,IF(ISNUMBER(INDEX(Import.PLE,Detalhamento!$E34,Detalhamento!BB$15)),IF(INDEX(Import.PLE,Detalhamento!$E34,Detalhamento!BB$15)&lt;=mediçao,OFFSET(Import.PLQ,$A34-1,BB$15-1,1,1),0),0),PLE!$AA$28*OFFSET(Import.PLQ,$A34-1,BB$15-1,1,1)),IF($E34&lt;&gt;1,IF(ISNUMBER(INDEX(Import.PLE,Detalhamento!$E34,Detalhamento!BB$15)),IF(INDEX(Import.PLE,Detalhamento!$E34,Detalhamento!BB$15)&lt;=mediçao,0,OFFSET(Import.PLQ,$A34-1,BB$15-1,1,1)),OFFSET(Import.PLQ,$A34-1,BB$15-1,1,1)),(1-PLE!$AA$28)*OFFSET(Import.PLQ,$A34-1,BB$15-1,1,1))))</f>
        <v>0</v>
      </c>
      <c r="BC34" s="146">
        <f ca="1">IF(BC$13="",0,CHOOSE(Detalhamento.OpçãoServiços,OFFSET(Import.PLQ,$A34-1,BC$15-1,1,1),IF($E34&lt;&gt;1,IF(ISNUMBER(INDEX(Import.PLE,Detalhamento!$E34,Detalhamento!BC$15)),IF(INDEX(Import.PLE,Detalhamento!$E34,Detalhamento!BC$15)&lt;=mediçao,OFFSET(Import.PLQ,$A34-1,BC$15-1,1,1),0),0),PLE!$AA$28*OFFSET(Import.PLQ,$A34-1,BC$15-1,1,1)),IF($E34&lt;&gt;1,IF(ISNUMBER(INDEX(Import.PLE,Detalhamento!$E34,Detalhamento!BC$15)),IF(INDEX(Import.PLE,Detalhamento!$E34,Detalhamento!BC$15)&lt;=mediçao,0,OFFSET(Import.PLQ,$A34-1,BC$15-1,1,1)),OFFSET(Import.PLQ,$A34-1,BC$15-1,1,1)),(1-PLE!$AA$28)*OFFSET(Import.PLQ,$A34-1,BC$15-1,1,1))))</f>
        <v>0</v>
      </c>
      <c r="BD34" s="146">
        <f ca="1">IF(BD$13="",0,CHOOSE(Detalhamento.OpçãoServiços,OFFSET(Import.PLQ,$A34-1,BD$15-1,1,1),IF($E34&lt;&gt;1,IF(ISNUMBER(INDEX(Import.PLE,Detalhamento!$E34,Detalhamento!BD$15)),IF(INDEX(Import.PLE,Detalhamento!$E34,Detalhamento!BD$15)&lt;=mediçao,OFFSET(Import.PLQ,$A34-1,BD$15-1,1,1),0),0),PLE!$AA$28*OFFSET(Import.PLQ,$A34-1,BD$15-1,1,1)),IF($E34&lt;&gt;1,IF(ISNUMBER(INDEX(Import.PLE,Detalhamento!$E34,Detalhamento!BD$15)),IF(INDEX(Import.PLE,Detalhamento!$E34,Detalhamento!BD$15)&lt;=mediçao,0,OFFSET(Import.PLQ,$A34-1,BD$15-1,1,1)),OFFSET(Import.PLQ,$A34-1,BD$15-1,1,1)),(1-PLE!$AA$28)*OFFSET(Import.PLQ,$A34-1,BD$15-1,1,1))))</f>
        <v>0</v>
      </c>
      <c r="BE34" s="146">
        <f ca="1">IF(BE$13="",0,CHOOSE(Detalhamento.OpçãoServiços,OFFSET(Import.PLQ,$A34-1,BE$15-1,1,1),IF($E34&lt;&gt;1,IF(ISNUMBER(INDEX(Import.PLE,Detalhamento!$E34,Detalhamento!BE$15)),IF(INDEX(Import.PLE,Detalhamento!$E34,Detalhamento!BE$15)&lt;=mediçao,OFFSET(Import.PLQ,$A34-1,BE$15-1,1,1),0),0),PLE!$AA$28*OFFSET(Import.PLQ,$A34-1,BE$15-1,1,1)),IF($E34&lt;&gt;1,IF(ISNUMBER(INDEX(Import.PLE,Detalhamento!$E34,Detalhamento!BE$15)),IF(INDEX(Import.PLE,Detalhamento!$E34,Detalhamento!BE$15)&lt;=mediçao,0,OFFSET(Import.PLQ,$A34-1,BE$15-1,1,1)),OFFSET(Import.PLQ,$A34-1,BE$15-1,1,1)),(1-PLE!$AA$28)*OFFSET(Import.PLQ,$A34-1,BE$15-1,1,1))))</f>
        <v>0</v>
      </c>
      <c r="BF34" s="146">
        <f ca="1">IF(BF$13="",0,CHOOSE(Detalhamento.OpçãoServiços,OFFSET(Import.PLQ,$A34-1,BF$15-1,1,1),IF($E34&lt;&gt;1,IF(ISNUMBER(INDEX(Import.PLE,Detalhamento!$E34,Detalhamento!BF$15)),IF(INDEX(Import.PLE,Detalhamento!$E34,Detalhamento!BF$15)&lt;=mediçao,OFFSET(Import.PLQ,$A34-1,BF$15-1,1,1),0),0),PLE!$AA$28*OFFSET(Import.PLQ,$A34-1,BF$15-1,1,1)),IF($E34&lt;&gt;1,IF(ISNUMBER(INDEX(Import.PLE,Detalhamento!$E34,Detalhamento!BF$15)),IF(INDEX(Import.PLE,Detalhamento!$E34,Detalhamento!BF$15)&lt;=mediçao,0,OFFSET(Import.PLQ,$A34-1,BF$15-1,1,1)),OFFSET(Import.PLQ,$A34-1,BF$15-1,1,1)),(1-PLE!$AA$28)*OFFSET(Import.PLQ,$A34-1,BF$15-1,1,1))))</f>
        <v>0</v>
      </c>
      <c r="BG34" s="146">
        <f ca="1">IF(BG$13="",0,CHOOSE(Detalhamento.OpçãoServiços,OFFSET(Import.PLQ,$A34-1,BG$15-1,1,1),IF($E34&lt;&gt;1,IF(ISNUMBER(INDEX(Import.PLE,Detalhamento!$E34,Detalhamento!BG$15)),IF(INDEX(Import.PLE,Detalhamento!$E34,Detalhamento!BG$15)&lt;=mediçao,OFFSET(Import.PLQ,$A34-1,BG$15-1,1,1),0),0),PLE!$AA$28*OFFSET(Import.PLQ,$A34-1,BG$15-1,1,1)),IF($E34&lt;&gt;1,IF(ISNUMBER(INDEX(Import.PLE,Detalhamento!$E34,Detalhamento!BG$15)),IF(INDEX(Import.PLE,Detalhamento!$E34,Detalhamento!BG$15)&lt;=mediçao,0,OFFSET(Import.PLQ,$A34-1,BG$15-1,1,1)),OFFSET(Import.PLQ,$A34-1,BG$15-1,1,1)),(1-PLE!$AA$28)*OFFSET(Import.PLQ,$A34-1,BG$15-1,1,1))))</f>
        <v>0</v>
      </c>
      <c r="BH34" s="146">
        <f ca="1">IF(BH$13="",0,CHOOSE(Detalhamento.OpçãoServiços,OFFSET(Import.PLQ,$A34-1,BH$15-1,1,1),IF($E34&lt;&gt;1,IF(ISNUMBER(INDEX(Import.PLE,Detalhamento!$E34,Detalhamento!BH$15)),IF(INDEX(Import.PLE,Detalhamento!$E34,Detalhamento!BH$15)&lt;=mediçao,OFFSET(Import.PLQ,$A34-1,BH$15-1,1,1),0),0),PLE!$AA$28*OFFSET(Import.PLQ,$A34-1,BH$15-1,1,1)),IF($E34&lt;&gt;1,IF(ISNUMBER(INDEX(Import.PLE,Detalhamento!$E34,Detalhamento!BH$15)),IF(INDEX(Import.PLE,Detalhamento!$E34,Detalhamento!BH$15)&lt;=mediçao,0,OFFSET(Import.PLQ,$A34-1,BH$15-1,1,1)),OFFSET(Import.PLQ,$A34-1,BH$15-1,1,1)),(1-PLE!$AA$28)*OFFSET(Import.PLQ,$A34-1,BH$15-1,1,1))))</f>
        <v>0</v>
      </c>
      <c r="BI34" s="146">
        <f ca="1">IF(BI$13="",0,CHOOSE(Detalhamento.OpçãoServiços,OFFSET(Import.PLQ,$A34-1,BI$15-1,1,1),IF($E34&lt;&gt;1,IF(ISNUMBER(INDEX(Import.PLE,Detalhamento!$E34,Detalhamento!BI$15)),IF(INDEX(Import.PLE,Detalhamento!$E34,Detalhamento!BI$15)&lt;=mediçao,OFFSET(Import.PLQ,$A34-1,BI$15-1,1,1),0),0),PLE!$AA$28*OFFSET(Import.PLQ,$A34-1,BI$15-1,1,1)),IF($E34&lt;&gt;1,IF(ISNUMBER(INDEX(Import.PLE,Detalhamento!$E34,Detalhamento!BI$15)),IF(INDEX(Import.PLE,Detalhamento!$E34,Detalhamento!BI$15)&lt;=mediçao,0,OFFSET(Import.PLQ,$A34-1,BI$15-1,1,1)),OFFSET(Import.PLQ,$A34-1,BI$15-1,1,1)),(1-PLE!$AA$28)*OFFSET(Import.PLQ,$A34-1,BI$15-1,1,1))))</f>
        <v>0</v>
      </c>
    </row>
    <row r="35" spans="1:61">
      <c r="A35" s="157">
        <v>13</v>
      </c>
      <c r="B35" s="21" t="e">
        <f t="shared" ca="1" si="2"/>
        <v>#N/A</v>
      </c>
      <c r="E35" s="155">
        <f t="shared" ca="1" si="3"/>
        <v>3</v>
      </c>
      <c r="F35" s="156" t="e">
        <f t="shared" ca="1" si="4"/>
        <v>#N/A</v>
      </c>
      <c r="G35" s="156" t="e">
        <f t="shared" ca="1" si="5"/>
        <v>#N/A</v>
      </c>
      <c r="H35" s="181" t="str">
        <f t="shared" ca="1" si="5"/>
        <v/>
      </c>
      <c r="I35" s="37" t="e">
        <f t="shared" ca="1" si="6"/>
        <v>#N/A</v>
      </c>
      <c r="J35" s="146" t="e">
        <f t="shared" ca="1" si="7"/>
        <v>#N/A</v>
      </c>
      <c r="K35" s="67"/>
      <c r="L35" s="146" t="e">
        <f ca="1">IF(L$13="",0,CHOOSE(Detalhamento.OpçãoServiços,OFFSET(Import.PLQ,$A35-1,L$15-1,1,1),IF($E35&lt;&gt;1,IF(ISNUMBER(INDEX(Import.PLE,Detalhamento!$E35,Detalhamento!L$15)),IF(INDEX(Import.PLE,Detalhamento!$E35,Detalhamento!L$15)&lt;=mediçao,OFFSET(Import.PLQ,$A35-1,L$15-1,1,1),0),0),PLE!$AA$28*OFFSET(Import.PLQ,$A35-1,L$15-1,1,1)),IF($E35&lt;&gt;1,IF(ISNUMBER(INDEX(Import.PLE,Detalhamento!$E35,Detalhamento!L$15)),IF(INDEX(Import.PLE,Detalhamento!$E35,Detalhamento!L$15)&lt;=mediçao,0,OFFSET(Import.PLQ,$A35-1,L$15-1,1,1)),OFFSET(Import.PLQ,$A35-1,L$15-1,1,1)),(1-PLE!$AA$28)*OFFSET(Import.PLQ,$A35-1,L$15-1,1,1))))</f>
        <v>#REF!</v>
      </c>
      <c r="M35" s="146" t="e">
        <f ca="1">IF(M$13="",0,CHOOSE(Detalhamento.OpçãoServiços,OFFSET(Import.PLQ,$A35-1,M$15-1,1,1),IF($E35&lt;&gt;1,IF(ISNUMBER(INDEX(Import.PLE,Detalhamento!$E35,Detalhamento!M$15)),IF(INDEX(Import.PLE,Detalhamento!$E35,Detalhamento!M$15)&lt;=mediçao,OFFSET(Import.PLQ,$A35-1,M$15-1,1,1),0),0),PLE!$AA$28*OFFSET(Import.PLQ,$A35-1,M$15-1,1,1)),IF($E35&lt;&gt;1,IF(ISNUMBER(INDEX(Import.PLE,Detalhamento!$E35,Detalhamento!M$15)),IF(INDEX(Import.PLE,Detalhamento!$E35,Detalhamento!M$15)&lt;=mediçao,0,OFFSET(Import.PLQ,$A35-1,M$15-1,1,1)),OFFSET(Import.PLQ,$A35-1,M$15-1,1,1)),(1-PLE!$AA$28)*OFFSET(Import.PLQ,$A35-1,M$15-1,1,1))))</f>
        <v>#REF!</v>
      </c>
      <c r="N35" s="146" t="e">
        <f ca="1">IF(N$13="",0,CHOOSE(Detalhamento.OpçãoServiços,OFFSET(Import.PLQ,$A35-1,N$15-1,1,1),IF($E35&lt;&gt;1,IF(ISNUMBER(INDEX(Import.PLE,Detalhamento!$E35,Detalhamento!N$15)),IF(INDEX(Import.PLE,Detalhamento!$E35,Detalhamento!N$15)&lt;=mediçao,OFFSET(Import.PLQ,$A35-1,N$15-1,1,1),0),0),PLE!$AA$28*OFFSET(Import.PLQ,$A35-1,N$15-1,1,1)),IF($E35&lt;&gt;1,IF(ISNUMBER(INDEX(Import.PLE,Detalhamento!$E35,Detalhamento!N$15)),IF(INDEX(Import.PLE,Detalhamento!$E35,Detalhamento!N$15)&lt;=mediçao,0,OFFSET(Import.PLQ,$A35-1,N$15-1,1,1)),OFFSET(Import.PLQ,$A35-1,N$15-1,1,1)),(1-PLE!$AA$28)*OFFSET(Import.PLQ,$A35-1,N$15-1,1,1))))</f>
        <v>#REF!</v>
      </c>
      <c r="O35" s="146" t="e">
        <f ca="1">IF(O$13="",0,CHOOSE(Detalhamento.OpçãoServiços,OFFSET(Import.PLQ,$A35-1,O$15-1,1,1),IF($E35&lt;&gt;1,IF(ISNUMBER(INDEX(Import.PLE,Detalhamento!$E35,Detalhamento!O$15)),IF(INDEX(Import.PLE,Detalhamento!$E35,Detalhamento!O$15)&lt;=mediçao,OFFSET(Import.PLQ,$A35-1,O$15-1,1,1),0),0),PLE!$AA$28*OFFSET(Import.PLQ,$A35-1,O$15-1,1,1)),IF($E35&lt;&gt;1,IF(ISNUMBER(INDEX(Import.PLE,Detalhamento!$E35,Detalhamento!O$15)),IF(INDEX(Import.PLE,Detalhamento!$E35,Detalhamento!O$15)&lt;=mediçao,0,OFFSET(Import.PLQ,$A35-1,O$15-1,1,1)),OFFSET(Import.PLQ,$A35-1,O$15-1,1,1)),(1-PLE!$AA$28)*OFFSET(Import.PLQ,$A35-1,O$15-1,1,1))))</f>
        <v>#REF!</v>
      </c>
      <c r="P35" s="146">
        <f ca="1">IF(P$13="",0,CHOOSE(Detalhamento.OpçãoServiços,OFFSET(Import.PLQ,$A35-1,P$15-1,1,1),IF($E35&lt;&gt;1,IF(ISNUMBER(INDEX(Import.PLE,Detalhamento!$E35,Detalhamento!P$15)),IF(INDEX(Import.PLE,Detalhamento!$E35,Detalhamento!P$15)&lt;=mediçao,OFFSET(Import.PLQ,$A35-1,P$15-1,1,1),0),0),PLE!$AA$28*OFFSET(Import.PLQ,$A35-1,P$15-1,1,1)),IF($E35&lt;&gt;1,IF(ISNUMBER(INDEX(Import.PLE,Detalhamento!$E35,Detalhamento!P$15)),IF(INDEX(Import.PLE,Detalhamento!$E35,Detalhamento!P$15)&lt;=mediçao,0,OFFSET(Import.PLQ,$A35-1,P$15-1,1,1)),OFFSET(Import.PLQ,$A35-1,P$15-1,1,1)),(1-PLE!$AA$28)*OFFSET(Import.PLQ,$A35-1,P$15-1,1,1))))</f>
        <v>0</v>
      </c>
      <c r="Q35" s="146">
        <f ca="1">IF(Q$13="",0,CHOOSE(Detalhamento.OpçãoServiços,OFFSET(Import.PLQ,$A35-1,Q$15-1,1,1),IF($E35&lt;&gt;1,IF(ISNUMBER(INDEX(Import.PLE,Detalhamento!$E35,Detalhamento!Q$15)),IF(INDEX(Import.PLE,Detalhamento!$E35,Detalhamento!Q$15)&lt;=mediçao,OFFSET(Import.PLQ,$A35-1,Q$15-1,1,1),0),0),PLE!$AA$28*OFFSET(Import.PLQ,$A35-1,Q$15-1,1,1)),IF($E35&lt;&gt;1,IF(ISNUMBER(INDEX(Import.PLE,Detalhamento!$E35,Detalhamento!Q$15)),IF(INDEX(Import.PLE,Detalhamento!$E35,Detalhamento!Q$15)&lt;=mediçao,0,OFFSET(Import.PLQ,$A35-1,Q$15-1,1,1)),OFFSET(Import.PLQ,$A35-1,Q$15-1,1,1)),(1-PLE!$AA$28)*OFFSET(Import.PLQ,$A35-1,Q$15-1,1,1))))</f>
        <v>0</v>
      </c>
      <c r="R35" s="146">
        <f ca="1">IF(R$13="",0,CHOOSE(Detalhamento.OpçãoServiços,OFFSET(Import.PLQ,$A35-1,R$15-1,1,1),IF($E35&lt;&gt;1,IF(ISNUMBER(INDEX(Import.PLE,Detalhamento!$E35,Detalhamento!R$15)),IF(INDEX(Import.PLE,Detalhamento!$E35,Detalhamento!R$15)&lt;=mediçao,OFFSET(Import.PLQ,$A35-1,R$15-1,1,1),0),0),PLE!$AA$28*OFFSET(Import.PLQ,$A35-1,R$15-1,1,1)),IF($E35&lt;&gt;1,IF(ISNUMBER(INDEX(Import.PLE,Detalhamento!$E35,Detalhamento!R$15)),IF(INDEX(Import.PLE,Detalhamento!$E35,Detalhamento!R$15)&lt;=mediçao,0,OFFSET(Import.PLQ,$A35-1,R$15-1,1,1)),OFFSET(Import.PLQ,$A35-1,R$15-1,1,1)),(1-PLE!$AA$28)*OFFSET(Import.PLQ,$A35-1,R$15-1,1,1))))</f>
        <v>0</v>
      </c>
      <c r="S35" s="146">
        <f ca="1">IF(S$13="",0,CHOOSE(Detalhamento.OpçãoServiços,OFFSET(Import.PLQ,$A35-1,S$15-1,1,1),IF($E35&lt;&gt;1,IF(ISNUMBER(INDEX(Import.PLE,Detalhamento!$E35,Detalhamento!S$15)),IF(INDEX(Import.PLE,Detalhamento!$E35,Detalhamento!S$15)&lt;=mediçao,OFFSET(Import.PLQ,$A35-1,S$15-1,1,1),0),0),PLE!$AA$28*OFFSET(Import.PLQ,$A35-1,S$15-1,1,1)),IF($E35&lt;&gt;1,IF(ISNUMBER(INDEX(Import.PLE,Detalhamento!$E35,Detalhamento!S$15)),IF(INDEX(Import.PLE,Detalhamento!$E35,Detalhamento!S$15)&lt;=mediçao,0,OFFSET(Import.PLQ,$A35-1,S$15-1,1,1)),OFFSET(Import.PLQ,$A35-1,S$15-1,1,1)),(1-PLE!$AA$28)*OFFSET(Import.PLQ,$A35-1,S$15-1,1,1))))</f>
        <v>0</v>
      </c>
      <c r="T35" s="146">
        <f ca="1">IF(T$13="",0,CHOOSE(Detalhamento.OpçãoServiços,OFFSET(Import.PLQ,$A35-1,T$15-1,1,1),IF($E35&lt;&gt;1,IF(ISNUMBER(INDEX(Import.PLE,Detalhamento!$E35,Detalhamento!T$15)),IF(INDEX(Import.PLE,Detalhamento!$E35,Detalhamento!T$15)&lt;=mediçao,OFFSET(Import.PLQ,$A35-1,T$15-1,1,1),0),0),PLE!$AA$28*OFFSET(Import.PLQ,$A35-1,T$15-1,1,1)),IF($E35&lt;&gt;1,IF(ISNUMBER(INDEX(Import.PLE,Detalhamento!$E35,Detalhamento!T$15)),IF(INDEX(Import.PLE,Detalhamento!$E35,Detalhamento!T$15)&lt;=mediçao,0,OFFSET(Import.PLQ,$A35-1,T$15-1,1,1)),OFFSET(Import.PLQ,$A35-1,T$15-1,1,1)),(1-PLE!$AA$28)*OFFSET(Import.PLQ,$A35-1,T$15-1,1,1))))</f>
        <v>0</v>
      </c>
      <c r="U35" s="146">
        <f ca="1">IF(U$13="",0,CHOOSE(Detalhamento.OpçãoServiços,OFFSET(Import.PLQ,$A35-1,U$15-1,1,1),IF($E35&lt;&gt;1,IF(ISNUMBER(INDEX(Import.PLE,Detalhamento!$E35,Detalhamento!U$15)),IF(INDEX(Import.PLE,Detalhamento!$E35,Detalhamento!U$15)&lt;=mediçao,OFFSET(Import.PLQ,$A35-1,U$15-1,1,1),0),0),PLE!$AA$28*OFFSET(Import.PLQ,$A35-1,U$15-1,1,1)),IF($E35&lt;&gt;1,IF(ISNUMBER(INDEX(Import.PLE,Detalhamento!$E35,Detalhamento!U$15)),IF(INDEX(Import.PLE,Detalhamento!$E35,Detalhamento!U$15)&lt;=mediçao,0,OFFSET(Import.PLQ,$A35-1,U$15-1,1,1)),OFFSET(Import.PLQ,$A35-1,U$15-1,1,1)),(1-PLE!$AA$28)*OFFSET(Import.PLQ,$A35-1,U$15-1,1,1))))</f>
        <v>0</v>
      </c>
      <c r="V35" s="146">
        <f ca="1">IF(V$13="",0,CHOOSE(Detalhamento.OpçãoServiços,OFFSET(Import.PLQ,$A35-1,V$15-1,1,1),IF($E35&lt;&gt;1,IF(ISNUMBER(INDEX(Import.PLE,Detalhamento!$E35,Detalhamento!V$15)),IF(INDEX(Import.PLE,Detalhamento!$E35,Detalhamento!V$15)&lt;=mediçao,OFFSET(Import.PLQ,$A35-1,V$15-1,1,1),0),0),PLE!$AA$28*OFFSET(Import.PLQ,$A35-1,V$15-1,1,1)),IF($E35&lt;&gt;1,IF(ISNUMBER(INDEX(Import.PLE,Detalhamento!$E35,Detalhamento!V$15)),IF(INDEX(Import.PLE,Detalhamento!$E35,Detalhamento!V$15)&lt;=mediçao,0,OFFSET(Import.PLQ,$A35-1,V$15-1,1,1)),OFFSET(Import.PLQ,$A35-1,V$15-1,1,1)),(1-PLE!$AA$28)*OFFSET(Import.PLQ,$A35-1,V$15-1,1,1))))</f>
        <v>0</v>
      </c>
      <c r="W35" s="146">
        <f ca="1">IF(W$13="",0,CHOOSE(Detalhamento.OpçãoServiços,OFFSET(Import.PLQ,$A35-1,W$15-1,1,1),IF($E35&lt;&gt;1,IF(ISNUMBER(INDEX(Import.PLE,Detalhamento!$E35,Detalhamento!W$15)),IF(INDEX(Import.PLE,Detalhamento!$E35,Detalhamento!W$15)&lt;=mediçao,OFFSET(Import.PLQ,$A35-1,W$15-1,1,1),0),0),PLE!$AA$28*OFFSET(Import.PLQ,$A35-1,W$15-1,1,1)),IF($E35&lt;&gt;1,IF(ISNUMBER(INDEX(Import.PLE,Detalhamento!$E35,Detalhamento!W$15)),IF(INDEX(Import.PLE,Detalhamento!$E35,Detalhamento!W$15)&lt;=mediçao,0,OFFSET(Import.PLQ,$A35-1,W$15-1,1,1)),OFFSET(Import.PLQ,$A35-1,W$15-1,1,1)),(1-PLE!$AA$28)*OFFSET(Import.PLQ,$A35-1,W$15-1,1,1))))</f>
        <v>0</v>
      </c>
      <c r="X35" s="146">
        <f ca="1">IF(X$13="",0,CHOOSE(Detalhamento.OpçãoServiços,OFFSET(Import.PLQ,$A35-1,X$15-1,1,1),IF($E35&lt;&gt;1,IF(ISNUMBER(INDEX(Import.PLE,Detalhamento!$E35,Detalhamento!X$15)),IF(INDEX(Import.PLE,Detalhamento!$E35,Detalhamento!X$15)&lt;=mediçao,OFFSET(Import.PLQ,$A35-1,X$15-1,1,1),0),0),PLE!$AA$28*OFFSET(Import.PLQ,$A35-1,X$15-1,1,1)),IF($E35&lt;&gt;1,IF(ISNUMBER(INDEX(Import.PLE,Detalhamento!$E35,Detalhamento!X$15)),IF(INDEX(Import.PLE,Detalhamento!$E35,Detalhamento!X$15)&lt;=mediçao,0,OFFSET(Import.PLQ,$A35-1,X$15-1,1,1)),OFFSET(Import.PLQ,$A35-1,X$15-1,1,1)),(1-PLE!$AA$28)*OFFSET(Import.PLQ,$A35-1,X$15-1,1,1))))</f>
        <v>0</v>
      </c>
      <c r="Y35" s="146">
        <f ca="1">IF(Y$13="",0,CHOOSE(Detalhamento.OpçãoServiços,OFFSET(Import.PLQ,$A35-1,Y$15-1,1,1),IF($E35&lt;&gt;1,IF(ISNUMBER(INDEX(Import.PLE,Detalhamento!$E35,Detalhamento!Y$15)),IF(INDEX(Import.PLE,Detalhamento!$E35,Detalhamento!Y$15)&lt;=mediçao,OFFSET(Import.PLQ,$A35-1,Y$15-1,1,1),0),0),PLE!$AA$28*OFFSET(Import.PLQ,$A35-1,Y$15-1,1,1)),IF($E35&lt;&gt;1,IF(ISNUMBER(INDEX(Import.PLE,Detalhamento!$E35,Detalhamento!Y$15)),IF(INDEX(Import.PLE,Detalhamento!$E35,Detalhamento!Y$15)&lt;=mediçao,0,OFFSET(Import.PLQ,$A35-1,Y$15-1,1,1)),OFFSET(Import.PLQ,$A35-1,Y$15-1,1,1)),(1-PLE!$AA$28)*OFFSET(Import.PLQ,$A35-1,Y$15-1,1,1))))</f>
        <v>0</v>
      </c>
      <c r="Z35" s="146">
        <f ca="1">IF(Z$13="",0,CHOOSE(Detalhamento.OpçãoServiços,OFFSET(Import.PLQ,$A35-1,Z$15-1,1,1),IF($E35&lt;&gt;1,IF(ISNUMBER(INDEX(Import.PLE,Detalhamento!$E35,Detalhamento!Z$15)),IF(INDEX(Import.PLE,Detalhamento!$E35,Detalhamento!Z$15)&lt;=mediçao,OFFSET(Import.PLQ,$A35-1,Z$15-1,1,1),0),0),PLE!$AA$28*OFFSET(Import.PLQ,$A35-1,Z$15-1,1,1)),IF($E35&lt;&gt;1,IF(ISNUMBER(INDEX(Import.PLE,Detalhamento!$E35,Detalhamento!Z$15)),IF(INDEX(Import.PLE,Detalhamento!$E35,Detalhamento!Z$15)&lt;=mediçao,0,OFFSET(Import.PLQ,$A35-1,Z$15-1,1,1)),OFFSET(Import.PLQ,$A35-1,Z$15-1,1,1)),(1-PLE!$AA$28)*OFFSET(Import.PLQ,$A35-1,Z$15-1,1,1))))</f>
        <v>0</v>
      </c>
      <c r="AA35" s="146">
        <f ca="1">IF(AA$13="",0,CHOOSE(Detalhamento.OpçãoServiços,OFFSET(Import.PLQ,$A35-1,AA$15-1,1,1),IF($E35&lt;&gt;1,IF(ISNUMBER(INDEX(Import.PLE,Detalhamento!$E35,Detalhamento!AA$15)),IF(INDEX(Import.PLE,Detalhamento!$E35,Detalhamento!AA$15)&lt;=mediçao,OFFSET(Import.PLQ,$A35-1,AA$15-1,1,1),0),0),PLE!$AA$28*OFFSET(Import.PLQ,$A35-1,AA$15-1,1,1)),IF($E35&lt;&gt;1,IF(ISNUMBER(INDEX(Import.PLE,Detalhamento!$E35,Detalhamento!AA$15)),IF(INDEX(Import.PLE,Detalhamento!$E35,Detalhamento!AA$15)&lt;=mediçao,0,OFFSET(Import.PLQ,$A35-1,AA$15-1,1,1)),OFFSET(Import.PLQ,$A35-1,AA$15-1,1,1)),(1-PLE!$AA$28)*OFFSET(Import.PLQ,$A35-1,AA$15-1,1,1))))</f>
        <v>0</v>
      </c>
      <c r="AB35" s="146">
        <f ca="1">IF(AB$13="",0,CHOOSE(Detalhamento.OpçãoServiços,OFFSET(Import.PLQ,$A35-1,AB$15-1,1,1),IF($E35&lt;&gt;1,IF(ISNUMBER(INDEX(Import.PLE,Detalhamento!$E35,Detalhamento!AB$15)),IF(INDEX(Import.PLE,Detalhamento!$E35,Detalhamento!AB$15)&lt;=mediçao,OFFSET(Import.PLQ,$A35-1,AB$15-1,1,1),0),0),PLE!$AA$28*OFFSET(Import.PLQ,$A35-1,AB$15-1,1,1)),IF($E35&lt;&gt;1,IF(ISNUMBER(INDEX(Import.PLE,Detalhamento!$E35,Detalhamento!AB$15)),IF(INDEX(Import.PLE,Detalhamento!$E35,Detalhamento!AB$15)&lt;=mediçao,0,OFFSET(Import.PLQ,$A35-1,AB$15-1,1,1)),OFFSET(Import.PLQ,$A35-1,AB$15-1,1,1)),(1-PLE!$AA$28)*OFFSET(Import.PLQ,$A35-1,AB$15-1,1,1))))</f>
        <v>0</v>
      </c>
      <c r="AC35" s="146">
        <f ca="1">IF(AC$13="",0,CHOOSE(Detalhamento.OpçãoServiços,OFFSET(Import.PLQ,$A35-1,AC$15-1,1,1),IF($E35&lt;&gt;1,IF(ISNUMBER(INDEX(Import.PLE,Detalhamento!$E35,Detalhamento!AC$15)),IF(INDEX(Import.PLE,Detalhamento!$E35,Detalhamento!AC$15)&lt;=mediçao,OFFSET(Import.PLQ,$A35-1,AC$15-1,1,1),0),0),PLE!$AA$28*OFFSET(Import.PLQ,$A35-1,AC$15-1,1,1)),IF($E35&lt;&gt;1,IF(ISNUMBER(INDEX(Import.PLE,Detalhamento!$E35,Detalhamento!AC$15)),IF(INDEX(Import.PLE,Detalhamento!$E35,Detalhamento!AC$15)&lt;=mediçao,0,OFFSET(Import.PLQ,$A35-1,AC$15-1,1,1)),OFFSET(Import.PLQ,$A35-1,AC$15-1,1,1)),(1-PLE!$AA$28)*OFFSET(Import.PLQ,$A35-1,AC$15-1,1,1))))</f>
        <v>0</v>
      </c>
      <c r="AD35" s="146">
        <f ca="1">IF(AD$13="",0,CHOOSE(Detalhamento.OpçãoServiços,OFFSET(Import.PLQ,$A35-1,AD$15-1,1,1),IF($E35&lt;&gt;1,IF(ISNUMBER(INDEX(Import.PLE,Detalhamento!$E35,Detalhamento!AD$15)),IF(INDEX(Import.PLE,Detalhamento!$E35,Detalhamento!AD$15)&lt;=mediçao,OFFSET(Import.PLQ,$A35-1,AD$15-1,1,1),0),0),PLE!$AA$28*OFFSET(Import.PLQ,$A35-1,AD$15-1,1,1)),IF($E35&lt;&gt;1,IF(ISNUMBER(INDEX(Import.PLE,Detalhamento!$E35,Detalhamento!AD$15)),IF(INDEX(Import.PLE,Detalhamento!$E35,Detalhamento!AD$15)&lt;=mediçao,0,OFFSET(Import.PLQ,$A35-1,AD$15-1,1,1)),OFFSET(Import.PLQ,$A35-1,AD$15-1,1,1)),(1-PLE!$AA$28)*OFFSET(Import.PLQ,$A35-1,AD$15-1,1,1))))</f>
        <v>0</v>
      </c>
      <c r="AE35" s="146">
        <f ca="1">IF(AE$13="",0,CHOOSE(Detalhamento.OpçãoServiços,OFFSET(Import.PLQ,$A35-1,AE$15-1,1,1),IF($E35&lt;&gt;1,IF(ISNUMBER(INDEX(Import.PLE,Detalhamento!$E35,Detalhamento!AE$15)),IF(INDEX(Import.PLE,Detalhamento!$E35,Detalhamento!AE$15)&lt;=mediçao,OFFSET(Import.PLQ,$A35-1,AE$15-1,1,1),0),0),PLE!$AA$28*OFFSET(Import.PLQ,$A35-1,AE$15-1,1,1)),IF($E35&lt;&gt;1,IF(ISNUMBER(INDEX(Import.PLE,Detalhamento!$E35,Detalhamento!AE$15)),IF(INDEX(Import.PLE,Detalhamento!$E35,Detalhamento!AE$15)&lt;=mediçao,0,OFFSET(Import.PLQ,$A35-1,AE$15-1,1,1)),OFFSET(Import.PLQ,$A35-1,AE$15-1,1,1)),(1-PLE!$AA$28)*OFFSET(Import.PLQ,$A35-1,AE$15-1,1,1))))</f>
        <v>0</v>
      </c>
      <c r="AF35" s="146">
        <f ca="1">IF(AF$13="",0,CHOOSE(Detalhamento.OpçãoServiços,OFFSET(Import.PLQ,$A35-1,AF$15-1,1,1),IF($E35&lt;&gt;1,IF(ISNUMBER(INDEX(Import.PLE,Detalhamento!$E35,Detalhamento!AF$15)),IF(INDEX(Import.PLE,Detalhamento!$E35,Detalhamento!AF$15)&lt;=mediçao,OFFSET(Import.PLQ,$A35-1,AF$15-1,1,1),0),0),PLE!$AA$28*OFFSET(Import.PLQ,$A35-1,AF$15-1,1,1)),IF($E35&lt;&gt;1,IF(ISNUMBER(INDEX(Import.PLE,Detalhamento!$E35,Detalhamento!AF$15)),IF(INDEX(Import.PLE,Detalhamento!$E35,Detalhamento!AF$15)&lt;=mediçao,0,OFFSET(Import.PLQ,$A35-1,AF$15-1,1,1)),OFFSET(Import.PLQ,$A35-1,AF$15-1,1,1)),(1-PLE!$AA$28)*OFFSET(Import.PLQ,$A35-1,AF$15-1,1,1))))</f>
        <v>0</v>
      </c>
      <c r="AG35" s="146">
        <f ca="1">IF(AG$13="",0,CHOOSE(Detalhamento.OpçãoServiços,OFFSET(Import.PLQ,$A35-1,AG$15-1,1,1),IF($E35&lt;&gt;1,IF(ISNUMBER(INDEX(Import.PLE,Detalhamento!$E35,Detalhamento!AG$15)),IF(INDEX(Import.PLE,Detalhamento!$E35,Detalhamento!AG$15)&lt;=mediçao,OFFSET(Import.PLQ,$A35-1,AG$15-1,1,1),0),0),PLE!$AA$28*OFFSET(Import.PLQ,$A35-1,AG$15-1,1,1)),IF($E35&lt;&gt;1,IF(ISNUMBER(INDEX(Import.PLE,Detalhamento!$E35,Detalhamento!AG$15)),IF(INDEX(Import.PLE,Detalhamento!$E35,Detalhamento!AG$15)&lt;=mediçao,0,OFFSET(Import.PLQ,$A35-1,AG$15-1,1,1)),OFFSET(Import.PLQ,$A35-1,AG$15-1,1,1)),(1-PLE!$AA$28)*OFFSET(Import.PLQ,$A35-1,AG$15-1,1,1))))</f>
        <v>0</v>
      </c>
      <c r="AH35" s="146">
        <f ca="1">IF(AH$13="",0,CHOOSE(Detalhamento.OpçãoServiços,OFFSET(Import.PLQ,$A35-1,AH$15-1,1,1),IF($E35&lt;&gt;1,IF(ISNUMBER(INDEX(Import.PLE,Detalhamento!$E35,Detalhamento!AH$15)),IF(INDEX(Import.PLE,Detalhamento!$E35,Detalhamento!AH$15)&lt;=mediçao,OFFSET(Import.PLQ,$A35-1,AH$15-1,1,1),0),0),PLE!$AA$28*OFFSET(Import.PLQ,$A35-1,AH$15-1,1,1)),IF($E35&lt;&gt;1,IF(ISNUMBER(INDEX(Import.PLE,Detalhamento!$E35,Detalhamento!AH$15)),IF(INDEX(Import.PLE,Detalhamento!$E35,Detalhamento!AH$15)&lt;=mediçao,0,OFFSET(Import.PLQ,$A35-1,AH$15-1,1,1)),OFFSET(Import.PLQ,$A35-1,AH$15-1,1,1)),(1-PLE!$AA$28)*OFFSET(Import.PLQ,$A35-1,AH$15-1,1,1))))</f>
        <v>0</v>
      </c>
      <c r="AI35" s="146">
        <f ca="1">IF(AI$13="",0,CHOOSE(Detalhamento.OpçãoServiços,OFFSET(Import.PLQ,$A35-1,AI$15-1,1,1),IF($E35&lt;&gt;1,IF(ISNUMBER(INDEX(Import.PLE,Detalhamento!$E35,Detalhamento!AI$15)),IF(INDEX(Import.PLE,Detalhamento!$E35,Detalhamento!AI$15)&lt;=mediçao,OFFSET(Import.PLQ,$A35-1,AI$15-1,1,1),0),0),PLE!$AA$28*OFFSET(Import.PLQ,$A35-1,AI$15-1,1,1)),IF($E35&lt;&gt;1,IF(ISNUMBER(INDEX(Import.PLE,Detalhamento!$E35,Detalhamento!AI$15)),IF(INDEX(Import.PLE,Detalhamento!$E35,Detalhamento!AI$15)&lt;=mediçao,0,OFFSET(Import.PLQ,$A35-1,AI$15-1,1,1)),OFFSET(Import.PLQ,$A35-1,AI$15-1,1,1)),(1-PLE!$AA$28)*OFFSET(Import.PLQ,$A35-1,AI$15-1,1,1))))</f>
        <v>0</v>
      </c>
      <c r="AJ35" s="146">
        <f ca="1">IF(AJ$13="",0,CHOOSE(Detalhamento.OpçãoServiços,OFFSET(Import.PLQ,$A35-1,AJ$15-1,1,1),IF($E35&lt;&gt;1,IF(ISNUMBER(INDEX(Import.PLE,Detalhamento!$E35,Detalhamento!AJ$15)),IF(INDEX(Import.PLE,Detalhamento!$E35,Detalhamento!AJ$15)&lt;=mediçao,OFFSET(Import.PLQ,$A35-1,AJ$15-1,1,1),0),0),PLE!$AA$28*OFFSET(Import.PLQ,$A35-1,AJ$15-1,1,1)),IF($E35&lt;&gt;1,IF(ISNUMBER(INDEX(Import.PLE,Detalhamento!$E35,Detalhamento!AJ$15)),IF(INDEX(Import.PLE,Detalhamento!$E35,Detalhamento!AJ$15)&lt;=mediçao,0,OFFSET(Import.PLQ,$A35-1,AJ$15-1,1,1)),OFFSET(Import.PLQ,$A35-1,AJ$15-1,1,1)),(1-PLE!$AA$28)*OFFSET(Import.PLQ,$A35-1,AJ$15-1,1,1))))</f>
        <v>0</v>
      </c>
      <c r="AK35" s="146">
        <f ca="1">IF(AK$13="",0,CHOOSE(Detalhamento.OpçãoServiços,OFFSET(Import.PLQ,$A35-1,AK$15-1,1,1),IF($E35&lt;&gt;1,IF(ISNUMBER(INDEX(Import.PLE,Detalhamento!$E35,Detalhamento!AK$15)),IF(INDEX(Import.PLE,Detalhamento!$E35,Detalhamento!AK$15)&lt;=mediçao,OFFSET(Import.PLQ,$A35-1,AK$15-1,1,1),0),0),PLE!$AA$28*OFFSET(Import.PLQ,$A35-1,AK$15-1,1,1)),IF($E35&lt;&gt;1,IF(ISNUMBER(INDEX(Import.PLE,Detalhamento!$E35,Detalhamento!AK$15)),IF(INDEX(Import.PLE,Detalhamento!$E35,Detalhamento!AK$15)&lt;=mediçao,0,OFFSET(Import.PLQ,$A35-1,AK$15-1,1,1)),OFFSET(Import.PLQ,$A35-1,AK$15-1,1,1)),(1-PLE!$AA$28)*OFFSET(Import.PLQ,$A35-1,AK$15-1,1,1))))</f>
        <v>0</v>
      </c>
      <c r="AL35" s="146">
        <f ca="1">IF(AL$13="",0,CHOOSE(Detalhamento.OpçãoServiços,OFFSET(Import.PLQ,$A35-1,AL$15-1,1,1),IF($E35&lt;&gt;1,IF(ISNUMBER(INDEX(Import.PLE,Detalhamento!$E35,Detalhamento!AL$15)),IF(INDEX(Import.PLE,Detalhamento!$E35,Detalhamento!AL$15)&lt;=mediçao,OFFSET(Import.PLQ,$A35-1,AL$15-1,1,1),0),0),PLE!$AA$28*OFFSET(Import.PLQ,$A35-1,AL$15-1,1,1)),IF($E35&lt;&gt;1,IF(ISNUMBER(INDEX(Import.PLE,Detalhamento!$E35,Detalhamento!AL$15)),IF(INDEX(Import.PLE,Detalhamento!$E35,Detalhamento!AL$15)&lt;=mediçao,0,OFFSET(Import.PLQ,$A35-1,AL$15-1,1,1)),OFFSET(Import.PLQ,$A35-1,AL$15-1,1,1)),(1-PLE!$AA$28)*OFFSET(Import.PLQ,$A35-1,AL$15-1,1,1))))</f>
        <v>0</v>
      </c>
      <c r="AM35" s="146">
        <f ca="1">IF(AM$13="",0,CHOOSE(Detalhamento.OpçãoServiços,OFFSET(Import.PLQ,$A35-1,AM$15-1,1,1),IF($E35&lt;&gt;1,IF(ISNUMBER(INDEX(Import.PLE,Detalhamento!$E35,Detalhamento!AM$15)),IF(INDEX(Import.PLE,Detalhamento!$E35,Detalhamento!AM$15)&lt;=mediçao,OFFSET(Import.PLQ,$A35-1,AM$15-1,1,1),0),0),PLE!$AA$28*OFFSET(Import.PLQ,$A35-1,AM$15-1,1,1)),IF($E35&lt;&gt;1,IF(ISNUMBER(INDEX(Import.PLE,Detalhamento!$E35,Detalhamento!AM$15)),IF(INDEX(Import.PLE,Detalhamento!$E35,Detalhamento!AM$15)&lt;=mediçao,0,OFFSET(Import.PLQ,$A35-1,AM$15-1,1,1)),OFFSET(Import.PLQ,$A35-1,AM$15-1,1,1)),(1-PLE!$AA$28)*OFFSET(Import.PLQ,$A35-1,AM$15-1,1,1))))</f>
        <v>0</v>
      </c>
      <c r="AN35" s="146">
        <f ca="1">IF(AN$13="",0,CHOOSE(Detalhamento.OpçãoServiços,OFFSET(Import.PLQ,$A35-1,AN$15-1,1,1),IF($E35&lt;&gt;1,IF(ISNUMBER(INDEX(Import.PLE,Detalhamento!$E35,Detalhamento!AN$15)),IF(INDEX(Import.PLE,Detalhamento!$E35,Detalhamento!AN$15)&lt;=mediçao,OFFSET(Import.PLQ,$A35-1,AN$15-1,1,1),0),0),PLE!$AA$28*OFFSET(Import.PLQ,$A35-1,AN$15-1,1,1)),IF($E35&lt;&gt;1,IF(ISNUMBER(INDEX(Import.PLE,Detalhamento!$E35,Detalhamento!AN$15)),IF(INDEX(Import.PLE,Detalhamento!$E35,Detalhamento!AN$15)&lt;=mediçao,0,OFFSET(Import.PLQ,$A35-1,AN$15-1,1,1)),OFFSET(Import.PLQ,$A35-1,AN$15-1,1,1)),(1-PLE!$AA$28)*OFFSET(Import.PLQ,$A35-1,AN$15-1,1,1))))</f>
        <v>0</v>
      </c>
      <c r="AO35" s="146">
        <f ca="1">IF(AO$13="",0,CHOOSE(Detalhamento.OpçãoServiços,OFFSET(Import.PLQ,$A35-1,AO$15-1,1,1),IF($E35&lt;&gt;1,IF(ISNUMBER(INDEX(Import.PLE,Detalhamento!$E35,Detalhamento!AO$15)),IF(INDEX(Import.PLE,Detalhamento!$E35,Detalhamento!AO$15)&lt;=mediçao,OFFSET(Import.PLQ,$A35-1,AO$15-1,1,1),0),0),PLE!$AA$28*OFFSET(Import.PLQ,$A35-1,AO$15-1,1,1)),IF($E35&lt;&gt;1,IF(ISNUMBER(INDEX(Import.PLE,Detalhamento!$E35,Detalhamento!AO$15)),IF(INDEX(Import.PLE,Detalhamento!$E35,Detalhamento!AO$15)&lt;=mediçao,0,OFFSET(Import.PLQ,$A35-1,AO$15-1,1,1)),OFFSET(Import.PLQ,$A35-1,AO$15-1,1,1)),(1-PLE!$AA$28)*OFFSET(Import.PLQ,$A35-1,AO$15-1,1,1))))</f>
        <v>0</v>
      </c>
      <c r="AP35" s="146">
        <f ca="1">IF(AP$13="",0,CHOOSE(Detalhamento.OpçãoServiços,OFFSET(Import.PLQ,$A35-1,AP$15-1,1,1),IF($E35&lt;&gt;1,IF(ISNUMBER(INDEX(Import.PLE,Detalhamento!$E35,Detalhamento!AP$15)),IF(INDEX(Import.PLE,Detalhamento!$E35,Detalhamento!AP$15)&lt;=mediçao,OFFSET(Import.PLQ,$A35-1,AP$15-1,1,1),0),0),PLE!$AA$28*OFFSET(Import.PLQ,$A35-1,AP$15-1,1,1)),IF($E35&lt;&gt;1,IF(ISNUMBER(INDEX(Import.PLE,Detalhamento!$E35,Detalhamento!AP$15)),IF(INDEX(Import.PLE,Detalhamento!$E35,Detalhamento!AP$15)&lt;=mediçao,0,OFFSET(Import.PLQ,$A35-1,AP$15-1,1,1)),OFFSET(Import.PLQ,$A35-1,AP$15-1,1,1)),(1-PLE!$AA$28)*OFFSET(Import.PLQ,$A35-1,AP$15-1,1,1))))</f>
        <v>0</v>
      </c>
      <c r="AQ35" s="146">
        <f ca="1">IF(AQ$13="",0,CHOOSE(Detalhamento.OpçãoServiços,OFFSET(Import.PLQ,$A35-1,AQ$15-1,1,1),IF($E35&lt;&gt;1,IF(ISNUMBER(INDEX(Import.PLE,Detalhamento!$E35,Detalhamento!AQ$15)),IF(INDEX(Import.PLE,Detalhamento!$E35,Detalhamento!AQ$15)&lt;=mediçao,OFFSET(Import.PLQ,$A35-1,AQ$15-1,1,1),0),0),PLE!$AA$28*OFFSET(Import.PLQ,$A35-1,AQ$15-1,1,1)),IF($E35&lt;&gt;1,IF(ISNUMBER(INDEX(Import.PLE,Detalhamento!$E35,Detalhamento!AQ$15)),IF(INDEX(Import.PLE,Detalhamento!$E35,Detalhamento!AQ$15)&lt;=mediçao,0,OFFSET(Import.PLQ,$A35-1,AQ$15-1,1,1)),OFFSET(Import.PLQ,$A35-1,AQ$15-1,1,1)),(1-PLE!$AA$28)*OFFSET(Import.PLQ,$A35-1,AQ$15-1,1,1))))</f>
        <v>0</v>
      </c>
      <c r="AR35" s="146">
        <f ca="1">IF(AR$13="",0,CHOOSE(Detalhamento.OpçãoServiços,OFFSET(Import.PLQ,$A35-1,AR$15-1,1,1),IF($E35&lt;&gt;1,IF(ISNUMBER(INDEX(Import.PLE,Detalhamento!$E35,Detalhamento!AR$15)),IF(INDEX(Import.PLE,Detalhamento!$E35,Detalhamento!AR$15)&lt;=mediçao,OFFSET(Import.PLQ,$A35-1,AR$15-1,1,1),0),0),PLE!$AA$28*OFFSET(Import.PLQ,$A35-1,AR$15-1,1,1)),IF($E35&lt;&gt;1,IF(ISNUMBER(INDEX(Import.PLE,Detalhamento!$E35,Detalhamento!AR$15)),IF(INDEX(Import.PLE,Detalhamento!$E35,Detalhamento!AR$15)&lt;=mediçao,0,OFFSET(Import.PLQ,$A35-1,AR$15-1,1,1)),OFFSET(Import.PLQ,$A35-1,AR$15-1,1,1)),(1-PLE!$AA$28)*OFFSET(Import.PLQ,$A35-1,AR$15-1,1,1))))</f>
        <v>0</v>
      </c>
      <c r="AS35" s="146">
        <f ca="1">IF(AS$13="",0,CHOOSE(Detalhamento.OpçãoServiços,OFFSET(Import.PLQ,$A35-1,AS$15-1,1,1),IF($E35&lt;&gt;1,IF(ISNUMBER(INDEX(Import.PLE,Detalhamento!$E35,Detalhamento!AS$15)),IF(INDEX(Import.PLE,Detalhamento!$E35,Detalhamento!AS$15)&lt;=mediçao,OFFSET(Import.PLQ,$A35-1,AS$15-1,1,1),0),0),PLE!$AA$28*OFFSET(Import.PLQ,$A35-1,AS$15-1,1,1)),IF($E35&lt;&gt;1,IF(ISNUMBER(INDEX(Import.PLE,Detalhamento!$E35,Detalhamento!AS$15)),IF(INDEX(Import.PLE,Detalhamento!$E35,Detalhamento!AS$15)&lt;=mediçao,0,OFFSET(Import.PLQ,$A35-1,AS$15-1,1,1)),OFFSET(Import.PLQ,$A35-1,AS$15-1,1,1)),(1-PLE!$AA$28)*OFFSET(Import.PLQ,$A35-1,AS$15-1,1,1))))</f>
        <v>0</v>
      </c>
      <c r="AT35" s="146">
        <f ca="1">IF(AT$13="",0,CHOOSE(Detalhamento.OpçãoServiços,OFFSET(Import.PLQ,$A35-1,AT$15-1,1,1),IF($E35&lt;&gt;1,IF(ISNUMBER(INDEX(Import.PLE,Detalhamento!$E35,Detalhamento!AT$15)),IF(INDEX(Import.PLE,Detalhamento!$E35,Detalhamento!AT$15)&lt;=mediçao,OFFSET(Import.PLQ,$A35-1,AT$15-1,1,1),0),0),PLE!$AA$28*OFFSET(Import.PLQ,$A35-1,AT$15-1,1,1)),IF($E35&lt;&gt;1,IF(ISNUMBER(INDEX(Import.PLE,Detalhamento!$E35,Detalhamento!AT$15)),IF(INDEX(Import.PLE,Detalhamento!$E35,Detalhamento!AT$15)&lt;=mediçao,0,OFFSET(Import.PLQ,$A35-1,AT$15-1,1,1)),OFFSET(Import.PLQ,$A35-1,AT$15-1,1,1)),(1-PLE!$AA$28)*OFFSET(Import.PLQ,$A35-1,AT$15-1,1,1))))</f>
        <v>0</v>
      </c>
      <c r="AU35" s="146">
        <f ca="1">IF(AU$13="",0,CHOOSE(Detalhamento.OpçãoServiços,OFFSET(Import.PLQ,$A35-1,AU$15-1,1,1),IF($E35&lt;&gt;1,IF(ISNUMBER(INDEX(Import.PLE,Detalhamento!$E35,Detalhamento!AU$15)),IF(INDEX(Import.PLE,Detalhamento!$E35,Detalhamento!AU$15)&lt;=mediçao,OFFSET(Import.PLQ,$A35-1,AU$15-1,1,1),0),0),PLE!$AA$28*OFFSET(Import.PLQ,$A35-1,AU$15-1,1,1)),IF($E35&lt;&gt;1,IF(ISNUMBER(INDEX(Import.PLE,Detalhamento!$E35,Detalhamento!AU$15)),IF(INDEX(Import.PLE,Detalhamento!$E35,Detalhamento!AU$15)&lt;=mediçao,0,OFFSET(Import.PLQ,$A35-1,AU$15-1,1,1)),OFFSET(Import.PLQ,$A35-1,AU$15-1,1,1)),(1-PLE!$AA$28)*OFFSET(Import.PLQ,$A35-1,AU$15-1,1,1))))</f>
        <v>0</v>
      </c>
      <c r="AV35" s="146">
        <f ca="1">IF(AV$13="",0,CHOOSE(Detalhamento.OpçãoServiços,OFFSET(Import.PLQ,$A35-1,AV$15-1,1,1),IF($E35&lt;&gt;1,IF(ISNUMBER(INDEX(Import.PLE,Detalhamento!$E35,Detalhamento!AV$15)),IF(INDEX(Import.PLE,Detalhamento!$E35,Detalhamento!AV$15)&lt;=mediçao,OFFSET(Import.PLQ,$A35-1,AV$15-1,1,1),0),0),PLE!$AA$28*OFFSET(Import.PLQ,$A35-1,AV$15-1,1,1)),IF($E35&lt;&gt;1,IF(ISNUMBER(INDEX(Import.PLE,Detalhamento!$E35,Detalhamento!AV$15)),IF(INDEX(Import.PLE,Detalhamento!$E35,Detalhamento!AV$15)&lt;=mediçao,0,OFFSET(Import.PLQ,$A35-1,AV$15-1,1,1)),OFFSET(Import.PLQ,$A35-1,AV$15-1,1,1)),(1-PLE!$AA$28)*OFFSET(Import.PLQ,$A35-1,AV$15-1,1,1))))</f>
        <v>0</v>
      </c>
      <c r="AW35" s="146">
        <f ca="1">IF(AW$13="",0,CHOOSE(Detalhamento.OpçãoServiços,OFFSET(Import.PLQ,$A35-1,AW$15-1,1,1),IF($E35&lt;&gt;1,IF(ISNUMBER(INDEX(Import.PLE,Detalhamento!$E35,Detalhamento!AW$15)),IF(INDEX(Import.PLE,Detalhamento!$E35,Detalhamento!AW$15)&lt;=mediçao,OFFSET(Import.PLQ,$A35-1,AW$15-1,1,1),0),0),PLE!$AA$28*OFFSET(Import.PLQ,$A35-1,AW$15-1,1,1)),IF($E35&lt;&gt;1,IF(ISNUMBER(INDEX(Import.PLE,Detalhamento!$E35,Detalhamento!AW$15)),IF(INDEX(Import.PLE,Detalhamento!$E35,Detalhamento!AW$15)&lt;=mediçao,0,OFFSET(Import.PLQ,$A35-1,AW$15-1,1,1)),OFFSET(Import.PLQ,$A35-1,AW$15-1,1,1)),(1-PLE!$AA$28)*OFFSET(Import.PLQ,$A35-1,AW$15-1,1,1))))</f>
        <v>0</v>
      </c>
      <c r="AX35" s="146">
        <f ca="1">IF(AX$13="",0,CHOOSE(Detalhamento.OpçãoServiços,OFFSET(Import.PLQ,$A35-1,AX$15-1,1,1),IF($E35&lt;&gt;1,IF(ISNUMBER(INDEX(Import.PLE,Detalhamento!$E35,Detalhamento!AX$15)),IF(INDEX(Import.PLE,Detalhamento!$E35,Detalhamento!AX$15)&lt;=mediçao,OFFSET(Import.PLQ,$A35-1,AX$15-1,1,1),0),0),PLE!$AA$28*OFFSET(Import.PLQ,$A35-1,AX$15-1,1,1)),IF($E35&lt;&gt;1,IF(ISNUMBER(INDEX(Import.PLE,Detalhamento!$E35,Detalhamento!AX$15)),IF(INDEX(Import.PLE,Detalhamento!$E35,Detalhamento!AX$15)&lt;=mediçao,0,OFFSET(Import.PLQ,$A35-1,AX$15-1,1,1)),OFFSET(Import.PLQ,$A35-1,AX$15-1,1,1)),(1-PLE!$AA$28)*OFFSET(Import.PLQ,$A35-1,AX$15-1,1,1))))</f>
        <v>0</v>
      </c>
      <c r="AY35" s="146">
        <f ca="1">IF(AY$13="",0,CHOOSE(Detalhamento.OpçãoServiços,OFFSET(Import.PLQ,$A35-1,AY$15-1,1,1),IF($E35&lt;&gt;1,IF(ISNUMBER(INDEX(Import.PLE,Detalhamento!$E35,Detalhamento!AY$15)),IF(INDEX(Import.PLE,Detalhamento!$E35,Detalhamento!AY$15)&lt;=mediçao,OFFSET(Import.PLQ,$A35-1,AY$15-1,1,1),0),0),PLE!$AA$28*OFFSET(Import.PLQ,$A35-1,AY$15-1,1,1)),IF($E35&lt;&gt;1,IF(ISNUMBER(INDEX(Import.PLE,Detalhamento!$E35,Detalhamento!AY$15)),IF(INDEX(Import.PLE,Detalhamento!$E35,Detalhamento!AY$15)&lt;=mediçao,0,OFFSET(Import.PLQ,$A35-1,AY$15-1,1,1)),OFFSET(Import.PLQ,$A35-1,AY$15-1,1,1)),(1-PLE!$AA$28)*OFFSET(Import.PLQ,$A35-1,AY$15-1,1,1))))</f>
        <v>0</v>
      </c>
      <c r="AZ35" s="146">
        <f ca="1">IF(AZ$13="",0,CHOOSE(Detalhamento.OpçãoServiços,OFFSET(Import.PLQ,$A35-1,AZ$15-1,1,1),IF($E35&lt;&gt;1,IF(ISNUMBER(INDEX(Import.PLE,Detalhamento!$E35,Detalhamento!AZ$15)),IF(INDEX(Import.PLE,Detalhamento!$E35,Detalhamento!AZ$15)&lt;=mediçao,OFFSET(Import.PLQ,$A35-1,AZ$15-1,1,1),0),0),PLE!$AA$28*OFFSET(Import.PLQ,$A35-1,AZ$15-1,1,1)),IF($E35&lt;&gt;1,IF(ISNUMBER(INDEX(Import.PLE,Detalhamento!$E35,Detalhamento!AZ$15)),IF(INDEX(Import.PLE,Detalhamento!$E35,Detalhamento!AZ$15)&lt;=mediçao,0,OFFSET(Import.PLQ,$A35-1,AZ$15-1,1,1)),OFFSET(Import.PLQ,$A35-1,AZ$15-1,1,1)),(1-PLE!$AA$28)*OFFSET(Import.PLQ,$A35-1,AZ$15-1,1,1))))</f>
        <v>0</v>
      </c>
      <c r="BA35" s="146">
        <f ca="1">IF(BA$13="",0,CHOOSE(Detalhamento.OpçãoServiços,OFFSET(Import.PLQ,$A35-1,BA$15-1,1,1),IF($E35&lt;&gt;1,IF(ISNUMBER(INDEX(Import.PLE,Detalhamento!$E35,Detalhamento!BA$15)),IF(INDEX(Import.PLE,Detalhamento!$E35,Detalhamento!BA$15)&lt;=mediçao,OFFSET(Import.PLQ,$A35-1,BA$15-1,1,1),0),0),PLE!$AA$28*OFFSET(Import.PLQ,$A35-1,BA$15-1,1,1)),IF($E35&lt;&gt;1,IF(ISNUMBER(INDEX(Import.PLE,Detalhamento!$E35,Detalhamento!BA$15)),IF(INDEX(Import.PLE,Detalhamento!$E35,Detalhamento!BA$15)&lt;=mediçao,0,OFFSET(Import.PLQ,$A35-1,BA$15-1,1,1)),OFFSET(Import.PLQ,$A35-1,BA$15-1,1,1)),(1-PLE!$AA$28)*OFFSET(Import.PLQ,$A35-1,BA$15-1,1,1))))</f>
        <v>0</v>
      </c>
      <c r="BB35" s="146">
        <f ca="1">IF(BB$13="",0,CHOOSE(Detalhamento.OpçãoServiços,OFFSET(Import.PLQ,$A35-1,BB$15-1,1,1),IF($E35&lt;&gt;1,IF(ISNUMBER(INDEX(Import.PLE,Detalhamento!$E35,Detalhamento!BB$15)),IF(INDEX(Import.PLE,Detalhamento!$E35,Detalhamento!BB$15)&lt;=mediçao,OFFSET(Import.PLQ,$A35-1,BB$15-1,1,1),0),0),PLE!$AA$28*OFFSET(Import.PLQ,$A35-1,BB$15-1,1,1)),IF($E35&lt;&gt;1,IF(ISNUMBER(INDEX(Import.PLE,Detalhamento!$E35,Detalhamento!BB$15)),IF(INDEX(Import.PLE,Detalhamento!$E35,Detalhamento!BB$15)&lt;=mediçao,0,OFFSET(Import.PLQ,$A35-1,BB$15-1,1,1)),OFFSET(Import.PLQ,$A35-1,BB$15-1,1,1)),(1-PLE!$AA$28)*OFFSET(Import.PLQ,$A35-1,BB$15-1,1,1))))</f>
        <v>0</v>
      </c>
      <c r="BC35" s="146">
        <f ca="1">IF(BC$13="",0,CHOOSE(Detalhamento.OpçãoServiços,OFFSET(Import.PLQ,$A35-1,BC$15-1,1,1),IF($E35&lt;&gt;1,IF(ISNUMBER(INDEX(Import.PLE,Detalhamento!$E35,Detalhamento!BC$15)),IF(INDEX(Import.PLE,Detalhamento!$E35,Detalhamento!BC$15)&lt;=mediçao,OFFSET(Import.PLQ,$A35-1,BC$15-1,1,1),0),0),PLE!$AA$28*OFFSET(Import.PLQ,$A35-1,BC$15-1,1,1)),IF($E35&lt;&gt;1,IF(ISNUMBER(INDEX(Import.PLE,Detalhamento!$E35,Detalhamento!BC$15)),IF(INDEX(Import.PLE,Detalhamento!$E35,Detalhamento!BC$15)&lt;=mediçao,0,OFFSET(Import.PLQ,$A35-1,BC$15-1,1,1)),OFFSET(Import.PLQ,$A35-1,BC$15-1,1,1)),(1-PLE!$AA$28)*OFFSET(Import.PLQ,$A35-1,BC$15-1,1,1))))</f>
        <v>0</v>
      </c>
      <c r="BD35" s="146">
        <f ca="1">IF(BD$13="",0,CHOOSE(Detalhamento.OpçãoServiços,OFFSET(Import.PLQ,$A35-1,BD$15-1,1,1),IF($E35&lt;&gt;1,IF(ISNUMBER(INDEX(Import.PLE,Detalhamento!$E35,Detalhamento!BD$15)),IF(INDEX(Import.PLE,Detalhamento!$E35,Detalhamento!BD$15)&lt;=mediçao,OFFSET(Import.PLQ,$A35-1,BD$15-1,1,1),0),0),PLE!$AA$28*OFFSET(Import.PLQ,$A35-1,BD$15-1,1,1)),IF($E35&lt;&gt;1,IF(ISNUMBER(INDEX(Import.PLE,Detalhamento!$E35,Detalhamento!BD$15)),IF(INDEX(Import.PLE,Detalhamento!$E35,Detalhamento!BD$15)&lt;=mediçao,0,OFFSET(Import.PLQ,$A35-1,BD$15-1,1,1)),OFFSET(Import.PLQ,$A35-1,BD$15-1,1,1)),(1-PLE!$AA$28)*OFFSET(Import.PLQ,$A35-1,BD$15-1,1,1))))</f>
        <v>0</v>
      </c>
      <c r="BE35" s="146">
        <f ca="1">IF(BE$13="",0,CHOOSE(Detalhamento.OpçãoServiços,OFFSET(Import.PLQ,$A35-1,BE$15-1,1,1),IF($E35&lt;&gt;1,IF(ISNUMBER(INDEX(Import.PLE,Detalhamento!$E35,Detalhamento!BE$15)),IF(INDEX(Import.PLE,Detalhamento!$E35,Detalhamento!BE$15)&lt;=mediçao,OFFSET(Import.PLQ,$A35-1,BE$15-1,1,1),0),0),PLE!$AA$28*OFFSET(Import.PLQ,$A35-1,BE$15-1,1,1)),IF($E35&lt;&gt;1,IF(ISNUMBER(INDEX(Import.PLE,Detalhamento!$E35,Detalhamento!BE$15)),IF(INDEX(Import.PLE,Detalhamento!$E35,Detalhamento!BE$15)&lt;=mediçao,0,OFFSET(Import.PLQ,$A35-1,BE$15-1,1,1)),OFFSET(Import.PLQ,$A35-1,BE$15-1,1,1)),(1-PLE!$AA$28)*OFFSET(Import.PLQ,$A35-1,BE$15-1,1,1))))</f>
        <v>0</v>
      </c>
      <c r="BF35" s="146">
        <f ca="1">IF(BF$13="",0,CHOOSE(Detalhamento.OpçãoServiços,OFFSET(Import.PLQ,$A35-1,BF$15-1,1,1),IF($E35&lt;&gt;1,IF(ISNUMBER(INDEX(Import.PLE,Detalhamento!$E35,Detalhamento!BF$15)),IF(INDEX(Import.PLE,Detalhamento!$E35,Detalhamento!BF$15)&lt;=mediçao,OFFSET(Import.PLQ,$A35-1,BF$15-1,1,1),0),0),PLE!$AA$28*OFFSET(Import.PLQ,$A35-1,BF$15-1,1,1)),IF($E35&lt;&gt;1,IF(ISNUMBER(INDEX(Import.PLE,Detalhamento!$E35,Detalhamento!BF$15)),IF(INDEX(Import.PLE,Detalhamento!$E35,Detalhamento!BF$15)&lt;=mediçao,0,OFFSET(Import.PLQ,$A35-1,BF$15-1,1,1)),OFFSET(Import.PLQ,$A35-1,BF$15-1,1,1)),(1-PLE!$AA$28)*OFFSET(Import.PLQ,$A35-1,BF$15-1,1,1))))</f>
        <v>0</v>
      </c>
      <c r="BG35" s="146">
        <f ca="1">IF(BG$13="",0,CHOOSE(Detalhamento.OpçãoServiços,OFFSET(Import.PLQ,$A35-1,BG$15-1,1,1),IF($E35&lt;&gt;1,IF(ISNUMBER(INDEX(Import.PLE,Detalhamento!$E35,Detalhamento!BG$15)),IF(INDEX(Import.PLE,Detalhamento!$E35,Detalhamento!BG$15)&lt;=mediçao,OFFSET(Import.PLQ,$A35-1,BG$15-1,1,1),0),0),PLE!$AA$28*OFFSET(Import.PLQ,$A35-1,BG$15-1,1,1)),IF($E35&lt;&gt;1,IF(ISNUMBER(INDEX(Import.PLE,Detalhamento!$E35,Detalhamento!BG$15)),IF(INDEX(Import.PLE,Detalhamento!$E35,Detalhamento!BG$15)&lt;=mediçao,0,OFFSET(Import.PLQ,$A35-1,BG$15-1,1,1)),OFFSET(Import.PLQ,$A35-1,BG$15-1,1,1)),(1-PLE!$AA$28)*OFFSET(Import.PLQ,$A35-1,BG$15-1,1,1))))</f>
        <v>0</v>
      </c>
      <c r="BH35" s="146">
        <f ca="1">IF(BH$13="",0,CHOOSE(Detalhamento.OpçãoServiços,OFFSET(Import.PLQ,$A35-1,BH$15-1,1,1),IF($E35&lt;&gt;1,IF(ISNUMBER(INDEX(Import.PLE,Detalhamento!$E35,Detalhamento!BH$15)),IF(INDEX(Import.PLE,Detalhamento!$E35,Detalhamento!BH$15)&lt;=mediçao,OFFSET(Import.PLQ,$A35-1,BH$15-1,1,1),0),0),PLE!$AA$28*OFFSET(Import.PLQ,$A35-1,BH$15-1,1,1)),IF($E35&lt;&gt;1,IF(ISNUMBER(INDEX(Import.PLE,Detalhamento!$E35,Detalhamento!BH$15)),IF(INDEX(Import.PLE,Detalhamento!$E35,Detalhamento!BH$15)&lt;=mediçao,0,OFFSET(Import.PLQ,$A35-1,BH$15-1,1,1)),OFFSET(Import.PLQ,$A35-1,BH$15-1,1,1)),(1-PLE!$AA$28)*OFFSET(Import.PLQ,$A35-1,BH$15-1,1,1))))</f>
        <v>0</v>
      </c>
      <c r="BI35" s="146">
        <f ca="1">IF(BI$13="",0,CHOOSE(Detalhamento.OpçãoServiços,OFFSET(Import.PLQ,$A35-1,BI$15-1,1,1),IF($E35&lt;&gt;1,IF(ISNUMBER(INDEX(Import.PLE,Detalhamento!$E35,Detalhamento!BI$15)),IF(INDEX(Import.PLE,Detalhamento!$E35,Detalhamento!BI$15)&lt;=mediçao,OFFSET(Import.PLQ,$A35-1,BI$15-1,1,1),0),0),PLE!$AA$28*OFFSET(Import.PLQ,$A35-1,BI$15-1,1,1)),IF($E35&lt;&gt;1,IF(ISNUMBER(INDEX(Import.PLE,Detalhamento!$E35,Detalhamento!BI$15)),IF(INDEX(Import.PLE,Detalhamento!$E35,Detalhamento!BI$15)&lt;=mediçao,0,OFFSET(Import.PLQ,$A35-1,BI$15-1,1,1)),OFFSET(Import.PLQ,$A35-1,BI$15-1,1,1)),(1-PLE!$AA$28)*OFFSET(Import.PLQ,$A35-1,BI$15-1,1,1))))</f>
        <v>0</v>
      </c>
    </row>
    <row r="36" spans="1:61">
      <c r="A36" s="157">
        <v>17</v>
      </c>
      <c r="B36" s="21" t="e">
        <f t="shared" ca="1" si="2"/>
        <v>#N/A</v>
      </c>
      <c r="E36" s="155">
        <f t="shared" ca="1" si="3"/>
        <v>3</v>
      </c>
      <c r="F36" s="156" t="e">
        <f t="shared" ca="1" si="4"/>
        <v>#N/A</v>
      </c>
      <c r="G36" s="156" t="e">
        <f t="shared" ca="1" si="5"/>
        <v>#N/A</v>
      </c>
      <c r="H36" s="181" t="str">
        <f t="shared" ca="1" si="5"/>
        <v/>
      </c>
      <c r="I36" s="37" t="e">
        <f t="shared" ca="1" si="6"/>
        <v>#N/A</v>
      </c>
      <c r="J36" s="146" t="e">
        <f t="shared" ca="1" si="7"/>
        <v>#N/A</v>
      </c>
      <c r="K36" s="67"/>
      <c r="L36" s="146" t="e">
        <f ca="1">IF(L$13="",0,CHOOSE(Detalhamento.OpçãoServiços,OFFSET(Import.PLQ,$A36-1,L$15-1,1,1),IF($E36&lt;&gt;1,IF(ISNUMBER(INDEX(Import.PLE,Detalhamento!$E36,Detalhamento!L$15)),IF(INDEX(Import.PLE,Detalhamento!$E36,Detalhamento!L$15)&lt;=mediçao,OFFSET(Import.PLQ,$A36-1,L$15-1,1,1),0),0),PLE!$AA$28*OFFSET(Import.PLQ,$A36-1,L$15-1,1,1)),IF($E36&lt;&gt;1,IF(ISNUMBER(INDEX(Import.PLE,Detalhamento!$E36,Detalhamento!L$15)),IF(INDEX(Import.PLE,Detalhamento!$E36,Detalhamento!L$15)&lt;=mediçao,0,OFFSET(Import.PLQ,$A36-1,L$15-1,1,1)),OFFSET(Import.PLQ,$A36-1,L$15-1,1,1)),(1-PLE!$AA$28)*OFFSET(Import.PLQ,$A36-1,L$15-1,1,1))))</f>
        <v>#REF!</v>
      </c>
      <c r="M36" s="146" t="e">
        <f ca="1">IF(M$13="",0,CHOOSE(Detalhamento.OpçãoServiços,OFFSET(Import.PLQ,$A36-1,M$15-1,1,1),IF($E36&lt;&gt;1,IF(ISNUMBER(INDEX(Import.PLE,Detalhamento!$E36,Detalhamento!M$15)),IF(INDEX(Import.PLE,Detalhamento!$E36,Detalhamento!M$15)&lt;=mediçao,OFFSET(Import.PLQ,$A36-1,M$15-1,1,1),0),0),PLE!$AA$28*OFFSET(Import.PLQ,$A36-1,M$15-1,1,1)),IF($E36&lt;&gt;1,IF(ISNUMBER(INDEX(Import.PLE,Detalhamento!$E36,Detalhamento!M$15)),IF(INDEX(Import.PLE,Detalhamento!$E36,Detalhamento!M$15)&lt;=mediçao,0,OFFSET(Import.PLQ,$A36-1,M$15-1,1,1)),OFFSET(Import.PLQ,$A36-1,M$15-1,1,1)),(1-PLE!$AA$28)*OFFSET(Import.PLQ,$A36-1,M$15-1,1,1))))</f>
        <v>#REF!</v>
      </c>
      <c r="N36" s="146" t="e">
        <f ca="1">IF(N$13="",0,CHOOSE(Detalhamento.OpçãoServiços,OFFSET(Import.PLQ,$A36-1,N$15-1,1,1),IF($E36&lt;&gt;1,IF(ISNUMBER(INDEX(Import.PLE,Detalhamento!$E36,Detalhamento!N$15)),IF(INDEX(Import.PLE,Detalhamento!$E36,Detalhamento!N$15)&lt;=mediçao,OFFSET(Import.PLQ,$A36-1,N$15-1,1,1),0),0),PLE!$AA$28*OFFSET(Import.PLQ,$A36-1,N$15-1,1,1)),IF($E36&lt;&gt;1,IF(ISNUMBER(INDEX(Import.PLE,Detalhamento!$E36,Detalhamento!N$15)),IF(INDEX(Import.PLE,Detalhamento!$E36,Detalhamento!N$15)&lt;=mediçao,0,OFFSET(Import.PLQ,$A36-1,N$15-1,1,1)),OFFSET(Import.PLQ,$A36-1,N$15-1,1,1)),(1-PLE!$AA$28)*OFFSET(Import.PLQ,$A36-1,N$15-1,1,1))))</f>
        <v>#REF!</v>
      </c>
      <c r="O36" s="146" t="e">
        <f ca="1">IF(O$13="",0,CHOOSE(Detalhamento.OpçãoServiços,OFFSET(Import.PLQ,$A36-1,O$15-1,1,1),IF($E36&lt;&gt;1,IF(ISNUMBER(INDEX(Import.PLE,Detalhamento!$E36,Detalhamento!O$15)),IF(INDEX(Import.PLE,Detalhamento!$E36,Detalhamento!O$15)&lt;=mediçao,OFFSET(Import.PLQ,$A36-1,O$15-1,1,1),0),0),PLE!$AA$28*OFFSET(Import.PLQ,$A36-1,O$15-1,1,1)),IF($E36&lt;&gt;1,IF(ISNUMBER(INDEX(Import.PLE,Detalhamento!$E36,Detalhamento!O$15)),IF(INDEX(Import.PLE,Detalhamento!$E36,Detalhamento!O$15)&lt;=mediçao,0,OFFSET(Import.PLQ,$A36-1,O$15-1,1,1)),OFFSET(Import.PLQ,$A36-1,O$15-1,1,1)),(1-PLE!$AA$28)*OFFSET(Import.PLQ,$A36-1,O$15-1,1,1))))</f>
        <v>#REF!</v>
      </c>
      <c r="P36" s="146">
        <f ca="1">IF(P$13="",0,CHOOSE(Detalhamento.OpçãoServiços,OFFSET(Import.PLQ,$A36-1,P$15-1,1,1),IF($E36&lt;&gt;1,IF(ISNUMBER(INDEX(Import.PLE,Detalhamento!$E36,Detalhamento!P$15)),IF(INDEX(Import.PLE,Detalhamento!$E36,Detalhamento!P$15)&lt;=mediçao,OFFSET(Import.PLQ,$A36-1,P$15-1,1,1),0),0),PLE!$AA$28*OFFSET(Import.PLQ,$A36-1,P$15-1,1,1)),IF($E36&lt;&gt;1,IF(ISNUMBER(INDEX(Import.PLE,Detalhamento!$E36,Detalhamento!P$15)),IF(INDEX(Import.PLE,Detalhamento!$E36,Detalhamento!P$15)&lt;=mediçao,0,OFFSET(Import.PLQ,$A36-1,P$15-1,1,1)),OFFSET(Import.PLQ,$A36-1,P$15-1,1,1)),(1-PLE!$AA$28)*OFFSET(Import.PLQ,$A36-1,P$15-1,1,1))))</f>
        <v>0</v>
      </c>
      <c r="Q36" s="146">
        <f ca="1">IF(Q$13="",0,CHOOSE(Detalhamento.OpçãoServiços,OFFSET(Import.PLQ,$A36-1,Q$15-1,1,1),IF($E36&lt;&gt;1,IF(ISNUMBER(INDEX(Import.PLE,Detalhamento!$E36,Detalhamento!Q$15)),IF(INDEX(Import.PLE,Detalhamento!$E36,Detalhamento!Q$15)&lt;=mediçao,OFFSET(Import.PLQ,$A36-1,Q$15-1,1,1),0),0),PLE!$AA$28*OFFSET(Import.PLQ,$A36-1,Q$15-1,1,1)),IF($E36&lt;&gt;1,IF(ISNUMBER(INDEX(Import.PLE,Detalhamento!$E36,Detalhamento!Q$15)),IF(INDEX(Import.PLE,Detalhamento!$E36,Detalhamento!Q$15)&lt;=mediçao,0,OFFSET(Import.PLQ,$A36-1,Q$15-1,1,1)),OFFSET(Import.PLQ,$A36-1,Q$15-1,1,1)),(1-PLE!$AA$28)*OFFSET(Import.PLQ,$A36-1,Q$15-1,1,1))))</f>
        <v>0</v>
      </c>
      <c r="R36" s="146">
        <f ca="1">IF(R$13="",0,CHOOSE(Detalhamento.OpçãoServiços,OFFSET(Import.PLQ,$A36-1,R$15-1,1,1),IF($E36&lt;&gt;1,IF(ISNUMBER(INDEX(Import.PLE,Detalhamento!$E36,Detalhamento!R$15)),IF(INDEX(Import.PLE,Detalhamento!$E36,Detalhamento!R$15)&lt;=mediçao,OFFSET(Import.PLQ,$A36-1,R$15-1,1,1),0),0),PLE!$AA$28*OFFSET(Import.PLQ,$A36-1,R$15-1,1,1)),IF($E36&lt;&gt;1,IF(ISNUMBER(INDEX(Import.PLE,Detalhamento!$E36,Detalhamento!R$15)),IF(INDEX(Import.PLE,Detalhamento!$E36,Detalhamento!R$15)&lt;=mediçao,0,OFFSET(Import.PLQ,$A36-1,R$15-1,1,1)),OFFSET(Import.PLQ,$A36-1,R$15-1,1,1)),(1-PLE!$AA$28)*OFFSET(Import.PLQ,$A36-1,R$15-1,1,1))))</f>
        <v>0</v>
      </c>
      <c r="S36" s="146">
        <f ca="1">IF(S$13="",0,CHOOSE(Detalhamento.OpçãoServiços,OFFSET(Import.PLQ,$A36-1,S$15-1,1,1),IF($E36&lt;&gt;1,IF(ISNUMBER(INDEX(Import.PLE,Detalhamento!$E36,Detalhamento!S$15)),IF(INDEX(Import.PLE,Detalhamento!$E36,Detalhamento!S$15)&lt;=mediçao,OFFSET(Import.PLQ,$A36-1,S$15-1,1,1),0),0),PLE!$AA$28*OFFSET(Import.PLQ,$A36-1,S$15-1,1,1)),IF($E36&lt;&gt;1,IF(ISNUMBER(INDEX(Import.PLE,Detalhamento!$E36,Detalhamento!S$15)),IF(INDEX(Import.PLE,Detalhamento!$E36,Detalhamento!S$15)&lt;=mediçao,0,OFFSET(Import.PLQ,$A36-1,S$15-1,1,1)),OFFSET(Import.PLQ,$A36-1,S$15-1,1,1)),(1-PLE!$AA$28)*OFFSET(Import.PLQ,$A36-1,S$15-1,1,1))))</f>
        <v>0</v>
      </c>
      <c r="T36" s="146">
        <f ca="1">IF(T$13="",0,CHOOSE(Detalhamento.OpçãoServiços,OFFSET(Import.PLQ,$A36-1,T$15-1,1,1),IF($E36&lt;&gt;1,IF(ISNUMBER(INDEX(Import.PLE,Detalhamento!$E36,Detalhamento!T$15)),IF(INDEX(Import.PLE,Detalhamento!$E36,Detalhamento!T$15)&lt;=mediçao,OFFSET(Import.PLQ,$A36-1,T$15-1,1,1),0),0),PLE!$AA$28*OFFSET(Import.PLQ,$A36-1,T$15-1,1,1)),IF($E36&lt;&gt;1,IF(ISNUMBER(INDEX(Import.PLE,Detalhamento!$E36,Detalhamento!T$15)),IF(INDEX(Import.PLE,Detalhamento!$E36,Detalhamento!T$15)&lt;=mediçao,0,OFFSET(Import.PLQ,$A36-1,T$15-1,1,1)),OFFSET(Import.PLQ,$A36-1,T$15-1,1,1)),(1-PLE!$AA$28)*OFFSET(Import.PLQ,$A36-1,T$15-1,1,1))))</f>
        <v>0</v>
      </c>
      <c r="U36" s="146">
        <f ca="1">IF(U$13="",0,CHOOSE(Detalhamento.OpçãoServiços,OFFSET(Import.PLQ,$A36-1,U$15-1,1,1),IF($E36&lt;&gt;1,IF(ISNUMBER(INDEX(Import.PLE,Detalhamento!$E36,Detalhamento!U$15)),IF(INDEX(Import.PLE,Detalhamento!$E36,Detalhamento!U$15)&lt;=mediçao,OFFSET(Import.PLQ,$A36-1,U$15-1,1,1),0),0),PLE!$AA$28*OFFSET(Import.PLQ,$A36-1,U$15-1,1,1)),IF($E36&lt;&gt;1,IF(ISNUMBER(INDEX(Import.PLE,Detalhamento!$E36,Detalhamento!U$15)),IF(INDEX(Import.PLE,Detalhamento!$E36,Detalhamento!U$15)&lt;=mediçao,0,OFFSET(Import.PLQ,$A36-1,U$15-1,1,1)),OFFSET(Import.PLQ,$A36-1,U$15-1,1,1)),(1-PLE!$AA$28)*OFFSET(Import.PLQ,$A36-1,U$15-1,1,1))))</f>
        <v>0</v>
      </c>
      <c r="V36" s="146">
        <f ca="1">IF(V$13="",0,CHOOSE(Detalhamento.OpçãoServiços,OFFSET(Import.PLQ,$A36-1,V$15-1,1,1),IF($E36&lt;&gt;1,IF(ISNUMBER(INDEX(Import.PLE,Detalhamento!$E36,Detalhamento!V$15)),IF(INDEX(Import.PLE,Detalhamento!$E36,Detalhamento!V$15)&lt;=mediçao,OFFSET(Import.PLQ,$A36-1,V$15-1,1,1),0),0),PLE!$AA$28*OFFSET(Import.PLQ,$A36-1,V$15-1,1,1)),IF($E36&lt;&gt;1,IF(ISNUMBER(INDEX(Import.PLE,Detalhamento!$E36,Detalhamento!V$15)),IF(INDEX(Import.PLE,Detalhamento!$E36,Detalhamento!V$15)&lt;=mediçao,0,OFFSET(Import.PLQ,$A36-1,V$15-1,1,1)),OFFSET(Import.PLQ,$A36-1,V$15-1,1,1)),(1-PLE!$AA$28)*OFFSET(Import.PLQ,$A36-1,V$15-1,1,1))))</f>
        <v>0</v>
      </c>
      <c r="W36" s="146">
        <f ca="1">IF(W$13="",0,CHOOSE(Detalhamento.OpçãoServiços,OFFSET(Import.PLQ,$A36-1,W$15-1,1,1),IF($E36&lt;&gt;1,IF(ISNUMBER(INDEX(Import.PLE,Detalhamento!$E36,Detalhamento!W$15)),IF(INDEX(Import.PLE,Detalhamento!$E36,Detalhamento!W$15)&lt;=mediçao,OFFSET(Import.PLQ,$A36-1,W$15-1,1,1),0),0),PLE!$AA$28*OFFSET(Import.PLQ,$A36-1,W$15-1,1,1)),IF($E36&lt;&gt;1,IF(ISNUMBER(INDEX(Import.PLE,Detalhamento!$E36,Detalhamento!W$15)),IF(INDEX(Import.PLE,Detalhamento!$E36,Detalhamento!W$15)&lt;=mediçao,0,OFFSET(Import.PLQ,$A36-1,W$15-1,1,1)),OFFSET(Import.PLQ,$A36-1,W$15-1,1,1)),(1-PLE!$AA$28)*OFFSET(Import.PLQ,$A36-1,W$15-1,1,1))))</f>
        <v>0</v>
      </c>
      <c r="X36" s="146">
        <f ca="1">IF(X$13="",0,CHOOSE(Detalhamento.OpçãoServiços,OFFSET(Import.PLQ,$A36-1,X$15-1,1,1),IF($E36&lt;&gt;1,IF(ISNUMBER(INDEX(Import.PLE,Detalhamento!$E36,Detalhamento!X$15)),IF(INDEX(Import.PLE,Detalhamento!$E36,Detalhamento!X$15)&lt;=mediçao,OFFSET(Import.PLQ,$A36-1,X$15-1,1,1),0),0),PLE!$AA$28*OFFSET(Import.PLQ,$A36-1,X$15-1,1,1)),IF($E36&lt;&gt;1,IF(ISNUMBER(INDEX(Import.PLE,Detalhamento!$E36,Detalhamento!X$15)),IF(INDEX(Import.PLE,Detalhamento!$E36,Detalhamento!X$15)&lt;=mediçao,0,OFFSET(Import.PLQ,$A36-1,X$15-1,1,1)),OFFSET(Import.PLQ,$A36-1,X$15-1,1,1)),(1-PLE!$AA$28)*OFFSET(Import.PLQ,$A36-1,X$15-1,1,1))))</f>
        <v>0</v>
      </c>
      <c r="Y36" s="146">
        <f ca="1">IF(Y$13="",0,CHOOSE(Detalhamento.OpçãoServiços,OFFSET(Import.PLQ,$A36-1,Y$15-1,1,1),IF($E36&lt;&gt;1,IF(ISNUMBER(INDEX(Import.PLE,Detalhamento!$E36,Detalhamento!Y$15)),IF(INDEX(Import.PLE,Detalhamento!$E36,Detalhamento!Y$15)&lt;=mediçao,OFFSET(Import.PLQ,$A36-1,Y$15-1,1,1),0),0),PLE!$AA$28*OFFSET(Import.PLQ,$A36-1,Y$15-1,1,1)),IF($E36&lt;&gt;1,IF(ISNUMBER(INDEX(Import.PLE,Detalhamento!$E36,Detalhamento!Y$15)),IF(INDEX(Import.PLE,Detalhamento!$E36,Detalhamento!Y$15)&lt;=mediçao,0,OFFSET(Import.PLQ,$A36-1,Y$15-1,1,1)),OFFSET(Import.PLQ,$A36-1,Y$15-1,1,1)),(1-PLE!$AA$28)*OFFSET(Import.PLQ,$A36-1,Y$15-1,1,1))))</f>
        <v>0</v>
      </c>
      <c r="Z36" s="146">
        <f ca="1">IF(Z$13="",0,CHOOSE(Detalhamento.OpçãoServiços,OFFSET(Import.PLQ,$A36-1,Z$15-1,1,1),IF($E36&lt;&gt;1,IF(ISNUMBER(INDEX(Import.PLE,Detalhamento!$E36,Detalhamento!Z$15)),IF(INDEX(Import.PLE,Detalhamento!$E36,Detalhamento!Z$15)&lt;=mediçao,OFFSET(Import.PLQ,$A36-1,Z$15-1,1,1),0),0),PLE!$AA$28*OFFSET(Import.PLQ,$A36-1,Z$15-1,1,1)),IF($E36&lt;&gt;1,IF(ISNUMBER(INDEX(Import.PLE,Detalhamento!$E36,Detalhamento!Z$15)),IF(INDEX(Import.PLE,Detalhamento!$E36,Detalhamento!Z$15)&lt;=mediçao,0,OFFSET(Import.PLQ,$A36-1,Z$15-1,1,1)),OFFSET(Import.PLQ,$A36-1,Z$15-1,1,1)),(1-PLE!$AA$28)*OFFSET(Import.PLQ,$A36-1,Z$15-1,1,1))))</f>
        <v>0</v>
      </c>
      <c r="AA36" s="146">
        <f ca="1">IF(AA$13="",0,CHOOSE(Detalhamento.OpçãoServiços,OFFSET(Import.PLQ,$A36-1,AA$15-1,1,1),IF($E36&lt;&gt;1,IF(ISNUMBER(INDEX(Import.PLE,Detalhamento!$E36,Detalhamento!AA$15)),IF(INDEX(Import.PLE,Detalhamento!$E36,Detalhamento!AA$15)&lt;=mediçao,OFFSET(Import.PLQ,$A36-1,AA$15-1,1,1),0),0),PLE!$AA$28*OFFSET(Import.PLQ,$A36-1,AA$15-1,1,1)),IF($E36&lt;&gt;1,IF(ISNUMBER(INDEX(Import.PLE,Detalhamento!$E36,Detalhamento!AA$15)),IF(INDEX(Import.PLE,Detalhamento!$E36,Detalhamento!AA$15)&lt;=mediçao,0,OFFSET(Import.PLQ,$A36-1,AA$15-1,1,1)),OFFSET(Import.PLQ,$A36-1,AA$15-1,1,1)),(1-PLE!$AA$28)*OFFSET(Import.PLQ,$A36-1,AA$15-1,1,1))))</f>
        <v>0</v>
      </c>
      <c r="AB36" s="146">
        <f ca="1">IF(AB$13="",0,CHOOSE(Detalhamento.OpçãoServiços,OFFSET(Import.PLQ,$A36-1,AB$15-1,1,1),IF($E36&lt;&gt;1,IF(ISNUMBER(INDEX(Import.PLE,Detalhamento!$E36,Detalhamento!AB$15)),IF(INDEX(Import.PLE,Detalhamento!$E36,Detalhamento!AB$15)&lt;=mediçao,OFFSET(Import.PLQ,$A36-1,AB$15-1,1,1),0),0),PLE!$AA$28*OFFSET(Import.PLQ,$A36-1,AB$15-1,1,1)),IF($E36&lt;&gt;1,IF(ISNUMBER(INDEX(Import.PLE,Detalhamento!$E36,Detalhamento!AB$15)),IF(INDEX(Import.PLE,Detalhamento!$E36,Detalhamento!AB$15)&lt;=mediçao,0,OFFSET(Import.PLQ,$A36-1,AB$15-1,1,1)),OFFSET(Import.PLQ,$A36-1,AB$15-1,1,1)),(1-PLE!$AA$28)*OFFSET(Import.PLQ,$A36-1,AB$15-1,1,1))))</f>
        <v>0</v>
      </c>
      <c r="AC36" s="146">
        <f ca="1">IF(AC$13="",0,CHOOSE(Detalhamento.OpçãoServiços,OFFSET(Import.PLQ,$A36-1,AC$15-1,1,1),IF($E36&lt;&gt;1,IF(ISNUMBER(INDEX(Import.PLE,Detalhamento!$E36,Detalhamento!AC$15)),IF(INDEX(Import.PLE,Detalhamento!$E36,Detalhamento!AC$15)&lt;=mediçao,OFFSET(Import.PLQ,$A36-1,AC$15-1,1,1),0),0),PLE!$AA$28*OFFSET(Import.PLQ,$A36-1,AC$15-1,1,1)),IF($E36&lt;&gt;1,IF(ISNUMBER(INDEX(Import.PLE,Detalhamento!$E36,Detalhamento!AC$15)),IF(INDEX(Import.PLE,Detalhamento!$E36,Detalhamento!AC$15)&lt;=mediçao,0,OFFSET(Import.PLQ,$A36-1,AC$15-1,1,1)),OFFSET(Import.PLQ,$A36-1,AC$15-1,1,1)),(1-PLE!$AA$28)*OFFSET(Import.PLQ,$A36-1,AC$15-1,1,1))))</f>
        <v>0</v>
      </c>
      <c r="AD36" s="146">
        <f ca="1">IF(AD$13="",0,CHOOSE(Detalhamento.OpçãoServiços,OFFSET(Import.PLQ,$A36-1,AD$15-1,1,1),IF($E36&lt;&gt;1,IF(ISNUMBER(INDEX(Import.PLE,Detalhamento!$E36,Detalhamento!AD$15)),IF(INDEX(Import.PLE,Detalhamento!$E36,Detalhamento!AD$15)&lt;=mediçao,OFFSET(Import.PLQ,$A36-1,AD$15-1,1,1),0),0),PLE!$AA$28*OFFSET(Import.PLQ,$A36-1,AD$15-1,1,1)),IF($E36&lt;&gt;1,IF(ISNUMBER(INDEX(Import.PLE,Detalhamento!$E36,Detalhamento!AD$15)),IF(INDEX(Import.PLE,Detalhamento!$E36,Detalhamento!AD$15)&lt;=mediçao,0,OFFSET(Import.PLQ,$A36-1,AD$15-1,1,1)),OFFSET(Import.PLQ,$A36-1,AD$15-1,1,1)),(1-PLE!$AA$28)*OFFSET(Import.PLQ,$A36-1,AD$15-1,1,1))))</f>
        <v>0</v>
      </c>
      <c r="AE36" s="146">
        <f ca="1">IF(AE$13="",0,CHOOSE(Detalhamento.OpçãoServiços,OFFSET(Import.PLQ,$A36-1,AE$15-1,1,1),IF($E36&lt;&gt;1,IF(ISNUMBER(INDEX(Import.PLE,Detalhamento!$E36,Detalhamento!AE$15)),IF(INDEX(Import.PLE,Detalhamento!$E36,Detalhamento!AE$15)&lt;=mediçao,OFFSET(Import.PLQ,$A36-1,AE$15-1,1,1),0),0),PLE!$AA$28*OFFSET(Import.PLQ,$A36-1,AE$15-1,1,1)),IF($E36&lt;&gt;1,IF(ISNUMBER(INDEX(Import.PLE,Detalhamento!$E36,Detalhamento!AE$15)),IF(INDEX(Import.PLE,Detalhamento!$E36,Detalhamento!AE$15)&lt;=mediçao,0,OFFSET(Import.PLQ,$A36-1,AE$15-1,1,1)),OFFSET(Import.PLQ,$A36-1,AE$15-1,1,1)),(1-PLE!$AA$28)*OFFSET(Import.PLQ,$A36-1,AE$15-1,1,1))))</f>
        <v>0</v>
      </c>
      <c r="AF36" s="146">
        <f ca="1">IF(AF$13="",0,CHOOSE(Detalhamento.OpçãoServiços,OFFSET(Import.PLQ,$A36-1,AF$15-1,1,1),IF($E36&lt;&gt;1,IF(ISNUMBER(INDEX(Import.PLE,Detalhamento!$E36,Detalhamento!AF$15)),IF(INDEX(Import.PLE,Detalhamento!$E36,Detalhamento!AF$15)&lt;=mediçao,OFFSET(Import.PLQ,$A36-1,AF$15-1,1,1),0),0),PLE!$AA$28*OFFSET(Import.PLQ,$A36-1,AF$15-1,1,1)),IF($E36&lt;&gt;1,IF(ISNUMBER(INDEX(Import.PLE,Detalhamento!$E36,Detalhamento!AF$15)),IF(INDEX(Import.PLE,Detalhamento!$E36,Detalhamento!AF$15)&lt;=mediçao,0,OFFSET(Import.PLQ,$A36-1,AF$15-1,1,1)),OFFSET(Import.PLQ,$A36-1,AF$15-1,1,1)),(1-PLE!$AA$28)*OFFSET(Import.PLQ,$A36-1,AF$15-1,1,1))))</f>
        <v>0</v>
      </c>
      <c r="AG36" s="146">
        <f ca="1">IF(AG$13="",0,CHOOSE(Detalhamento.OpçãoServiços,OFFSET(Import.PLQ,$A36-1,AG$15-1,1,1),IF($E36&lt;&gt;1,IF(ISNUMBER(INDEX(Import.PLE,Detalhamento!$E36,Detalhamento!AG$15)),IF(INDEX(Import.PLE,Detalhamento!$E36,Detalhamento!AG$15)&lt;=mediçao,OFFSET(Import.PLQ,$A36-1,AG$15-1,1,1),0),0),PLE!$AA$28*OFFSET(Import.PLQ,$A36-1,AG$15-1,1,1)),IF($E36&lt;&gt;1,IF(ISNUMBER(INDEX(Import.PLE,Detalhamento!$E36,Detalhamento!AG$15)),IF(INDEX(Import.PLE,Detalhamento!$E36,Detalhamento!AG$15)&lt;=mediçao,0,OFFSET(Import.PLQ,$A36-1,AG$15-1,1,1)),OFFSET(Import.PLQ,$A36-1,AG$15-1,1,1)),(1-PLE!$AA$28)*OFFSET(Import.PLQ,$A36-1,AG$15-1,1,1))))</f>
        <v>0</v>
      </c>
      <c r="AH36" s="146">
        <f ca="1">IF(AH$13="",0,CHOOSE(Detalhamento.OpçãoServiços,OFFSET(Import.PLQ,$A36-1,AH$15-1,1,1),IF($E36&lt;&gt;1,IF(ISNUMBER(INDEX(Import.PLE,Detalhamento!$E36,Detalhamento!AH$15)),IF(INDEX(Import.PLE,Detalhamento!$E36,Detalhamento!AH$15)&lt;=mediçao,OFFSET(Import.PLQ,$A36-1,AH$15-1,1,1),0),0),PLE!$AA$28*OFFSET(Import.PLQ,$A36-1,AH$15-1,1,1)),IF($E36&lt;&gt;1,IF(ISNUMBER(INDEX(Import.PLE,Detalhamento!$E36,Detalhamento!AH$15)),IF(INDEX(Import.PLE,Detalhamento!$E36,Detalhamento!AH$15)&lt;=mediçao,0,OFFSET(Import.PLQ,$A36-1,AH$15-1,1,1)),OFFSET(Import.PLQ,$A36-1,AH$15-1,1,1)),(1-PLE!$AA$28)*OFFSET(Import.PLQ,$A36-1,AH$15-1,1,1))))</f>
        <v>0</v>
      </c>
      <c r="AI36" s="146">
        <f ca="1">IF(AI$13="",0,CHOOSE(Detalhamento.OpçãoServiços,OFFSET(Import.PLQ,$A36-1,AI$15-1,1,1),IF($E36&lt;&gt;1,IF(ISNUMBER(INDEX(Import.PLE,Detalhamento!$E36,Detalhamento!AI$15)),IF(INDEX(Import.PLE,Detalhamento!$E36,Detalhamento!AI$15)&lt;=mediçao,OFFSET(Import.PLQ,$A36-1,AI$15-1,1,1),0),0),PLE!$AA$28*OFFSET(Import.PLQ,$A36-1,AI$15-1,1,1)),IF($E36&lt;&gt;1,IF(ISNUMBER(INDEX(Import.PLE,Detalhamento!$E36,Detalhamento!AI$15)),IF(INDEX(Import.PLE,Detalhamento!$E36,Detalhamento!AI$15)&lt;=mediçao,0,OFFSET(Import.PLQ,$A36-1,AI$15-1,1,1)),OFFSET(Import.PLQ,$A36-1,AI$15-1,1,1)),(1-PLE!$AA$28)*OFFSET(Import.PLQ,$A36-1,AI$15-1,1,1))))</f>
        <v>0</v>
      </c>
      <c r="AJ36" s="146">
        <f ca="1">IF(AJ$13="",0,CHOOSE(Detalhamento.OpçãoServiços,OFFSET(Import.PLQ,$A36-1,AJ$15-1,1,1),IF($E36&lt;&gt;1,IF(ISNUMBER(INDEX(Import.PLE,Detalhamento!$E36,Detalhamento!AJ$15)),IF(INDEX(Import.PLE,Detalhamento!$E36,Detalhamento!AJ$15)&lt;=mediçao,OFFSET(Import.PLQ,$A36-1,AJ$15-1,1,1),0),0),PLE!$AA$28*OFFSET(Import.PLQ,$A36-1,AJ$15-1,1,1)),IF($E36&lt;&gt;1,IF(ISNUMBER(INDEX(Import.PLE,Detalhamento!$E36,Detalhamento!AJ$15)),IF(INDEX(Import.PLE,Detalhamento!$E36,Detalhamento!AJ$15)&lt;=mediçao,0,OFFSET(Import.PLQ,$A36-1,AJ$15-1,1,1)),OFFSET(Import.PLQ,$A36-1,AJ$15-1,1,1)),(1-PLE!$AA$28)*OFFSET(Import.PLQ,$A36-1,AJ$15-1,1,1))))</f>
        <v>0</v>
      </c>
      <c r="AK36" s="146">
        <f ca="1">IF(AK$13="",0,CHOOSE(Detalhamento.OpçãoServiços,OFFSET(Import.PLQ,$A36-1,AK$15-1,1,1),IF($E36&lt;&gt;1,IF(ISNUMBER(INDEX(Import.PLE,Detalhamento!$E36,Detalhamento!AK$15)),IF(INDEX(Import.PLE,Detalhamento!$E36,Detalhamento!AK$15)&lt;=mediçao,OFFSET(Import.PLQ,$A36-1,AK$15-1,1,1),0),0),PLE!$AA$28*OFFSET(Import.PLQ,$A36-1,AK$15-1,1,1)),IF($E36&lt;&gt;1,IF(ISNUMBER(INDEX(Import.PLE,Detalhamento!$E36,Detalhamento!AK$15)),IF(INDEX(Import.PLE,Detalhamento!$E36,Detalhamento!AK$15)&lt;=mediçao,0,OFFSET(Import.PLQ,$A36-1,AK$15-1,1,1)),OFFSET(Import.PLQ,$A36-1,AK$15-1,1,1)),(1-PLE!$AA$28)*OFFSET(Import.PLQ,$A36-1,AK$15-1,1,1))))</f>
        <v>0</v>
      </c>
      <c r="AL36" s="146">
        <f ca="1">IF(AL$13="",0,CHOOSE(Detalhamento.OpçãoServiços,OFFSET(Import.PLQ,$A36-1,AL$15-1,1,1),IF($E36&lt;&gt;1,IF(ISNUMBER(INDEX(Import.PLE,Detalhamento!$E36,Detalhamento!AL$15)),IF(INDEX(Import.PLE,Detalhamento!$E36,Detalhamento!AL$15)&lt;=mediçao,OFFSET(Import.PLQ,$A36-1,AL$15-1,1,1),0),0),PLE!$AA$28*OFFSET(Import.PLQ,$A36-1,AL$15-1,1,1)),IF($E36&lt;&gt;1,IF(ISNUMBER(INDEX(Import.PLE,Detalhamento!$E36,Detalhamento!AL$15)),IF(INDEX(Import.PLE,Detalhamento!$E36,Detalhamento!AL$15)&lt;=mediçao,0,OFFSET(Import.PLQ,$A36-1,AL$15-1,1,1)),OFFSET(Import.PLQ,$A36-1,AL$15-1,1,1)),(1-PLE!$AA$28)*OFFSET(Import.PLQ,$A36-1,AL$15-1,1,1))))</f>
        <v>0</v>
      </c>
      <c r="AM36" s="146">
        <f ca="1">IF(AM$13="",0,CHOOSE(Detalhamento.OpçãoServiços,OFFSET(Import.PLQ,$A36-1,AM$15-1,1,1),IF($E36&lt;&gt;1,IF(ISNUMBER(INDEX(Import.PLE,Detalhamento!$E36,Detalhamento!AM$15)),IF(INDEX(Import.PLE,Detalhamento!$E36,Detalhamento!AM$15)&lt;=mediçao,OFFSET(Import.PLQ,$A36-1,AM$15-1,1,1),0),0),PLE!$AA$28*OFFSET(Import.PLQ,$A36-1,AM$15-1,1,1)),IF($E36&lt;&gt;1,IF(ISNUMBER(INDEX(Import.PLE,Detalhamento!$E36,Detalhamento!AM$15)),IF(INDEX(Import.PLE,Detalhamento!$E36,Detalhamento!AM$15)&lt;=mediçao,0,OFFSET(Import.PLQ,$A36-1,AM$15-1,1,1)),OFFSET(Import.PLQ,$A36-1,AM$15-1,1,1)),(1-PLE!$AA$28)*OFFSET(Import.PLQ,$A36-1,AM$15-1,1,1))))</f>
        <v>0</v>
      </c>
      <c r="AN36" s="146">
        <f ca="1">IF(AN$13="",0,CHOOSE(Detalhamento.OpçãoServiços,OFFSET(Import.PLQ,$A36-1,AN$15-1,1,1),IF($E36&lt;&gt;1,IF(ISNUMBER(INDEX(Import.PLE,Detalhamento!$E36,Detalhamento!AN$15)),IF(INDEX(Import.PLE,Detalhamento!$E36,Detalhamento!AN$15)&lt;=mediçao,OFFSET(Import.PLQ,$A36-1,AN$15-1,1,1),0),0),PLE!$AA$28*OFFSET(Import.PLQ,$A36-1,AN$15-1,1,1)),IF($E36&lt;&gt;1,IF(ISNUMBER(INDEX(Import.PLE,Detalhamento!$E36,Detalhamento!AN$15)),IF(INDEX(Import.PLE,Detalhamento!$E36,Detalhamento!AN$15)&lt;=mediçao,0,OFFSET(Import.PLQ,$A36-1,AN$15-1,1,1)),OFFSET(Import.PLQ,$A36-1,AN$15-1,1,1)),(1-PLE!$AA$28)*OFFSET(Import.PLQ,$A36-1,AN$15-1,1,1))))</f>
        <v>0</v>
      </c>
      <c r="AO36" s="146">
        <f ca="1">IF(AO$13="",0,CHOOSE(Detalhamento.OpçãoServiços,OFFSET(Import.PLQ,$A36-1,AO$15-1,1,1),IF($E36&lt;&gt;1,IF(ISNUMBER(INDEX(Import.PLE,Detalhamento!$E36,Detalhamento!AO$15)),IF(INDEX(Import.PLE,Detalhamento!$E36,Detalhamento!AO$15)&lt;=mediçao,OFFSET(Import.PLQ,$A36-1,AO$15-1,1,1),0),0),PLE!$AA$28*OFFSET(Import.PLQ,$A36-1,AO$15-1,1,1)),IF($E36&lt;&gt;1,IF(ISNUMBER(INDEX(Import.PLE,Detalhamento!$E36,Detalhamento!AO$15)),IF(INDEX(Import.PLE,Detalhamento!$E36,Detalhamento!AO$15)&lt;=mediçao,0,OFFSET(Import.PLQ,$A36-1,AO$15-1,1,1)),OFFSET(Import.PLQ,$A36-1,AO$15-1,1,1)),(1-PLE!$AA$28)*OFFSET(Import.PLQ,$A36-1,AO$15-1,1,1))))</f>
        <v>0</v>
      </c>
      <c r="AP36" s="146">
        <f ca="1">IF(AP$13="",0,CHOOSE(Detalhamento.OpçãoServiços,OFFSET(Import.PLQ,$A36-1,AP$15-1,1,1),IF($E36&lt;&gt;1,IF(ISNUMBER(INDEX(Import.PLE,Detalhamento!$E36,Detalhamento!AP$15)),IF(INDEX(Import.PLE,Detalhamento!$E36,Detalhamento!AP$15)&lt;=mediçao,OFFSET(Import.PLQ,$A36-1,AP$15-1,1,1),0),0),PLE!$AA$28*OFFSET(Import.PLQ,$A36-1,AP$15-1,1,1)),IF($E36&lt;&gt;1,IF(ISNUMBER(INDEX(Import.PLE,Detalhamento!$E36,Detalhamento!AP$15)),IF(INDEX(Import.PLE,Detalhamento!$E36,Detalhamento!AP$15)&lt;=mediçao,0,OFFSET(Import.PLQ,$A36-1,AP$15-1,1,1)),OFFSET(Import.PLQ,$A36-1,AP$15-1,1,1)),(1-PLE!$AA$28)*OFFSET(Import.PLQ,$A36-1,AP$15-1,1,1))))</f>
        <v>0</v>
      </c>
      <c r="AQ36" s="146">
        <f ca="1">IF(AQ$13="",0,CHOOSE(Detalhamento.OpçãoServiços,OFFSET(Import.PLQ,$A36-1,AQ$15-1,1,1),IF($E36&lt;&gt;1,IF(ISNUMBER(INDEX(Import.PLE,Detalhamento!$E36,Detalhamento!AQ$15)),IF(INDEX(Import.PLE,Detalhamento!$E36,Detalhamento!AQ$15)&lt;=mediçao,OFFSET(Import.PLQ,$A36-1,AQ$15-1,1,1),0),0),PLE!$AA$28*OFFSET(Import.PLQ,$A36-1,AQ$15-1,1,1)),IF($E36&lt;&gt;1,IF(ISNUMBER(INDEX(Import.PLE,Detalhamento!$E36,Detalhamento!AQ$15)),IF(INDEX(Import.PLE,Detalhamento!$E36,Detalhamento!AQ$15)&lt;=mediçao,0,OFFSET(Import.PLQ,$A36-1,AQ$15-1,1,1)),OFFSET(Import.PLQ,$A36-1,AQ$15-1,1,1)),(1-PLE!$AA$28)*OFFSET(Import.PLQ,$A36-1,AQ$15-1,1,1))))</f>
        <v>0</v>
      </c>
      <c r="AR36" s="146">
        <f ca="1">IF(AR$13="",0,CHOOSE(Detalhamento.OpçãoServiços,OFFSET(Import.PLQ,$A36-1,AR$15-1,1,1),IF($E36&lt;&gt;1,IF(ISNUMBER(INDEX(Import.PLE,Detalhamento!$E36,Detalhamento!AR$15)),IF(INDEX(Import.PLE,Detalhamento!$E36,Detalhamento!AR$15)&lt;=mediçao,OFFSET(Import.PLQ,$A36-1,AR$15-1,1,1),0),0),PLE!$AA$28*OFFSET(Import.PLQ,$A36-1,AR$15-1,1,1)),IF($E36&lt;&gt;1,IF(ISNUMBER(INDEX(Import.PLE,Detalhamento!$E36,Detalhamento!AR$15)),IF(INDEX(Import.PLE,Detalhamento!$E36,Detalhamento!AR$15)&lt;=mediçao,0,OFFSET(Import.PLQ,$A36-1,AR$15-1,1,1)),OFFSET(Import.PLQ,$A36-1,AR$15-1,1,1)),(1-PLE!$AA$28)*OFFSET(Import.PLQ,$A36-1,AR$15-1,1,1))))</f>
        <v>0</v>
      </c>
      <c r="AS36" s="146">
        <f ca="1">IF(AS$13="",0,CHOOSE(Detalhamento.OpçãoServiços,OFFSET(Import.PLQ,$A36-1,AS$15-1,1,1),IF($E36&lt;&gt;1,IF(ISNUMBER(INDEX(Import.PLE,Detalhamento!$E36,Detalhamento!AS$15)),IF(INDEX(Import.PLE,Detalhamento!$E36,Detalhamento!AS$15)&lt;=mediçao,OFFSET(Import.PLQ,$A36-1,AS$15-1,1,1),0),0),PLE!$AA$28*OFFSET(Import.PLQ,$A36-1,AS$15-1,1,1)),IF($E36&lt;&gt;1,IF(ISNUMBER(INDEX(Import.PLE,Detalhamento!$E36,Detalhamento!AS$15)),IF(INDEX(Import.PLE,Detalhamento!$E36,Detalhamento!AS$15)&lt;=mediçao,0,OFFSET(Import.PLQ,$A36-1,AS$15-1,1,1)),OFFSET(Import.PLQ,$A36-1,AS$15-1,1,1)),(1-PLE!$AA$28)*OFFSET(Import.PLQ,$A36-1,AS$15-1,1,1))))</f>
        <v>0</v>
      </c>
      <c r="AT36" s="146">
        <f ca="1">IF(AT$13="",0,CHOOSE(Detalhamento.OpçãoServiços,OFFSET(Import.PLQ,$A36-1,AT$15-1,1,1),IF($E36&lt;&gt;1,IF(ISNUMBER(INDEX(Import.PLE,Detalhamento!$E36,Detalhamento!AT$15)),IF(INDEX(Import.PLE,Detalhamento!$E36,Detalhamento!AT$15)&lt;=mediçao,OFFSET(Import.PLQ,$A36-1,AT$15-1,1,1),0),0),PLE!$AA$28*OFFSET(Import.PLQ,$A36-1,AT$15-1,1,1)),IF($E36&lt;&gt;1,IF(ISNUMBER(INDEX(Import.PLE,Detalhamento!$E36,Detalhamento!AT$15)),IF(INDEX(Import.PLE,Detalhamento!$E36,Detalhamento!AT$15)&lt;=mediçao,0,OFFSET(Import.PLQ,$A36-1,AT$15-1,1,1)),OFFSET(Import.PLQ,$A36-1,AT$15-1,1,1)),(1-PLE!$AA$28)*OFFSET(Import.PLQ,$A36-1,AT$15-1,1,1))))</f>
        <v>0</v>
      </c>
      <c r="AU36" s="146">
        <f ca="1">IF(AU$13="",0,CHOOSE(Detalhamento.OpçãoServiços,OFFSET(Import.PLQ,$A36-1,AU$15-1,1,1),IF($E36&lt;&gt;1,IF(ISNUMBER(INDEX(Import.PLE,Detalhamento!$E36,Detalhamento!AU$15)),IF(INDEX(Import.PLE,Detalhamento!$E36,Detalhamento!AU$15)&lt;=mediçao,OFFSET(Import.PLQ,$A36-1,AU$15-1,1,1),0),0),PLE!$AA$28*OFFSET(Import.PLQ,$A36-1,AU$15-1,1,1)),IF($E36&lt;&gt;1,IF(ISNUMBER(INDEX(Import.PLE,Detalhamento!$E36,Detalhamento!AU$15)),IF(INDEX(Import.PLE,Detalhamento!$E36,Detalhamento!AU$15)&lt;=mediçao,0,OFFSET(Import.PLQ,$A36-1,AU$15-1,1,1)),OFFSET(Import.PLQ,$A36-1,AU$15-1,1,1)),(1-PLE!$AA$28)*OFFSET(Import.PLQ,$A36-1,AU$15-1,1,1))))</f>
        <v>0</v>
      </c>
      <c r="AV36" s="146">
        <f ca="1">IF(AV$13="",0,CHOOSE(Detalhamento.OpçãoServiços,OFFSET(Import.PLQ,$A36-1,AV$15-1,1,1),IF($E36&lt;&gt;1,IF(ISNUMBER(INDEX(Import.PLE,Detalhamento!$E36,Detalhamento!AV$15)),IF(INDEX(Import.PLE,Detalhamento!$E36,Detalhamento!AV$15)&lt;=mediçao,OFFSET(Import.PLQ,$A36-1,AV$15-1,1,1),0),0),PLE!$AA$28*OFFSET(Import.PLQ,$A36-1,AV$15-1,1,1)),IF($E36&lt;&gt;1,IF(ISNUMBER(INDEX(Import.PLE,Detalhamento!$E36,Detalhamento!AV$15)),IF(INDEX(Import.PLE,Detalhamento!$E36,Detalhamento!AV$15)&lt;=mediçao,0,OFFSET(Import.PLQ,$A36-1,AV$15-1,1,1)),OFFSET(Import.PLQ,$A36-1,AV$15-1,1,1)),(1-PLE!$AA$28)*OFFSET(Import.PLQ,$A36-1,AV$15-1,1,1))))</f>
        <v>0</v>
      </c>
      <c r="AW36" s="146">
        <f ca="1">IF(AW$13="",0,CHOOSE(Detalhamento.OpçãoServiços,OFFSET(Import.PLQ,$A36-1,AW$15-1,1,1),IF($E36&lt;&gt;1,IF(ISNUMBER(INDEX(Import.PLE,Detalhamento!$E36,Detalhamento!AW$15)),IF(INDEX(Import.PLE,Detalhamento!$E36,Detalhamento!AW$15)&lt;=mediçao,OFFSET(Import.PLQ,$A36-1,AW$15-1,1,1),0),0),PLE!$AA$28*OFFSET(Import.PLQ,$A36-1,AW$15-1,1,1)),IF($E36&lt;&gt;1,IF(ISNUMBER(INDEX(Import.PLE,Detalhamento!$E36,Detalhamento!AW$15)),IF(INDEX(Import.PLE,Detalhamento!$E36,Detalhamento!AW$15)&lt;=mediçao,0,OFFSET(Import.PLQ,$A36-1,AW$15-1,1,1)),OFFSET(Import.PLQ,$A36-1,AW$15-1,1,1)),(1-PLE!$AA$28)*OFFSET(Import.PLQ,$A36-1,AW$15-1,1,1))))</f>
        <v>0</v>
      </c>
      <c r="AX36" s="146">
        <f ca="1">IF(AX$13="",0,CHOOSE(Detalhamento.OpçãoServiços,OFFSET(Import.PLQ,$A36-1,AX$15-1,1,1),IF($E36&lt;&gt;1,IF(ISNUMBER(INDEX(Import.PLE,Detalhamento!$E36,Detalhamento!AX$15)),IF(INDEX(Import.PLE,Detalhamento!$E36,Detalhamento!AX$15)&lt;=mediçao,OFFSET(Import.PLQ,$A36-1,AX$15-1,1,1),0),0),PLE!$AA$28*OFFSET(Import.PLQ,$A36-1,AX$15-1,1,1)),IF($E36&lt;&gt;1,IF(ISNUMBER(INDEX(Import.PLE,Detalhamento!$E36,Detalhamento!AX$15)),IF(INDEX(Import.PLE,Detalhamento!$E36,Detalhamento!AX$15)&lt;=mediçao,0,OFFSET(Import.PLQ,$A36-1,AX$15-1,1,1)),OFFSET(Import.PLQ,$A36-1,AX$15-1,1,1)),(1-PLE!$AA$28)*OFFSET(Import.PLQ,$A36-1,AX$15-1,1,1))))</f>
        <v>0</v>
      </c>
      <c r="AY36" s="146">
        <f ca="1">IF(AY$13="",0,CHOOSE(Detalhamento.OpçãoServiços,OFFSET(Import.PLQ,$A36-1,AY$15-1,1,1),IF($E36&lt;&gt;1,IF(ISNUMBER(INDEX(Import.PLE,Detalhamento!$E36,Detalhamento!AY$15)),IF(INDEX(Import.PLE,Detalhamento!$E36,Detalhamento!AY$15)&lt;=mediçao,OFFSET(Import.PLQ,$A36-1,AY$15-1,1,1),0),0),PLE!$AA$28*OFFSET(Import.PLQ,$A36-1,AY$15-1,1,1)),IF($E36&lt;&gt;1,IF(ISNUMBER(INDEX(Import.PLE,Detalhamento!$E36,Detalhamento!AY$15)),IF(INDEX(Import.PLE,Detalhamento!$E36,Detalhamento!AY$15)&lt;=mediçao,0,OFFSET(Import.PLQ,$A36-1,AY$15-1,1,1)),OFFSET(Import.PLQ,$A36-1,AY$15-1,1,1)),(1-PLE!$AA$28)*OFFSET(Import.PLQ,$A36-1,AY$15-1,1,1))))</f>
        <v>0</v>
      </c>
      <c r="AZ36" s="146">
        <f ca="1">IF(AZ$13="",0,CHOOSE(Detalhamento.OpçãoServiços,OFFSET(Import.PLQ,$A36-1,AZ$15-1,1,1),IF($E36&lt;&gt;1,IF(ISNUMBER(INDEX(Import.PLE,Detalhamento!$E36,Detalhamento!AZ$15)),IF(INDEX(Import.PLE,Detalhamento!$E36,Detalhamento!AZ$15)&lt;=mediçao,OFFSET(Import.PLQ,$A36-1,AZ$15-1,1,1),0),0),PLE!$AA$28*OFFSET(Import.PLQ,$A36-1,AZ$15-1,1,1)),IF($E36&lt;&gt;1,IF(ISNUMBER(INDEX(Import.PLE,Detalhamento!$E36,Detalhamento!AZ$15)),IF(INDEX(Import.PLE,Detalhamento!$E36,Detalhamento!AZ$15)&lt;=mediçao,0,OFFSET(Import.PLQ,$A36-1,AZ$15-1,1,1)),OFFSET(Import.PLQ,$A36-1,AZ$15-1,1,1)),(1-PLE!$AA$28)*OFFSET(Import.PLQ,$A36-1,AZ$15-1,1,1))))</f>
        <v>0</v>
      </c>
      <c r="BA36" s="146">
        <f ca="1">IF(BA$13="",0,CHOOSE(Detalhamento.OpçãoServiços,OFFSET(Import.PLQ,$A36-1,BA$15-1,1,1),IF($E36&lt;&gt;1,IF(ISNUMBER(INDEX(Import.PLE,Detalhamento!$E36,Detalhamento!BA$15)),IF(INDEX(Import.PLE,Detalhamento!$E36,Detalhamento!BA$15)&lt;=mediçao,OFFSET(Import.PLQ,$A36-1,BA$15-1,1,1),0),0),PLE!$AA$28*OFFSET(Import.PLQ,$A36-1,BA$15-1,1,1)),IF($E36&lt;&gt;1,IF(ISNUMBER(INDEX(Import.PLE,Detalhamento!$E36,Detalhamento!BA$15)),IF(INDEX(Import.PLE,Detalhamento!$E36,Detalhamento!BA$15)&lt;=mediçao,0,OFFSET(Import.PLQ,$A36-1,BA$15-1,1,1)),OFFSET(Import.PLQ,$A36-1,BA$15-1,1,1)),(1-PLE!$AA$28)*OFFSET(Import.PLQ,$A36-1,BA$15-1,1,1))))</f>
        <v>0</v>
      </c>
      <c r="BB36" s="146">
        <f ca="1">IF(BB$13="",0,CHOOSE(Detalhamento.OpçãoServiços,OFFSET(Import.PLQ,$A36-1,BB$15-1,1,1),IF($E36&lt;&gt;1,IF(ISNUMBER(INDEX(Import.PLE,Detalhamento!$E36,Detalhamento!BB$15)),IF(INDEX(Import.PLE,Detalhamento!$E36,Detalhamento!BB$15)&lt;=mediçao,OFFSET(Import.PLQ,$A36-1,BB$15-1,1,1),0),0),PLE!$AA$28*OFFSET(Import.PLQ,$A36-1,BB$15-1,1,1)),IF($E36&lt;&gt;1,IF(ISNUMBER(INDEX(Import.PLE,Detalhamento!$E36,Detalhamento!BB$15)),IF(INDEX(Import.PLE,Detalhamento!$E36,Detalhamento!BB$15)&lt;=mediçao,0,OFFSET(Import.PLQ,$A36-1,BB$15-1,1,1)),OFFSET(Import.PLQ,$A36-1,BB$15-1,1,1)),(1-PLE!$AA$28)*OFFSET(Import.PLQ,$A36-1,BB$15-1,1,1))))</f>
        <v>0</v>
      </c>
      <c r="BC36" s="146">
        <f ca="1">IF(BC$13="",0,CHOOSE(Detalhamento.OpçãoServiços,OFFSET(Import.PLQ,$A36-1,BC$15-1,1,1),IF($E36&lt;&gt;1,IF(ISNUMBER(INDEX(Import.PLE,Detalhamento!$E36,Detalhamento!BC$15)),IF(INDEX(Import.PLE,Detalhamento!$E36,Detalhamento!BC$15)&lt;=mediçao,OFFSET(Import.PLQ,$A36-1,BC$15-1,1,1),0),0),PLE!$AA$28*OFFSET(Import.PLQ,$A36-1,BC$15-1,1,1)),IF($E36&lt;&gt;1,IF(ISNUMBER(INDEX(Import.PLE,Detalhamento!$E36,Detalhamento!BC$15)),IF(INDEX(Import.PLE,Detalhamento!$E36,Detalhamento!BC$15)&lt;=mediçao,0,OFFSET(Import.PLQ,$A36-1,BC$15-1,1,1)),OFFSET(Import.PLQ,$A36-1,BC$15-1,1,1)),(1-PLE!$AA$28)*OFFSET(Import.PLQ,$A36-1,BC$15-1,1,1))))</f>
        <v>0</v>
      </c>
      <c r="BD36" s="146">
        <f ca="1">IF(BD$13="",0,CHOOSE(Detalhamento.OpçãoServiços,OFFSET(Import.PLQ,$A36-1,BD$15-1,1,1),IF($E36&lt;&gt;1,IF(ISNUMBER(INDEX(Import.PLE,Detalhamento!$E36,Detalhamento!BD$15)),IF(INDEX(Import.PLE,Detalhamento!$E36,Detalhamento!BD$15)&lt;=mediçao,OFFSET(Import.PLQ,$A36-1,BD$15-1,1,1),0),0),PLE!$AA$28*OFFSET(Import.PLQ,$A36-1,BD$15-1,1,1)),IF($E36&lt;&gt;1,IF(ISNUMBER(INDEX(Import.PLE,Detalhamento!$E36,Detalhamento!BD$15)),IF(INDEX(Import.PLE,Detalhamento!$E36,Detalhamento!BD$15)&lt;=mediçao,0,OFFSET(Import.PLQ,$A36-1,BD$15-1,1,1)),OFFSET(Import.PLQ,$A36-1,BD$15-1,1,1)),(1-PLE!$AA$28)*OFFSET(Import.PLQ,$A36-1,BD$15-1,1,1))))</f>
        <v>0</v>
      </c>
      <c r="BE36" s="146">
        <f ca="1">IF(BE$13="",0,CHOOSE(Detalhamento.OpçãoServiços,OFFSET(Import.PLQ,$A36-1,BE$15-1,1,1),IF($E36&lt;&gt;1,IF(ISNUMBER(INDEX(Import.PLE,Detalhamento!$E36,Detalhamento!BE$15)),IF(INDEX(Import.PLE,Detalhamento!$E36,Detalhamento!BE$15)&lt;=mediçao,OFFSET(Import.PLQ,$A36-1,BE$15-1,1,1),0),0),PLE!$AA$28*OFFSET(Import.PLQ,$A36-1,BE$15-1,1,1)),IF($E36&lt;&gt;1,IF(ISNUMBER(INDEX(Import.PLE,Detalhamento!$E36,Detalhamento!BE$15)),IF(INDEX(Import.PLE,Detalhamento!$E36,Detalhamento!BE$15)&lt;=mediçao,0,OFFSET(Import.PLQ,$A36-1,BE$15-1,1,1)),OFFSET(Import.PLQ,$A36-1,BE$15-1,1,1)),(1-PLE!$AA$28)*OFFSET(Import.PLQ,$A36-1,BE$15-1,1,1))))</f>
        <v>0</v>
      </c>
      <c r="BF36" s="146">
        <f ca="1">IF(BF$13="",0,CHOOSE(Detalhamento.OpçãoServiços,OFFSET(Import.PLQ,$A36-1,BF$15-1,1,1),IF($E36&lt;&gt;1,IF(ISNUMBER(INDEX(Import.PLE,Detalhamento!$E36,Detalhamento!BF$15)),IF(INDEX(Import.PLE,Detalhamento!$E36,Detalhamento!BF$15)&lt;=mediçao,OFFSET(Import.PLQ,$A36-1,BF$15-1,1,1),0),0),PLE!$AA$28*OFFSET(Import.PLQ,$A36-1,BF$15-1,1,1)),IF($E36&lt;&gt;1,IF(ISNUMBER(INDEX(Import.PLE,Detalhamento!$E36,Detalhamento!BF$15)),IF(INDEX(Import.PLE,Detalhamento!$E36,Detalhamento!BF$15)&lt;=mediçao,0,OFFSET(Import.PLQ,$A36-1,BF$15-1,1,1)),OFFSET(Import.PLQ,$A36-1,BF$15-1,1,1)),(1-PLE!$AA$28)*OFFSET(Import.PLQ,$A36-1,BF$15-1,1,1))))</f>
        <v>0</v>
      </c>
      <c r="BG36" s="146">
        <f ca="1">IF(BG$13="",0,CHOOSE(Detalhamento.OpçãoServiços,OFFSET(Import.PLQ,$A36-1,BG$15-1,1,1),IF($E36&lt;&gt;1,IF(ISNUMBER(INDEX(Import.PLE,Detalhamento!$E36,Detalhamento!BG$15)),IF(INDEX(Import.PLE,Detalhamento!$E36,Detalhamento!BG$15)&lt;=mediçao,OFFSET(Import.PLQ,$A36-1,BG$15-1,1,1),0),0),PLE!$AA$28*OFFSET(Import.PLQ,$A36-1,BG$15-1,1,1)),IF($E36&lt;&gt;1,IF(ISNUMBER(INDEX(Import.PLE,Detalhamento!$E36,Detalhamento!BG$15)),IF(INDEX(Import.PLE,Detalhamento!$E36,Detalhamento!BG$15)&lt;=mediçao,0,OFFSET(Import.PLQ,$A36-1,BG$15-1,1,1)),OFFSET(Import.PLQ,$A36-1,BG$15-1,1,1)),(1-PLE!$AA$28)*OFFSET(Import.PLQ,$A36-1,BG$15-1,1,1))))</f>
        <v>0</v>
      </c>
      <c r="BH36" s="146">
        <f ca="1">IF(BH$13="",0,CHOOSE(Detalhamento.OpçãoServiços,OFFSET(Import.PLQ,$A36-1,BH$15-1,1,1),IF($E36&lt;&gt;1,IF(ISNUMBER(INDEX(Import.PLE,Detalhamento!$E36,Detalhamento!BH$15)),IF(INDEX(Import.PLE,Detalhamento!$E36,Detalhamento!BH$15)&lt;=mediçao,OFFSET(Import.PLQ,$A36-1,BH$15-1,1,1),0),0),PLE!$AA$28*OFFSET(Import.PLQ,$A36-1,BH$15-1,1,1)),IF($E36&lt;&gt;1,IF(ISNUMBER(INDEX(Import.PLE,Detalhamento!$E36,Detalhamento!BH$15)),IF(INDEX(Import.PLE,Detalhamento!$E36,Detalhamento!BH$15)&lt;=mediçao,0,OFFSET(Import.PLQ,$A36-1,BH$15-1,1,1)),OFFSET(Import.PLQ,$A36-1,BH$15-1,1,1)),(1-PLE!$AA$28)*OFFSET(Import.PLQ,$A36-1,BH$15-1,1,1))))</f>
        <v>0</v>
      </c>
      <c r="BI36" s="146">
        <f ca="1">IF(BI$13="",0,CHOOSE(Detalhamento.OpçãoServiços,OFFSET(Import.PLQ,$A36-1,BI$15-1,1,1),IF($E36&lt;&gt;1,IF(ISNUMBER(INDEX(Import.PLE,Detalhamento!$E36,Detalhamento!BI$15)),IF(INDEX(Import.PLE,Detalhamento!$E36,Detalhamento!BI$15)&lt;=mediçao,OFFSET(Import.PLQ,$A36-1,BI$15-1,1,1),0),0),PLE!$AA$28*OFFSET(Import.PLQ,$A36-1,BI$15-1,1,1)),IF($E36&lt;&gt;1,IF(ISNUMBER(INDEX(Import.PLE,Detalhamento!$E36,Detalhamento!BI$15)),IF(INDEX(Import.PLE,Detalhamento!$E36,Detalhamento!BI$15)&lt;=mediçao,0,OFFSET(Import.PLQ,$A36-1,BI$15-1,1,1)),OFFSET(Import.PLQ,$A36-1,BI$15-1,1,1)),(1-PLE!$AA$28)*OFFSET(Import.PLQ,$A36-1,BI$15-1,1,1))))</f>
        <v>0</v>
      </c>
    </row>
    <row r="38" spans="1:61" ht="11.5">
      <c r="E38" s="636" t="e">
        <f ca="1">Eventograma_e_Quantitativos!C40</f>
        <v>#REF!</v>
      </c>
      <c r="F38" s="636"/>
      <c r="G38" s="636"/>
      <c r="H38" s="636"/>
      <c r="I38" s="57"/>
      <c r="J38" s="57"/>
      <c r="K38" s="57"/>
      <c r="L38" s="57"/>
      <c r="M38" s="58"/>
      <c r="N38" s="58"/>
      <c r="O38" s="58"/>
      <c r="P38" s="58"/>
      <c r="Q38" s="58"/>
      <c r="R38" s="57"/>
      <c r="S38" s="58"/>
      <c r="T38" s="58"/>
      <c r="U38" s="58"/>
      <c r="V38" s="58"/>
      <c r="W38" s="58"/>
      <c r="X38" s="57"/>
      <c r="Y38" s="58"/>
      <c r="Z38" s="58"/>
      <c r="AA38" s="58"/>
      <c r="AB38" s="58"/>
      <c r="AC38" s="58"/>
      <c r="AD38" s="57"/>
      <c r="AE38" s="58"/>
      <c r="AF38" s="58"/>
      <c r="AG38" s="58"/>
      <c r="AH38" s="58"/>
      <c r="AI38" s="58"/>
      <c r="AJ38" s="57"/>
      <c r="AK38" s="58"/>
      <c r="AL38" s="58"/>
      <c r="AM38" s="58"/>
      <c r="AN38" s="58"/>
      <c r="AO38" s="58"/>
      <c r="AP38" s="57"/>
      <c r="AQ38" s="58"/>
      <c r="AR38" s="58"/>
      <c r="AS38" s="58"/>
      <c r="AT38" s="58"/>
      <c r="AU38" s="58"/>
      <c r="AV38" s="57"/>
      <c r="AW38" s="58"/>
      <c r="AX38" s="58"/>
      <c r="AY38" s="58"/>
      <c r="AZ38" s="58"/>
      <c r="BA38" s="58"/>
      <c r="BB38" s="57"/>
      <c r="BC38" s="58"/>
      <c r="BD38" s="58"/>
      <c r="BE38" s="58"/>
      <c r="BF38" s="58"/>
      <c r="BG38" s="58"/>
    </row>
    <row r="39" spans="1:61">
      <c r="E39" s="634" t="s">
        <v>43</v>
      </c>
      <c r="F39" s="634"/>
      <c r="G39" s="634"/>
      <c r="H39" s="21"/>
      <c r="M39" s="59" t="s">
        <v>41</v>
      </c>
      <c r="N39" s="633" t="e">
        <f>Eventograma_e_Quantitativos!$P$41</f>
        <v>#REF!</v>
      </c>
      <c r="O39" s="633"/>
      <c r="P39" s="633"/>
      <c r="Q39" s="633"/>
      <c r="S39" s="59" t="s">
        <v>41</v>
      </c>
      <c r="T39" s="633" t="e">
        <f>Eventograma_e_Quantitativos!$P$41</f>
        <v>#REF!</v>
      </c>
      <c r="U39" s="633"/>
      <c r="V39" s="633"/>
      <c r="W39" s="633"/>
      <c r="Y39" s="59" t="s">
        <v>41</v>
      </c>
      <c r="Z39" s="633" t="e">
        <f>Eventograma_e_Quantitativos!$P$41</f>
        <v>#REF!</v>
      </c>
      <c r="AA39" s="633"/>
      <c r="AB39" s="633"/>
      <c r="AC39" s="633"/>
      <c r="AE39" s="59" t="s">
        <v>41</v>
      </c>
      <c r="AF39" s="633" t="e">
        <f>Eventograma_e_Quantitativos!$P$41</f>
        <v>#REF!</v>
      </c>
      <c r="AG39" s="633"/>
      <c r="AH39" s="633"/>
      <c r="AI39" s="633"/>
      <c r="AK39" s="59" t="s">
        <v>41</v>
      </c>
      <c r="AL39" s="633" t="e">
        <f>Eventograma_e_Quantitativos!$P$41</f>
        <v>#REF!</v>
      </c>
      <c r="AM39" s="633"/>
      <c r="AN39" s="633"/>
      <c r="AO39" s="633"/>
      <c r="AQ39" s="59" t="s">
        <v>41</v>
      </c>
      <c r="AR39" s="633" t="e">
        <f>Eventograma_e_Quantitativos!$P$41</f>
        <v>#REF!</v>
      </c>
      <c r="AS39" s="633"/>
      <c r="AT39" s="633"/>
      <c r="AU39" s="633"/>
      <c r="AW39" s="59" t="s">
        <v>41</v>
      </c>
      <c r="AX39" s="633" t="e">
        <f>Eventograma_e_Quantitativos!$P$41</f>
        <v>#REF!</v>
      </c>
      <c r="AY39" s="633"/>
      <c r="AZ39" s="633"/>
      <c r="BA39" s="633"/>
      <c r="BC39" s="59" t="s">
        <v>41</v>
      </c>
      <c r="BD39" s="633" t="e">
        <f>Eventograma_e_Quantitativos!$P$41</f>
        <v>#REF!</v>
      </c>
      <c r="BE39" s="633"/>
      <c r="BF39" s="633"/>
      <c r="BG39" s="633"/>
    </row>
    <row r="40" spans="1:61">
      <c r="E40" s="21"/>
      <c r="F40" s="21"/>
      <c r="G40" s="21"/>
      <c r="H40" s="21"/>
      <c r="M40" s="59" t="s">
        <v>42</v>
      </c>
      <c r="N40" s="634" t="e">
        <f>Eventograma_e_Quantitativos!$P$42</f>
        <v>#REF!</v>
      </c>
      <c r="O40" s="634"/>
      <c r="P40" s="634"/>
      <c r="Q40" s="634"/>
      <c r="S40" s="59" t="s">
        <v>42</v>
      </c>
      <c r="T40" s="634" t="e">
        <f>Eventograma_e_Quantitativos!$P$42</f>
        <v>#REF!</v>
      </c>
      <c r="U40" s="634"/>
      <c r="V40" s="634"/>
      <c r="W40" s="634"/>
      <c r="Y40" s="59" t="s">
        <v>42</v>
      </c>
      <c r="Z40" s="634" t="e">
        <f>Eventograma_e_Quantitativos!$P$42</f>
        <v>#REF!</v>
      </c>
      <c r="AA40" s="634"/>
      <c r="AB40" s="634"/>
      <c r="AC40" s="634"/>
      <c r="AE40" s="59" t="s">
        <v>42</v>
      </c>
      <c r="AF40" s="634" t="e">
        <f>Eventograma_e_Quantitativos!$P$42</f>
        <v>#REF!</v>
      </c>
      <c r="AG40" s="634"/>
      <c r="AH40" s="634"/>
      <c r="AI40" s="634"/>
      <c r="AK40" s="59" t="s">
        <v>42</v>
      </c>
      <c r="AL40" s="634" t="e">
        <f>Eventograma_e_Quantitativos!$P$42</f>
        <v>#REF!</v>
      </c>
      <c r="AM40" s="634"/>
      <c r="AN40" s="634"/>
      <c r="AO40" s="634"/>
      <c r="AQ40" s="59" t="s">
        <v>42</v>
      </c>
      <c r="AR40" s="634" t="e">
        <f>Eventograma_e_Quantitativos!$P$42</f>
        <v>#REF!</v>
      </c>
      <c r="AS40" s="634"/>
      <c r="AT40" s="634"/>
      <c r="AU40" s="634"/>
      <c r="AW40" s="59" t="s">
        <v>42</v>
      </c>
      <c r="AX40" s="634" t="e">
        <f>Eventograma_e_Quantitativos!$P$42</f>
        <v>#REF!</v>
      </c>
      <c r="AY40" s="634"/>
      <c r="AZ40" s="634"/>
      <c r="BA40" s="634"/>
      <c r="BC40" s="59" t="s">
        <v>42</v>
      </c>
      <c r="BD40" s="634" t="e">
        <f>Eventograma_e_Quantitativos!$P$42</f>
        <v>#REF!</v>
      </c>
      <c r="BE40" s="634"/>
      <c r="BF40" s="634"/>
      <c r="BG40" s="634"/>
    </row>
  </sheetData>
  <sheetProtection algorithmName="SHA-512" hashValue="UIcDt1CAFwhzDSyX5WQlQdu/pqPGeqAztGKvK02Ra+QzjwVAvizzGE38i84wiXUee9fYTO+ShKtVNsUhF68Xng==" saltValue="muGBAAfdSdnUTAn01IRb2A==" spinCount="100000" sheet="1" objects="1" scenarios="1"/>
  <autoFilter ref="A16:J36">
    <filterColumn colId="5">
      <customFilters>
        <customFilter operator="notEqual" val="0"/>
      </customFilters>
    </filterColumn>
  </autoFilter>
  <sortState ref="A18:J36">
    <sortCondition ref="F16"/>
  </sortState>
  <dataConsolidate/>
  <mergeCells count="18">
    <mergeCell ref="Z39:AC39"/>
    <mergeCell ref="Z40:AC40"/>
    <mergeCell ref="E39:G39"/>
    <mergeCell ref="E38:H38"/>
    <mergeCell ref="N39:Q39"/>
    <mergeCell ref="N40:Q40"/>
    <mergeCell ref="T39:W39"/>
    <mergeCell ref="T40:W40"/>
    <mergeCell ref="BD39:BG39"/>
    <mergeCell ref="BD40:BG40"/>
    <mergeCell ref="AF39:AI39"/>
    <mergeCell ref="AF40:AI40"/>
    <mergeCell ref="AL39:AO39"/>
    <mergeCell ref="AL40:AO40"/>
    <mergeCell ref="AR39:AU39"/>
    <mergeCell ref="AR40:AU40"/>
    <mergeCell ref="AX39:BA39"/>
    <mergeCell ref="AX40:BA40"/>
  </mergeCells>
  <phoneticPr fontId="0" type="noConversion"/>
  <conditionalFormatting sqref="M38:Q40">
    <cfRule type="expression" dxfId="30" priority="38" stopIfTrue="1">
      <formula>numFrentes&gt;6</formula>
    </cfRule>
  </conditionalFormatting>
  <conditionalFormatting sqref="S38:W40">
    <cfRule type="expression" dxfId="29" priority="36" stopIfTrue="1">
      <formula>numFrentes&gt;12</formula>
    </cfRule>
  </conditionalFormatting>
  <conditionalFormatting sqref="Y38:AC40">
    <cfRule type="expression" dxfId="28" priority="34" stopIfTrue="1">
      <formula>numFrentes&gt;18</formula>
    </cfRule>
  </conditionalFormatting>
  <conditionalFormatting sqref="AE38:AI40">
    <cfRule type="expression" dxfId="27" priority="32" stopIfTrue="1">
      <formula>numFrentes&gt;24</formula>
    </cfRule>
  </conditionalFormatting>
  <conditionalFormatting sqref="AK38:AO40">
    <cfRule type="expression" dxfId="26" priority="30" stopIfTrue="1">
      <formula>numFrentes&gt;30</formula>
    </cfRule>
  </conditionalFormatting>
  <conditionalFormatting sqref="AQ38:AU40">
    <cfRule type="expression" dxfId="25" priority="28" stopIfTrue="1">
      <formula>numFrentes&gt;36</formula>
    </cfRule>
  </conditionalFormatting>
  <conditionalFormatting sqref="E1:J1 E17:J34">
    <cfRule type="expression" dxfId="24" priority="19" stopIfTrue="1">
      <formula>OR(Nível="evento",Nível="meta",Nível="Nível")</formula>
    </cfRule>
  </conditionalFormatting>
  <conditionalFormatting sqref="L1:BI1 L17:BI34">
    <cfRule type="expression" dxfId="23" priority="18" stopIfTrue="1">
      <formula>OR(Nível="evento",Nível="meta",Nível="Nível")</formula>
    </cfRule>
  </conditionalFormatting>
  <conditionalFormatting sqref="E35:J36">
    <cfRule type="expression" dxfId="22" priority="8" stopIfTrue="1">
      <formula>OR(Nível="evento",Nível="meta",Nível="Nível")</formula>
    </cfRule>
  </conditionalFormatting>
  <conditionalFormatting sqref="L35:BI36">
    <cfRule type="expression" dxfId="21" priority="7" stopIfTrue="1">
      <formula>OR(Nível="evento",Nível="meta",Nível="Nível")</formula>
    </cfRule>
  </conditionalFormatting>
  <pageMargins left="0.78740157480314965" right="0.78740157480314965" top="0.78740157480314965" bottom="0.78740157480314965" header="0.31496062992125984" footer="0.31496062992125984"/>
  <pageSetup paperSize="9" scale="78" fitToWidth="0" fitToHeight="0" pageOrder="overThenDown" orientation="landscape" horizontalDpi="4294967295" verticalDpi="4294967295" r:id="rId1"/>
  <headerFooter>
    <oddFooter>&amp;R&amp;P&amp;L27.477 v006   micro</oddFooter>
  </headerFooter>
  <rowBreaks count="1" manualBreakCount="1">
    <brk id="40" max="16383" man="1"/>
  </rowBreaks>
  <colBreaks count="8" manualBreakCount="8">
    <brk id="17" max="1048575" man="1"/>
    <brk id="23" max="1048575" man="1"/>
    <brk id="29" max="1048575" man="1"/>
    <brk id="35" max="1048575" man="1"/>
    <brk id="41" max="1048575" man="1"/>
    <brk id="47" max="1048575" man="1"/>
    <brk id="53" max="1048575" man="1"/>
    <brk id="5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881" r:id="rId4" name="Drop Down 2465">
              <controlPr defaultSize="0" autoLine="0" autoPict="0">
                <anchor moveWithCells="1" sizeWithCells="1">
                  <from>
                    <xdr:col>6</xdr:col>
                    <xdr:colOff>514350</xdr:colOff>
                    <xdr:row>12</xdr:row>
                    <xdr:rowOff>241300</xdr:rowOff>
                  </from>
                  <to>
                    <xdr:col>7</xdr:col>
                    <xdr:colOff>1314450</xdr:colOff>
                    <xdr:row>12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0" r:id="rId5" name="SelecionaExibição">
              <controlPr defaultSize="0" autoLine="0" autoPict="0" macro="[0]!SelecionaExibição">
                <anchor moveWithCells="1" sizeWithCells="1">
                  <from>
                    <xdr:col>6</xdr:col>
                    <xdr:colOff>514350</xdr:colOff>
                    <xdr:row>12</xdr:row>
                    <xdr:rowOff>527050</xdr:rowOff>
                  </from>
                  <to>
                    <xdr:col>7</xdr:col>
                    <xdr:colOff>1314450</xdr:colOff>
                    <xdr:row>12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9" r:id="rId6" name="Label 2603">
              <controlPr defaultSize="0" autoFill="0" autoLine="0" autoPict="0">
                <anchor moveWithCells="1" sizeWithCells="1">
                  <from>
                    <xdr:col>6</xdr:col>
                    <xdr:colOff>31750</xdr:colOff>
                    <xdr:row>12</xdr:row>
                    <xdr:rowOff>241300</xdr:rowOff>
                  </from>
                  <to>
                    <xdr:col>6</xdr:col>
                    <xdr:colOff>476250</xdr:colOff>
                    <xdr:row>12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0" r:id="rId7" name="Label 2604">
              <controlPr defaultSize="0" autoFill="0" autoLine="0" autoPict="0">
                <anchor moveWithCells="1" sizeWithCells="1">
                  <from>
                    <xdr:col>4</xdr:col>
                    <xdr:colOff>69850</xdr:colOff>
                    <xdr:row>12</xdr:row>
                    <xdr:rowOff>514350</xdr:rowOff>
                  </from>
                  <to>
                    <xdr:col>6</xdr:col>
                    <xdr:colOff>469900</xdr:colOff>
                    <xdr:row>12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6"/>
  <dimension ref="A1:BN55"/>
  <sheetViews>
    <sheetView showGridLines="0" zoomScaleNormal="100" zoomScaleSheetLayoutView="100" workbookViewId="0">
      <pane xSplit="3" ySplit="32" topLeftCell="D33" activePane="bottomRight" state="frozen"/>
      <selection activeCell="F33" sqref="F33"/>
      <selection pane="topRight" activeCell="F33" sqref="F33"/>
      <selection pane="bottomLeft" activeCell="F33" sqref="F33"/>
      <selection pane="bottomRight" activeCell="F33" sqref="F33"/>
    </sheetView>
  </sheetViews>
  <sheetFormatPr defaultColWidth="0" defaultRowHeight="10"/>
  <cols>
    <col min="1" max="1" width="2.26953125" style="21" customWidth="1"/>
    <col min="2" max="2" width="5.54296875" style="20" customWidth="1"/>
    <col min="3" max="3" width="20" style="20" customWidth="1"/>
    <col min="4" max="4" width="1" style="20" customWidth="1"/>
    <col min="5" max="7" width="3.453125" style="20" customWidth="1"/>
    <col min="8" max="8" width="3.453125" style="19" customWidth="1"/>
    <col min="9" max="10" width="3.453125" style="20" customWidth="1"/>
    <col min="11" max="61" width="3.453125" style="21" customWidth="1"/>
    <col min="62" max="66" width="0" style="21" hidden="1" customWidth="1"/>
    <col min="67" max="16384" width="3.453125" style="21" hidden="1"/>
  </cols>
  <sheetData>
    <row r="1" spans="2:54" ht="12.5" hidden="1">
      <c r="B1" s="130" t="e">
        <f ca="1">OFFSET(B1,-1,0)+1</f>
        <v>#REF!</v>
      </c>
      <c r="C1" s="166" t="e">
        <f ca="1">IF($B1&lt;=numEventos,INDEX(Eventos,B1,2),"")</f>
        <v>#REF!</v>
      </c>
      <c r="D1" s="168" t="s">
        <v>145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</row>
    <row r="2" spans="2:54" hidden="1"/>
    <row r="3" spans="2:54" hidden="1"/>
    <row r="4" spans="2:54" hidden="1"/>
    <row r="5" spans="2:54" hidden="1"/>
    <row r="6" spans="2:54" hidden="1"/>
    <row r="7" spans="2:54" hidden="1"/>
    <row r="8" spans="2:54" hidden="1"/>
    <row r="9" spans="2:54" hidden="1"/>
    <row r="10" spans="2:54" hidden="1"/>
    <row r="11" spans="2:54" hidden="1"/>
    <row r="12" spans="2:54" hidden="1"/>
    <row r="13" spans="2:54" hidden="1"/>
    <row r="14" spans="2:54" hidden="1"/>
    <row r="15" spans="2:54" hidden="1"/>
    <row r="16" spans="2:54" hidden="1"/>
    <row r="17" spans="2:60" hidden="1"/>
    <row r="18" spans="2:60" hidden="1"/>
    <row r="19" spans="2:60" customFormat="1" ht="14.5"/>
    <row r="20" spans="2:60" s="26" customFormat="1" ht="30.75" customHeight="1">
      <c r="B20" s="55"/>
      <c r="C20" s="55"/>
      <c r="D20" s="652" t="s">
        <v>107</v>
      </c>
      <c r="E20" s="652"/>
      <c r="F20" s="652"/>
      <c r="G20" s="652"/>
      <c r="H20" s="652"/>
      <c r="I20" s="652"/>
      <c r="J20" s="652"/>
      <c r="K20" s="652"/>
      <c r="L20" s="652"/>
      <c r="M20" s="652"/>
      <c r="N20" s="652"/>
      <c r="O20" s="652"/>
      <c r="P20" s="652"/>
      <c r="Q20" s="652"/>
      <c r="R20" s="652"/>
      <c r="S20" s="652"/>
      <c r="T20" s="652"/>
      <c r="U20" s="652"/>
      <c r="V20" s="652"/>
      <c r="AF20"/>
      <c r="AG20"/>
      <c r="AH20"/>
      <c r="AI20"/>
      <c r="AY20" s="646" t="s">
        <v>106</v>
      </c>
      <c r="AZ20" s="647"/>
      <c r="BA20" s="647"/>
      <c r="BB20" s="648"/>
      <c r="BC20" s="150">
        <f ca="1">Cronograma.MesesQuadro</f>
        <v>12</v>
      </c>
      <c r="BD20" s="56"/>
    </row>
    <row r="21" spans="2:60" ht="6.75" customHeight="1">
      <c r="BD21"/>
      <c r="BE21"/>
      <c r="BF21"/>
      <c r="BG21"/>
      <c r="BH21"/>
    </row>
    <row r="22" spans="2:60" ht="31.5" customHeight="1"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/>
      <c r="BE22"/>
      <c r="BF22"/>
      <c r="BG22"/>
      <c r="BH22"/>
    </row>
    <row r="23" spans="2:60" ht="11.25" customHeight="1"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/>
      <c r="BE23"/>
      <c r="BF23"/>
      <c r="BG23"/>
      <c r="BH23"/>
    </row>
    <row r="24" spans="2:60" ht="11.25" customHeight="1"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/>
      <c r="BE24"/>
      <c r="BF24"/>
      <c r="BG24"/>
      <c r="BH24"/>
    </row>
    <row r="25" spans="2:60" ht="11.25" customHeight="1"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/>
      <c r="BE25"/>
      <c r="BF25"/>
      <c r="BG25"/>
      <c r="BH25"/>
    </row>
    <row r="26" spans="2:60" ht="11.25" customHeight="1"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/>
      <c r="BE26"/>
      <c r="BF26"/>
      <c r="BG26"/>
      <c r="BH26"/>
    </row>
    <row r="27" spans="2:60" ht="11.25" customHeight="1"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/>
      <c r="BE27"/>
      <c r="BF27"/>
      <c r="BG27"/>
      <c r="BH27"/>
    </row>
    <row r="28" spans="2:60" ht="11.25" customHeight="1"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/>
      <c r="BE28"/>
      <c r="BF28"/>
      <c r="BG28"/>
      <c r="BH28"/>
    </row>
    <row r="29" spans="2:60" ht="6.75" customHeight="1"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</row>
    <row r="30" spans="2:60" ht="100" customHeight="1">
      <c r="B30" s="30"/>
      <c r="E30" s="167" t="e">
        <f>IF(Eventograma_e_Quantitativos!N15&lt;&gt;"",Eventograma_e_Quantitativos!N15,"")</f>
        <v>#REF!</v>
      </c>
      <c r="F30" s="167" t="e">
        <f>IF(Eventograma_e_Quantitativos!O15&lt;&gt;"",Eventograma_e_Quantitativos!O15,"")</f>
        <v>#REF!</v>
      </c>
      <c r="G30" s="167" t="e">
        <f>IF(Eventograma_e_Quantitativos!P15&lt;&gt;"",Eventograma_e_Quantitativos!P15,"")</f>
        <v>#REF!</v>
      </c>
      <c r="H30" s="167" t="e">
        <f>IF(Eventograma_e_Quantitativos!Q15&lt;&gt;"",Eventograma_e_Quantitativos!Q15,"")</f>
        <v>#REF!</v>
      </c>
      <c r="I30" s="167" t="str">
        <f>IF(Eventograma_e_Quantitativos!R15&lt;&gt;"",Eventograma_e_Quantitativos!R15,"")</f>
        <v/>
      </c>
      <c r="J30" s="167" t="str">
        <f>IF(Eventograma_e_Quantitativos!S15&lt;&gt;"",Eventograma_e_Quantitativos!S15,"")</f>
        <v/>
      </c>
      <c r="K30" s="167" t="str">
        <f>IF(Eventograma_e_Quantitativos!T15&lt;&gt;"",Eventograma_e_Quantitativos!T15,"")</f>
        <v/>
      </c>
      <c r="L30" s="167" t="str">
        <f>IF(Eventograma_e_Quantitativos!U15&lt;&gt;"",Eventograma_e_Quantitativos!U15,"")</f>
        <v/>
      </c>
      <c r="M30" s="167" t="str">
        <f>IF(Eventograma_e_Quantitativos!V15&lt;&gt;"",Eventograma_e_Quantitativos!V15,"")</f>
        <v/>
      </c>
      <c r="N30" s="167" t="str">
        <f>IF(Eventograma_e_Quantitativos!W15&lt;&gt;"",Eventograma_e_Quantitativos!W15,"")</f>
        <v/>
      </c>
      <c r="O30" s="167" t="str">
        <f>IF(Eventograma_e_Quantitativos!X15&lt;&gt;"",Eventograma_e_Quantitativos!X15,"")</f>
        <v/>
      </c>
      <c r="P30" s="167" t="str">
        <f>IF(Eventograma_e_Quantitativos!Y15&lt;&gt;"",Eventograma_e_Quantitativos!Y15,"")</f>
        <v/>
      </c>
      <c r="Q30" s="167" t="str">
        <f>IF(Eventograma_e_Quantitativos!Z15&lt;&gt;"",Eventograma_e_Quantitativos!Z15,"")</f>
        <v/>
      </c>
      <c r="R30" s="167" t="str">
        <f>IF(Eventograma_e_Quantitativos!AA15&lt;&gt;"",Eventograma_e_Quantitativos!AA15,"")</f>
        <v/>
      </c>
      <c r="S30" s="167" t="str">
        <f>IF(Eventograma_e_Quantitativos!AB15&lt;&gt;"",Eventograma_e_Quantitativos!AB15,"")</f>
        <v/>
      </c>
      <c r="T30" s="167" t="str">
        <f>IF(Eventograma_e_Quantitativos!AC15&lt;&gt;"",Eventograma_e_Quantitativos!AC15,"")</f>
        <v/>
      </c>
      <c r="U30" s="167" t="str">
        <f>IF(Eventograma_e_Quantitativos!AD15&lt;&gt;"",Eventograma_e_Quantitativos!AD15,"")</f>
        <v/>
      </c>
      <c r="V30" s="167" t="str">
        <f>IF(Eventograma_e_Quantitativos!AE15&lt;&gt;"",Eventograma_e_Quantitativos!AE15,"")</f>
        <v/>
      </c>
      <c r="W30" s="167" t="str">
        <f>IF(Eventograma_e_Quantitativos!AF15&lt;&gt;"",Eventograma_e_Quantitativos!AF15,"")</f>
        <v/>
      </c>
      <c r="X30" s="167" t="str">
        <f>IF(Eventograma_e_Quantitativos!AG15&lt;&gt;"",Eventograma_e_Quantitativos!AG15,"")</f>
        <v/>
      </c>
      <c r="Y30" s="167" t="str">
        <f>IF(Eventograma_e_Quantitativos!AH15&lt;&gt;"",Eventograma_e_Quantitativos!AH15,"")</f>
        <v/>
      </c>
      <c r="Z30" s="167" t="str">
        <f>IF(Eventograma_e_Quantitativos!AI15&lt;&gt;"",Eventograma_e_Quantitativos!AI15,"")</f>
        <v/>
      </c>
      <c r="AA30" s="167" t="str">
        <f>IF(Eventograma_e_Quantitativos!AJ15&lt;&gt;"",Eventograma_e_Quantitativos!AJ15,"")</f>
        <v/>
      </c>
      <c r="AB30" s="167" t="str">
        <f>IF(Eventograma_e_Quantitativos!AK15&lt;&gt;"",Eventograma_e_Quantitativos!AK15,"")</f>
        <v/>
      </c>
      <c r="AC30" s="167" t="str">
        <f>IF(Eventograma_e_Quantitativos!AL15&lt;&gt;"",Eventograma_e_Quantitativos!AL15,"")</f>
        <v/>
      </c>
      <c r="AD30" s="167" t="str">
        <f>IF(Eventograma_e_Quantitativos!AM15&lt;&gt;"",Eventograma_e_Quantitativos!AM15,"")</f>
        <v/>
      </c>
      <c r="AE30" s="167" t="str">
        <f>IF(Eventograma_e_Quantitativos!AN15&lt;&gt;"",Eventograma_e_Quantitativos!AN15,"")</f>
        <v/>
      </c>
      <c r="AF30" s="167" t="str">
        <f>IF(Eventograma_e_Quantitativos!AO15&lt;&gt;"",Eventograma_e_Quantitativos!AO15,"")</f>
        <v/>
      </c>
      <c r="AG30" s="167" t="str">
        <f>IF(Eventograma_e_Quantitativos!AP15&lt;&gt;"",Eventograma_e_Quantitativos!AP15,"")</f>
        <v/>
      </c>
      <c r="AH30" s="167" t="str">
        <f>IF(Eventograma_e_Quantitativos!AQ15&lt;&gt;"",Eventograma_e_Quantitativos!AQ15,"")</f>
        <v/>
      </c>
      <c r="AI30" s="167" t="str">
        <f>IF(Eventograma_e_Quantitativos!AR15&lt;&gt;"",Eventograma_e_Quantitativos!AR15,"")</f>
        <v/>
      </c>
      <c r="AJ30" s="167" t="str">
        <f>IF(Eventograma_e_Quantitativos!AS15&lt;&gt;"",Eventograma_e_Quantitativos!AS15,"")</f>
        <v/>
      </c>
      <c r="AK30" s="167" t="str">
        <f>IF(Eventograma_e_Quantitativos!AT15&lt;&gt;"",Eventograma_e_Quantitativos!AT15,"")</f>
        <v/>
      </c>
      <c r="AL30" s="167" t="str">
        <f>IF(Eventograma_e_Quantitativos!AU15&lt;&gt;"",Eventograma_e_Quantitativos!AU15,"")</f>
        <v/>
      </c>
      <c r="AM30" s="167" t="str">
        <f>IF(Eventograma_e_Quantitativos!AV15&lt;&gt;"",Eventograma_e_Quantitativos!AV15,"")</f>
        <v/>
      </c>
      <c r="AN30" s="167" t="str">
        <f>IF(Eventograma_e_Quantitativos!AW15&lt;&gt;"",Eventograma_e_Quantitativos!AW15,"")</f>
        <v/>
      </c>
      <c r="AO30" s="167" t="str">
        <f>IF(Eventograma_e_Quantitativos!AX15&lt;&gt;"",Eventograma_e_Quantitativos!AX15,"")</f>
        <v/>
      </c>
      <c r="AP30" s="167" t="str">
        <f>IF(Eventograma_e_Quantitativos!AY15&lt;&gt;"",Eventograma_e_Quantitativos!AY15,"")</f>
        <v/>
      </c>
      <c r="AQ30" s="167" t="str">
        <f>IF(Eventograma_e_Quantitativos!AZ15&lt;&gt;"",Eventograma_e_Quantitativos!AZ15,"")</f>
        <v/>
      </c>
      <c r="AR30" s="167" t="str">
        <f>IF(Eventograma_e_Quantitativos!BA15&lt;&gt;"",Eventograma_e_Quantitativos!BA15,"")</f>
        <v/>
      </c>
      <c r="AS30" s="167" t="str">
        <f>IF(Eventograma_e_Quantitativos!BB15&lt;&gt;"",Eventograma_e_Quantitativos!BB15,"")</f>
        <v/>
      </c>
      <c r="AT30" s="167" t="str">
        <f>IF(Eventograma_e_Quantitativos!BC15&lt;&gt;"",Eventograma_e_Quantitativos!BC15,"")</f>
        <v/>
      </c>
      <c r="AU30" s="167" t="str">
        <f>IF(Eventograma_e_Quantitativos!BD15&lt;&gt;"",Eventograma_e_Quantitativos!BD15,"")</f>
        <v/>
      </c>
      <c r="AV30" s="167" t="str">
        <f>IF(Eventograma_e_Quantitativos!BE15&lt;&gt;"",Eventograma_e_Quantitativos!BE15,"")</f>
        <v/>
      </c>
      <c r="AW30" s="167" t="str">
        <f>IF(Eventograma_e_Quantitativos!BF15&lt;&gt;"",Eventograma_e_Quantitativos!BF15,"")</f>
        <v/>
      </c>
      <c r="AX30" s="167" t="str">
        <f>IF(Eventograma_e_Quantitativos!BG15&lt;&gt;"",Eventograma_e_Quantitativos!BG15,"")</f>
        <v/>
      </c>
      <c r="AY30" s="167" t="str">
        <f>IF(Eventograma_e_Quantitativos!BH15&lt;&gt;"",Eventograma_e_Quantitativos!BH15,"")</f>
        <v/>
      </c>
      <c r="AZ30" s="167" t="str">
        <f>IF(Eventograma_e_Quantitativos!BI15&lt;&gt;"",Eventograma_e_Quantitativos!BI15,"")</f>
        <v/>
      </c>
      <c r="BA30" s="167" t="str">
        <f>IF(Eventograma_e_Quantitativos!BJ15&lt;&gt;"",Eventograma_e_Quantitativos!BJ15,"")</f>
        <v/>
      </c>
      <c r="BB30" s="167" t="str">
        <f>IF(Eventograma_e_Quantitativos!BK15&lt;&gt;"",Eventograma_e_Quantitativos!BK15,"")</f>
        <v/>
      </c>
    </row>
    <row r="31" spans="2:60" s="31" customFormat="1" ht="11.25" customHeight="1">
      <c r="B31" s="653" t="s">
        <v>95</v>
      </c>
      <c r="C31" s="655" t="s">
        <v>96</v>
      </c>
      <c r="E31" s="132">
        <v>1</v>
      </c>
      <c r="F31" s="132">
        <v>2</v>
      </c>
      <c r="G31" s="132">
        <v>3</v>
      </c>
      <c r="H31" s="132">
        <v>4</v>
      </c>
      <c r="I31" s="132">
        <v>5</v>
      </c>
      <c r="J31" s="132">
        <v>6</v>
      </c>
      <c r="K31" s="132">
        <v>7</v>
      </c>
      <c r="L31" s="132">
        <v>8</v>
      </c>
      <c r="M31" s="132">
        <v>9</v>
      </c>
      <c r="N31" s="132">
        <v>10</v>
      </c>
      <c r="O31" s="132">
        <v>11</v>
      </c>
      <c r="P31" s="132">
        <v>12</v>
      </c>
      <c r="Q31" s="132">
        <v>13</v>
      </c>
      <c r="R31" s="132">
        <v>14</v>
      </c>
      <c r="S31" s="132">
        <v>15</v>
      </c>
      <c r="T31" s="132">
        <v>16</v>
      </c>
      <c r="U31" s="132">
        <v>17</v>
      </c>
      <c r="V31" s="132">
        <v>18</v>
      </c>
      <c r="W31" s="132">
        <v>19</v>
      </c>
      <c r="X31" s="132">
        <v>20</v>
      </c>
      <c r="Y31" s="132">
        <v>21</v>
      </c>
      <c r="Z31" s="132">
        <v>22</v>
      </c>
      <c r="AA31" s="132">
        <v>23</v>
      </c>
      <c r="AB31" s="132">
        <v>24</v>
      </c>
      <c r="AC31" s="132">
        <v>25</v>
      </c>
      <c r="AD31" s="132">
        <v>26</v>
      </c>
      <c r="AE31" s="132">
        <v>27</v>
      </c>
      <c r="AF31" s="132">
        <v>28</v>
      </c>
      <c r="AG31" s="132">
        <v>29</v>
      </c>
      <c r="AH31" s="132">
        <v>30</v>
      </c>
      <c r="AI31" s="132">
        <v>31</v>
      </c>
      <c r="AJ31" s="132">
        <v>32</v>
      </c>
      <c r="AK31" s="132">
        <v>33</v>
      </c>
      <c r="AL31" s="132">
        <v>34</v>
      </c>
      <c r="AM31" s="132">
        <v>35</v>
      </c>
      <c r="AN31" s="132">
        <v>36</v>
      </c>
      <c r="AO31" s="132">
        <v>37</v>
      </c>
      <c r="AP31" s="132">
        <v>38</v>
      </c>
      <c r="AQ31" s="132">
        <v>39</v>
      </c>
      <c r="AR31" s="132">
        <v>40</v>
      </c>
      <c r="AS31" s="132">
        <v>41</v>
      </c>
      <c r="AT31" s="132">
        <v>42</v>
      </c>
      <c r="AU31" s="132">
        <v>43</v>
      </c>
      <c r="AV31" s="132">
        <v>44</v>
      </c>
      <c r="AW31" s="132">
        <v>45</v>
      </c>
      <c r="AX31" s="132">
        <v>46</v>
      </c>
      <c r="AY31" s="132">
        <v>47</v>
      </c>
      <c r="AZ31" s="132">
        <v>48</v>
      </c>
      <c r="BA31" s="132">
        <v>49</v>
      </c>
      <c r="BB31" s="132">
        <v>50</v>
      </c>
    </row>
    <row r="32" spans="2:60" s="32" customFormat="1" ht="22.5" customHeight="1">
      <c r="B32" s="654"/>
      <c r="C32" s="656"/>
      <c r="D32" s="33"/>
      <c r="E32" s="649" t="s">
        <v>51</v>
      </c>
      <c r="F32" s="650"/>
      <c r="G32" s="650"/>
      <c r="H32" s="650"/>
      <c r="I32" s="650"/>
      <c r="J32" s="650"/>
      <c r="K32" s="650"/>
      <c r="L32" s="650"/>
      <c r="M32" s="650"/>
      <c r="N32" s="650"/>
      <c r="O32" s="650"/>
      <c r="P32" s="650"/>
      <c r="Q32" s="650"/>
      <c r="R32" s="650"/>
      <c r="S32" s="650"/>
      <c r="T32" s="650"/>
      <c r="U32" s="650"/>
      <c r="V32" s="650"/>
      <c r="W32" s="650"/>
      <c r="X32" s="650"/>
      <c r="Y32" s="650"/>
      <c r="Z32" s="650"/>
      <c r="AA32" s="650"/>
      <c r="AB32" s="650"/>
      <c r="AC32" s="650"/>
      <c r="AD32" s="650"/>
      <c r="AE32" s="650"/>
      <c r="AF32" s="650"/>
      <c r="AG32" s="650"/>
      <c r="AH32" s="650"/>
      <c r="AI32" s="650"/>
      <c r="AJ32" s="650"/>
      <c r="AK32" s="650"/>
      <c r="AL32" s="650"/>
      <c r="AM32" s="650"/>
      <c r="AN32" s="650"/>
      <c r="AO32" s="650"/>
      <c r="AP32" s="650"/>
      <c r="AQ32" s="650"/>
      <c r="AR32" s="650"/>
      <c r="AS32" s="650"/>
      <c r="AT32" s="650"/>
      <c r="AU32" s="650"/>
      <c r="AV32" s="650"/>
      <c r="AW32" s="650"/>
      <c r="AX32" s="650"/>
      <c r="AY32" s="650"/>
      <c r="AZ32" s="650"/>
      <c r="BA32" s="650"/>
      <c r="BB32" s="651"/>
    </row>
    <row r="33" spans="2:54" s="27" customFormat="1" ht="4.5" customHeight="1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hidden="1">
      <c r="B34" s="130">
        <f ca="1">OFFSET(B34,-1,0)+1</f>
        <v>1</v>
      </c>
      <c r="C34" s="166" t="str">
        <f ca="1">IF($B34&lt;=numEventos,INDEX(Eventos,B34,2),"")</f>
        <v>Administração Local</v>
      </c>
      <c r="D34" s="168" t="s">
        <v>145</v>
      </c>
      <c r="E34" s="176" t="s">
        <v>150</v>
      </c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8"/>
    </row>
    <row r="35" spans="2:54" ht="12.5" hidden="1">
      <c r="B35" s="130">
        <f ca="1">OFFSET(B35,-1,0)+1</f>
        <v>2</v>
      </c>
      <c r="C35" s="166" t="str">
        <f ca="1">IF($B35&lt;=numEventos,INDEX(Eventos,B35,2),"")</f>
        <v>PAVIMENTAÇÃO</v>
      </c>
      <c r="D35" s="168" t="s">
        <v>145</v>
      </c>
      <c r="E35" s="131">
        <v>1</v>
      </c>
      <c r="F35" s="131">
        <v>3</v>
      </c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</row>
    <row r="36" spans="2:54" ht="12.5" hidden="1">
      <c r="B36" s="130">
        <f ca="1">OFFSET(B36,-1,0)+1</f>
        <v>3</v>
      </c>
      <c r="C36" s="166" t="str">
        <f ca="1">IF($B36&lt;=numEventos,INDEX(Eventos,B36,2),"")</f>
        <v>CALÇADA</v>
      </c>
      <c r="D36" s="168" t="s">
        <v>145</v>
      </c>
      <c r="E36" s="131">
        <v>2</v>
      </c>
      <c r="F36" s="131">
        <v>3</v>
      </c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</row>
    <row r="37" spans="2:54" ht="7.5" customHeight="1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2:54" ht="14.5">
      <c r="B38" s="657" t="s">
        <v>12</v>
      </c>
      <c r="C38" s="658"/>
      <c r="D38"/>
      <c r="G38" s="643">
        <f>(ROW($G38)-ROW($G$38))/6*12+1</f>
        <v>1</v>
      </c>
      <c r="H38" s="644"/>
      <c r="I38" s="644"/>
      <c r="J38" s="645"/>
      <c r="K38" s="643">
        <f>G38+1</f>
        <v>2</v>
      </c>
      <c r="L38" s="644"/>
      <c r="M38" s="644"/>
      <c r="N38" s="645"/>
      <c r="O38" s="643">
        <f>K38+1</f>
        <v>3</v>
      </c>
      <c r="P38" s="644"/>
      <c r="Q38" s="644"/>
      <c r="R38" s="645"/>
      <c r="S38" s="643">
        <f>O38+1</f>
        <v>4</v>
      </c>
      <c r="T38" s="644"/>
      <c r="U38" s="644"/>
      <c r="V38" s="645"/>
      <c r="W38" s="643">
        <f>S38+1</f>
        <v>5</v>
      </c>
      <c r="X38" s="644"/>
      <c r="Y38" s="644"/>
      <c r="Z38" s="645"/>
      <c r="AA38" s="643">
        <f>W38+1</f>
        <v>6</v>
      </c>
      <c r="AB38" s="644"/>
      <c r="AC38" s="644"/>
      <c r="AD38" s="645"/>
      <c r="AE38" s="643">
        <f>AA38+1</f>
        <v>7</v>
      </c>
      <c r="AF38" s="644"/>
      <c r="AG38" s="644"/>
      <c r="AH38" s="645"/>
      <c r="AI38" s="643">
        <f>AE38+1</f>
        <v>8</v>
      </c>
      <c r="AJ38" s="644"/>
      <c r="AK38" s="644"/>
      <c r="AL38" s="645"/>
      <c r="AM38" s="643">
        <f>AI38+1</f>
        <v>9</v>
      </c>
      <c r="AN38" s="644"/>
      <c r="AO38" s="644"/>
      <c r="AP38" s="645"/>
      <c r="AQ38" s="643">
        <f>AM38+1</f>
        <v>10</v>
      </c>
      <c r="AR38" s="644"/>
      <c r="AS38" s="644"/>
      <c r="AT38" s="645"/>
      <c r="AU38" s="643">
        <f>AQ38+1</f>
        <v>11</v>
      </c>
      <c r="AV38" s="644"/>
      <c r="AW38" s="644"/>
      <c r="AX38" s="645"/>
      <c r="AY38" s="643">
        <f>AU38+1</f>
        <v>12</v>
      </c>
      <c r="AZ38" s="644"/>
      <c r="BA38" s="644"/>
      <c r="BB38" s="645"/>
    </row>
    <row r="39" spans="2:54" ht="14.5">
      <c r="B39" s="661" t="s">
        <v>105</v>
      </c>
      <c r="C39" s="662"/>
      <c r="D39"/>
      <c r="E39" s="659" t="s">
        <v>10</v>
      </c>
      <c r="F39" s="660"/>
      <c r="G39" s="640" t="e">
        <f ca="1">IF(TotalEventos=0,0,G40/TotalEventos)</f>
        <v>#REF!</v>
      </c>
      <c r="H39" s="641"/>
      <c r="I39" s="641"/>
      <c r="J39" s="642"/>
      <c r="K39" s="640" t="e">
        <f ca="1">IF(TotalEventos=0,0,K40/TotalEventos)</f>
        <v>#REF!</v>
      </c>
      <c r="L39" s="641"/>
      <c r="M39" s="641"/>
      <c r="N39" s="642"/>
      <c r="O39" s="640" t="e">
        <f ca="1">IF(TotalEventos=0,0,O40/TotalEventos)</f>
        <v>#REF!</v>
      </c>
      <c r="P39" s="641"/>
      <c r="Q39" s="641"/>
      <c r="R39" s="642"/>
      <c r="S39" s="640" t="e">
        <f ca="1">IF(TotalEventos=0,0,S40/TotalEventos)</f>
        <v>#REF!</v>
      </c>
      <c r="T39" s="641"/>
      <c r="U39" s="641"/>
      <c r="V39" s="642"/>
      <c r="W39" s="640" t="e">
        <f ca="1">IF(TotalEventos=0,0,W40/TotalEventos)</f>
        <v>#REF!</v>
      </c>
      <c r="X39" s="641"/>
      <c r="Y39" s="641"/>
      <c r="Z39" s="642"/>
      <c r="AA39" s="640" t="e">
        <f ca="1">IF(TotalEventos=0,0,AA40/TotalEventos)</f>
        <v>#REF!</v>
      </c>
      <c r="AB39" s="641"/>
      <c r="AC39" s="641"/>
      <c r="AD39" s="642"/>
      <c r="AE39" s="640" t="e">
        <f ca="1">IF(TotalEventos=0,0,AE40/TotalEventos)</f>
        <v>#REF!</v>
      </c>
      <c r="AF39" s="641"/>
      <c r="AG39" s="641"/>
      <c r="AH39" s="642"/>
      <c r="AI39" s="640" t="e">
        <f ca="1">IF(TotalEventos=0,0,AI40/TotalEventos)</f>
        <v>#REF!</v>
      </c>
      <c r="AJ39" s="641"/>
      <c r="AK39" s="641"/>
      <c r="AL39" s="642"/>
      <c r="AM39" s="640" t="e">
        <f ca="1">IF(TotalEventos=0,0,AM40/TotalEventos)</f>
        <v>#REF!</v>
      </c>
      <c r="AN39" s="641"/>
      <c r="AO39" s="641"/>
      <c r="AP39" s="642"/>
      <c r="AQ39" s="640" t="e">
        <f ca="1">IF(TotalEventos=0,0,AQ40/TotalEventos)</f>
        <v>#REF!</v>
      </c>
      <c r="AR39" s="641"/>
      <c r="AS39" s="641"/>
      <c r="AT39" s="642"/>
      <c r="AU39" s="640" t="e">
        <f ca="1">IF(TotalEventos=0,0,AU40/TotalEventos)</f>
        <v>#REF!</v>
      </c>
      <c r="AV39" s="641"/>
      <c r="AW39" s="641"/>
      <c r="AX39" s="642"/>
      <c r="AY39" s="640" t="e">
        <f ca="1">IF(TotalEventos=0,0,AY40/TotalEventos)</f>
        <v>#REF!</v>
      </c>
      <c r="AZ39" s="641"/>
      <c r="BA39" s="641"/>
      <c r="BB39" s="642"/>
    </row>
    <row r="40" spans="2:54" ht="14.5">
      <c r="B40" s="663"/>
      <c r="C40" s="664"/>
      <c r="D40"/>
      <c r="E40" s="665" t="s">
        <v>11</v>
      </c>
      <c r="F40" s="666"/>
      <c r="G40" s="637" t="e">
        <f ca="1">SUMIF(OFFSET($E$34:$BB$34,1,0,numEventos-1),G38,OFFSET(ValoresPorEvento,1,0,numEventos-1))*(1+INDEX(TotalPorEvento,1,0)/(TotalEventos-INDEX(TotalPorEvento,1,0)))</f>
        <v>#REF!</v>
      </c>
      <c r="H40" s="638"/>
      <c r="I40" s="638"/>
      <c r="J40" s="639"/>
      <c r="K40" s="637" t="e">
        <f ca="1">SUMIF(OFFSET($E$34:$BB$34,1,0,numEventos-1),K38,OFFSET(ValoresPorEvento,1,0,numEventos-1))*(1+INDEX(TotalPorEvento,1,0)/(TotalEventos-INDEX(TotalPorEvento,1,0)))</f>
        <v>#REF!</v>
      </c>
      <c r="L40" s="638"/>
      <c r="M40" s="638"/>
      <c r="N40" s="639"/>
      <c r="O40" s="637" t="e">
        <f ca="1">SUMIF(OFFSET($E$34:$BB$34,1,0,numEventos-1),O38,OFFSET(ValoresPorEvento,1,0,numEventos-1))*(1+INDEX(TotalPorEvento,1,0)/(TotalEventos-INDEX(TotalPorEvento,1,0)))</f>
        <v>#REF!</v>
      </c>
      <c r="P40" s="638"/>
      <c r="Q40" s="638"/>
      <c r="R40" s="639"/>
      <c r="S40" s="637" t="e">
        <f ca="1">SUMIF(OFFSET($E$34:$BB$34,1,0,numEventos-1),S38,OFFSET(ValoresPorEvento,1,0,numEventos-1))*(1+INDEX(TotalPorEvento,1,0)/(TotalEventos-INDEX(TotalPorEvento,1,0)))</f>
        <v>#REF!</v>
      </c>
      <c r="T40" s="638"/>
      <c r="U40" s="638"/>
      <c r="V40" s="639"/>
      <c r="W40" s="637" t="e">
        <f ca="1">SUMIF(OFFSET($E$34:$BB$34,1,0,numEventos-1),W38,OFFSET(ValoresPorEvento,1,0,numEventos-1))*(1+INDEX(TotalPorEvento,1,0)/(TotalEventos-INDEX(TotalPorEvento,1,0)))</f>
        <v>#REF!</v>
      </c>
      <c r="X40" s="638"/>
      <c r="Y40" s="638"/>
      <c r="Z40" s="639"/>
      <c r="AA40" s="637" t="e">
        <f ca="1">SUMIF(OFFSET($E$34:$BB$34,1,0,numEventos-1),AA38,OFFSET(ValoresPorEvento,1,0,numEventos-1))*(1+INDEX(TotalPorEvento,1,0)/(TotalEventos-INDEX(TotalPorEvento,1,0)))</f>
        <v>#REF!</v>
      </c>
      <c r="AB40" s="638"/>
      <c r="AC40" s="638"/>
      <c r="AD40" s="639"/>
      <c r="AE40" s="637" t="e">
        <f ca="1">SUMIF(OFFSET($E$34:$BB$34,1,0,numEventos-1),AE38,OFFSET(ValoresPorEvento,1,0,numEventos-1))*(1+INDEX(TotalPorEvento,1,0)/(TotalEventos-INDEX(TotalPorEvento,1,0)))</f>
        <v>#REF!</v>
      </c>
      <c r="AF40" s="638"/>
      <c r="AG40" s="638"/>
      <c r="AH40" s="639"/>
      <c r="AI40" s="637" t="e">
        <f ca="1">SUMIF(OFFSET($E$34:$BB$34,1,0,numEventos-1),AI38,OFFSET(ValoresPorEvento,1,0,numEventos-1))*(1+INDEX(TotalPorEvento,1,0)/(TotalEventos-INDEX(TotalPorEvento,1,0)))</f>
        <v>#REF!</v>
      </c>
      <c r="AJ40" s="638"/>
      <c r="AK40" s="638"/>
      <c r="AL40" s="639"/>
      <c r="AM40" s="637" t="e">
        <f ca="1">SUMIF(OFFSET($E$34:$BB$34,1,0,numEventos-1),AM38,OFFSET(ValoresPorEvento,1,0,numEventos-1))*(1+INDEX(TotalPorEvento,1,0)/(TotalEventos-INDEX(TotalPorEvento,1,0)))</f>
        <v>#REF!</v>
      </c>
      <c r="AN40" s="638"/>
      <c r="AO40" s="638"/>
      <c r="AP40" s="639"/>
      <c r="AQ40" s="637" t="e">
        <f ca="1">SUMIF(OFFSET($E$34:$BB$34,1,0,numEventos-1),AQ38,OFFSET(ValoresPorEvento,1,0,numEventos-1))*(1+INDEX(TotalPorEvento,1,0)/(TotalEventos-INDEX(TotalPorEvento,1,0)))</f>
        <v>#REF!</v>
      </c>
      <c r="AR40" s="638"/>
      <c r="AS40" s="638"/>
      <c r="AT40" s="639"/>
      <c r="AU40" s="637" t="e">
        <f ca="1">SUMIF(OFFSET($E$34:$BB$34,1,0,numEventos-1),AU38,OFFSET(ValoresPorEvento,1,0,numEventos-1))*(1+INDEX(TotalPorEvento,1,0)/(TotalEventos-INDEX(TotalPorEvento,1,0)))</f>
        <v>#REF!</v>
      </c>
      <c r="AV40" s="638"/>
      <c r="AW40" s="638"/>
      <c r="AX40" s="639"/>
      <c r="AY40" s="637" t="e">
        <f ca="1">SUMIF(OFFSET($E$34:$BB$34,1,0,numEventos-1),AY38,OFFSET(ValoresPorEvento,1,0,numEventos-1))*(1+INDEX(TotalPorEvento,1,0)/(TotalEventos-INDEX(TotalPorEvento,1,0)))</f>
        <v>#REF!</v>
      </c>
      <c r="AZ40" s="638"/>
      <c r="BA40" s="638"/>
      <c r="BB40" s="639"/>
    </row>
    <row r="41" spans="2:54" ht="14.5">
      <c r="B41" s="661" t="s">
        <v>9</v>
      </c>
      <c r="C41" s="662"/>
      <c r="D41"/>
      <c r="E41" s="667" t="s">
        <v>10</v>
      </c>
      <c r="F41" s="668"/>
      <c r="G41" s="640" t="e">
        <f ca="1">IF(TotalEventos=0,0,G42/TotalEventos)</f>
        <v>#REF!</v>
      </c>
      <c r="H41" s="641"/>
      <c r="I41" s="641"/>
      <c r="J41" s="642"/>
      <c r="K41" s="640" t="e">
        <f ca="1">IF(TotalEventos=0,0,K42/TotalEventos)</f>
        <v>#REF!</v>
      </c>
      <c r="L41" s="641"/>
      <c r="M41" s="641"/>
      <c r="N41" s="642"/>
      <c r="O41" s="640" t="e">
        <f ca="1">IF(TotalEventos=0,0,O42/TotalEventos)</f>
        <v>#REF!</v>
      </c>
      <c r="P41" s="641"/>
      <c r="Q41" s="641"/>
      <c r="R41" s="642"/>
      <c r="S41" s="640" t="e">
        <f ca="1">IF(TotalEventos=0,0,S42/TotalEventos)</f>
        <v>#REF!</v>
      </c>
      <c r="T41" s="641"/>
      <c r="U41" s="641"/>
      <c r="V41" s="642"/>
      <c r="W41" s="640" t="e">
        <f ca="1">IF(TotalEventos=0,0,W42/TotalEventos)</f>
        <v>#REF!</v>
      </c>
      <c r="X41" s="641"/>
      <c r="Y41" s="641"/>
      <c r="Z41" s="642"/>
      <c r="AA41" s="640" t="e">
        <f ca="1">IF(TotalEventos=0,0,AA42/TotalEventos)</f>
        <v>#REF!</v>
      </c>
      <c r="AB41" s="641"/>
      <c r="AC41" s="641"/>
      <c r="AD41" s="642"/>
      <c r="AE41" s="640" t="e">
        <f ca="1">IF(TotalEventos=0,0,AE42/TotalEventos)</f>
        <v>#REF!</v>
      </c>
      <c r="AF41" s="641"/>
      <c r="AG41" s="641"/>
      <c r="AH41" s="642"/>
      <c r="AI41" s="640" t="e">
        <f ca="1">IF(TotalEventos=0,0,AI42/TotalEventos)</f>
        <v>#REF!</v>
      </c>
      <c r="AJ41" s="641"/>
      <c r="AK41" s="641"/>
      <c r="AL41" s="642"/>
      <c r="AM41" s="640" t="e">
        <f ca="1">IF(TotalEventos=0,0,AM42/TotalEventos)</f>
        <v>#REF!</v>
      </c>
      <c r="AN41" s="641"/>
      <c r="AO41" s="641"/>
      <c r="AP41" s="642"/>
      <c r="AQ41" s="640" t="e">
        <f ca="1">IF(TotalEventos=0,0,AQ42/TotalEventos)</f>
        <v>#REF!</v>
      </c>
      <c r="AR41" s="641"/>
      <c r="AS41" s="641"/>
      <c r="AT41" s="642"/>
      <c r="AU41" s="640" t="e">
        <f ca="1">IF(TotalEventos=0,0,AU42/TotalEventos)</f>
        <v>#REF!</v>
      </c>
      <c r="AV41" s="641"/>
      <c r="AW41" s="641"/>
      <c r="AX41" s="642"/>
      <c r="AY41" s="640" t="e">
        <f ca="1">IF(TotalEventos=0,0,AY42/TotalEventos)</f>
        <v>#REF!</v>
      </c>
      <c r="AZ41" s="641"/>
      <c r="BA41" s="641"/>
      <c r="BB41" s="642"/>
    </row>
    <row r="42" spans="2:54" ht="14.5">
      <c r="B42" s="663"/>
      <c r="C42" s="664"/>
      <c r="D42"/>
      <c r="E42" s="665" t="s">
        <v>11</v>
      </c>
      <c r="F42" s="666"/>
      <c r="G42" s="637" t="e">
        <f ca="1">SUMIF(OFFSET($E$34:$BB$34,1,0,numEventos-1),"&lt;="&amp;G38,OFFSET(ValoresPorEvento,1,0,numEventos-1))*(1+INDEX(TotalPorEvento,1,0)/(TotalEventos-INDEX(TotalPorEvento,1,0)))</f>
        <v>#REF!</v>
      </c>
      <c r="H42" s="638"/>
      <c r="I42" s="638"/>
      <c r="J42" s="639"/>
      <c r="K42" s="637" t="e">
        <f ca="1">K40+G42</f>
        <v>#REF!</v>
      </c>
      <c r="L42" s="638"/>
      <c r="M42" s="638"/>
      <c r="N42" s="639"/>
      <c r="O42" s="637" t="e">
        <f ca="1">O40+K42</f>
        <v>#REF!</v>
      </c>
      <c r="P42" s="638"/>
      <c r="Q42" s="638"/>
      <c r="R42" s="639"/>
      <c r="S42" s="637" t="e">
        <f ca="1">S40+O42</f>
        <v>#REF!</v>
      </c>
      <c r="T42" s="638"/>
      <c r="U42" s="638"/>
      <c r="V42" s="639"/>
      <c r="W42" s="637" t="e">
        <f ca="1">W40+S42</f>
        <v>#REF!</v>
      </c>
      <c r="X42" s="638"/>
      <c r="Y42" s="638"/>
      <c r="Z42" s="639"/>
      <c r="AA42" s="637" t="e">
        <f ca="1">AA40+W42</f>
        <v>#REF!</v>
      </c>
      <c r="AB42" s="638"/>
      <c r="AC42" s="638"/>
      <c r="AD42" s="639"/>
      <c r="AE42" s="637" t="e">
        <f ca="1">AE40+AA42</f>
        <v>#REF!</v>
      </c>
      <c r="AF42" s="638"/>
      <c r="AG42" s="638"/>
      <c r="AH42" s="639"/>
      <c r="AI42" s="637" t="e">
        <f ca="1">AI40+AE42</f>
        <v>#REF!</v>
      </c>
      <c r="AJ42" s="638"/>
      <c r="AK42" s="638"/>
      <c r="AL42" s="639"/>
      <c r="AM42" s="637" t="e">
        <f ca="1">AM40+AI42</f>
        <v>#REF!</v>
      </c>
      <c r="AN42" s="638"/>
      <c r="AO42" s="638"/>
      <c r="AP42" s="639"/>
      <c r="AQ42" s="637" t="e">
        <f ca="1">AQ40+AM42</f>
        <v>#REF!</v>
      </c>
      <c r="AR42" s="638"/>
      <c r="AS42" s="638"/>
      <c r="AT42" s="639"/>
      <c r="AU42" s="637" t="e">
        <f ca="1">AU40+AQ42</f>
        <v>#REF!</v>
      </c>
      <c r="AV42" s="638"/>
      <c r="AW42" s="638"/>
      <c r="AX42" s="639"/>
      <c r="AY42" s="637" t="e">
        <f ca="1">AY40+AU42</f>
        <v>#REF!</v>
      </c>
      <c r="AZ42" s="638"/>
      <c r="BA42" s="638"/>
      <c r="BB42" s="639"/>
    </row>
    <row r="43" spans="2:54" ht="7.5" customHeight="1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2:54" ht="7.5" customHeight="1">
      <c r="B44"/>
      <c r="C44"/>
      <c r="D44"/>
      <c r="E44" s="21"/>
      <c r="F44" s="21"/>
      <c r="G44" s="21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6" spans="2:54" ht="31.5" customHeight="1">
      <c r="B46" s="635" t="e">
        <f ca="1">Import.Município&amp;", "&amp;TEXT(hoje,"dd")&amp;" de "&amp;TEXT(hoje,"mmmm")&amp;" de "&amp;TEXT(hoje,"aaaa")</f>
        <v>#REF!</v>
      </c>
      <c r="C46" s="635"/>
      <c r="D46" s="635"/>
      <c r="E46" s="635"/>
      <c r="F46" s="635"/>
      <c r="G46" s="635"/>
      <c r="H46" s="635"/>
      <c r="I46" s="635"/>
      <c r="J46" s="635"/>
      <c r="K46" s="635"/>
      <c r="L46" s="635"/>
      <c r="M46" s="635"/>
      <c r="N46" s="57"/>
      <c r="O46" s="57"/>
      <c r="AM46" s="58"/>
      <c r="AN46" s="58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</row>
    <row r="47" spans="2:54">
      <c r="B47" s="634" t="s">
        <v>43</v>
      </c>
      <c r="C47" s="634"/>
      <c r="D47" s="634"/>
      <c r="E47" s="21"/>
      <c r="R47" s="59"/>
      <c r="S47" s="634"/>
      <c r="T47" s="634"/>
      <c r="U47" s="634"/>
      <c r="V47" s="634"/>
      <c r="AQ47" s="59" t="s">
        <v>41</v>
      </c>
      <c r="AR47" s="634" t="e">
        <f>respPLE</f>
        <v>#REF!</v>
      </c>
      <c r="AS47" s="634"/>
      <c r="AT47" s="634"/>
      <c r="AU47" s="634"/>
    </row>
    <row r="48" spans="2:54">
      <c r="R48" s="59"/>
      <c r="S48" s="634"/>
      <c r="T48" s="634"/>
      <c r="U48" s="634"/>
      <c r="V48" s="634"/>
      <c r="AQ48" s="59" t="s">
        <v>42</v>
      </c>
      <c r="AR48" s="634" t="e">
        <f>creaPLE</f>
        <v>#REF!</v>
      </c>
      <c r="AS48" s="634"/>
      <c r="AT48" s="634"/>
      <c r="AU48" s="634"/>
    </row>
    <row r="51" spans="7:10">
      <c r="G51" s="21"/>
      <c r="H51" s="21"/>
      <c r="I51" s="21"/>
      <c r="J51" s="21"/>
    </row>
    <row r="52" spans="7:10">
      <c r="G52" s="21"/>
      <c r="H52" s="21"/>
      <c r="I52" s="21"/>
      <c r="J52" s="21"/>
    </row>
    <row r="53" spans="7:10">
      <c r="G53" s="21"/>
      <c r="H53" s="21"/>
      <c r="I53" s="21"/>
      <c r="J53" s="21"/>
    </row>
    <row r="54" spans="7:10">
      <c r="G54" s="21"/>
      <c r="H54" s="21"/>
      <c r="I54" s="21"/>
      <c r="J54" s="21"/>
    </row>
    <row r="55" spans="7:10">
      <c r="G55" s="21"/>
      <c r="H55" s="21"/>
      <c r="I55" s="21"/>
      <c r="J55" s="21"/>
    </row>
  </sheetData>
  <sheetProtection algorithmName="SHA-512" hashValue="rkpr59JKg/xtu+SdFmcT6AC/13eLHu2YOGn+UZCb/4XYEWdzbYnP1vnYN4YxsUBU0tWaHq0dfMCPV/Zbskgpvw==" saltValue="ioIzv88fVdAK5sR2knXHzw==" spinCount="100000" sheet="1" objects="1" scenarios="1"/>
  <mergeCells count="78">
    <mergeCell ref="S48:V48"/>
    <mergeCell ref="AR47:AU47"/>
    <mergeCell ref="O42:R42"/>
    <mergeCell ref="AA41:AD41"/>
    <mergeCell ref="S40:V40"/>
    <mergeCell ref="O41:R41"/>
    <mergeCell ref="W40:Z40"/>
    <mergeCell ref="AR48:AU48"/>
    <mergeCell ref="S42:V42"/>
    <mergeCell ref="W42:Z42"/>
    <mergeCell ref="AA42:AD42"/>
    <mergeCell ref="AM41:AP41"/>
    <mergeCell ref="AE41:AH41"/>
    <mergeCell ref="AA40:AD40"/>
    <mergeCell ref="O40:R40"/>
    <mergeCell ref="AU41:AX41"/>
    <mergeCell ref="W41:Z41"/>
    <mergeCell ref="S47:V47"/>
    <mergeCell ref="E42:F42"/>
    <mergeCell ref="B41:C42"/>
    <mergeCell ref="G41:J41"/>
    <mergeCell ref="S41:V41"/>
    <mergeCell ref="K41:N41"/>
    <mergeCell ref="K42:N42"/>
    <mergeCell ref="K40:N40"/>
    <mergeCell ref="B47:D47"/>
    <mergeCell ref="G42:J42"/>
    <mergeCell ref="B46:M46"/>
    <mergeCell ref="E41:F41"/>
    <mergeCell ref="B31:B32"/>
    <mergeCell ref="C31:C32"/>
    <mergeCell ref="G39:J39"/>
    <mergeCell ref="B38:C38"/>
    <mergeCell ref="E39:F39"/>
    <mergeCell ref="B39:C40"/>
    <mergeCell ref="G40:J40"/>
    <mergeCell ref="E40:F40"/>
    <mergeCell ref="AY20:BB20"/>
    <mergeCell ref="E32:BB32"/>
    <mergeCell ref="D20:V20"/>
    <mergeCell ref="G38:J38"/>
    <mergeCell ref="K38:N38"/>
    <mergeCell ref="O38:R38"/>
    <mergeCell ref="S38:V38"/>
    <mergeCell ref="W38:Z38"/>
    <mergeCell ref="AA38:AD38"/>
    <mergeCell ref="AQ38:AT38"/>
    <mergeCell ref="AY38:BB38"/>
    <mergeCell ref="AA39:AD39"/>
    <mergeCell ref="S39:V39"/>
    <mergeCell ref="K39:N39"/>
    <mergeCell ref="O39:R39"/>
    <mergeCell ref="W39:Z39"/>
    <mergeCell ref="AY39:BB39"/>
    <mergeCell ref="AU39:AX39"/>
    <mergeCell ref="AQ39:AT39"/>
    <mergeCell ref="AM38:AP38"/>
    <mergeCell ref="AI38:AL38"/>
    <mergeCell ref="AI39:AL39"/>
    <mergeCell ref="AM39:AP39"/>
    <mergeCell ref="AE39:AH39"/>
    <mergeCell ref="AU38:AX38"/>
    <mergeCell ref="AE38:AH38"/>
    <mergeCell ref="AE40:AH40"/>
    <mergeCell ref="AI40:AL40"/>
    <mergeCell ref="AY42:BB42"/>
    <mergeCell ref="AY41:BB41"/>
    <mergeCell ref="AY40:BB40"/>
    <mergeCell ref="AU42:AX42"/>
    <mergeCell ref="AQ41:AT41"/>
    <mergeCell ref="AE42:AH42"/>
    <mergeCell ref="AQ42:AT42"/>
    <mergeCell ref="AM42:AP42"/>
    <mergeCell ref="AI42:AL42"/>
    <mergeCell ref="AU40:AX40"/>
    <mergeCell ref="AQ40:AT40"/>
    <mergeCell ref="AM40:AP40"/>
    <mergeCell ref="AI41:AL41"/>
  </mergeCells>
  <phoneticPr fontId="0" type="noConversion"/>
  <conditionalFormatting sqref="E1:BB1 E35:BB36">
    <cfRule type="expression" dxfId="20" priority="161" stopIfTrue="1">
      <formula>INDEX(ValoresPorEvento,$B1,E$31)=0</formula>
    </cfRule>
  </conditionalFormatting>
  <conditionalFormatting sqref="G38:BB38">
    <cfRule type="expression" dxfId="19" priority="149" stopIfTrue="1">
      <formula>AND(G39=0,G41=1)</formula>
    </cfRule>
  </conditionalFormatting>
  <conditionalFormatting sqref="G39:BB39">
    <cfRule type="expression" dxfId="18" priority="148" stopIfTrue="1">
      <formula>AND(G39=0,G41=1)</formula>
    </cfRule>
  </conditionalFormatting>
  <conditionalFormatting sqref="G40:BB40">
    <cfRule type="expression" dxfId="17" priority="147" stopIfTrue="1">
      <formula>AND(G39=0,G41=1)</formula>
    </cfRule>
  </conditionalFormatting>
  <conditionalFormatting sqref="G41:BB41">
    <cfRule type="expression" dxfId="16" priority="146" stopIfTrue="1">
      <formula>AND(G39=0,G41=1)</formula>
    </cfRule>
  </conditionalFormatting>
  <conditionalFormatting sqref="G42:BB42">
    <cfRule type="expression" dxfId="15" priority="145" stopIfTrue="1">
      <formula>AND(G39=0,G41=1)</formula>
    </cfRule>
  </conditionalFormatting>
  <dataValidations count="1">
    <dataValidation type="whole" allowBlank="1" showInputMessage="1" showErrorMessage="1" error="É permitido digitar em eventos que não sejam nulos, com número de período compatível com o número de meses exibido no cronograma. (Botão Adicionar Ano)" sqref="E1:BB1 E35 F34:BB35 E36:BB36">
      <formula1>1</formula1>
      <formula2>IF(INDEX(ValoresPorEvento,$B1,E$31)=0,0,$BC$20)</formula2>
    </dataValidation>
  </dataValidations>
  <pageMargins left="0.78740157480314965" right="0.78740157480314965" top="0.78740157480314965" bottom="0.78740157480314965" header="0.31496062992125984" footer="0.31496062992125984"/>
  <pageSetup paperSize="9" scale="65" fitToWidth="0" fitToHeight="0" pageOrder="overThenDown" orientation="landscape" horizontalDpi="4294967295" verticalDpi="4294967295" r:id="rId1"/>
  <headerFooter>
    <oddFooter>&amp;R&amp;P&amp;L27.477 v006   micro</oddFooter>
  </headerFooter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/>
  <dimension ref="B1:BC1192"/>
  <sheetViews>
    <sheetView showGridLines="0" topLeftCell="A20" zoomScaleNormal="100" zoomScaleSheetLayoutView="100" workbookViewId="0">
      <pane xSplit="3" ySplit="13" topLeftCell="D33" activePane="bottomRight" state="frozen"/>
      <selection activeCell="F33" sqref="F33"/>
      <selection pane="topRight" activeCell="F33" sqref="F33"/>
      <selection pane="bottomLeft" activeCell="F33" sqref="F33"/>
      <selection pane="bottomRight" activeCell="F33" sqref="F33"/>
    </sheetView>
  </sheetViews>
  <sheetFormatPr defaultColWidth="3.453125" defaultRowHeight="10" zeroHeight="1"/>
  <cols>
    <col min="1" max="1" width="2.26953125" style="21" customWidth="1"/>
    <col min="2" max="2" width="5.54296875" style="19" customWidth="1"/>
    <col min="3" max="3" width="20" style="20" customWidth="1"/>
    <col min="4" max="4" width="0.81640625" style="20" customWidth="1"/>
    <col min="5" max="56" width="3.453125" style="21" customWidth="1"/>
    <col min="57" max="16384" width="3.453125" style="21"/>
  </cols>
  <sheetData>
    <row r="1" spans="2:54" ht="12.5" hidden="1">
      <c r="B1" s="130" t="e">
        <f ca="1">OFFSET(B1,-1,0)+1</f>
        <v>#REF!</v>
      </c>
      <c r="C1" s="166" t="e">
        <f ca="1">IF(B1&lt;=numEventos,INDEX(Eventos,B1,2),"")</f>
        <v>#REF!</v>
      </c>
      <c r="D1" s="39" t="s">
        <v>145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</row>
    <row r="19" spans="2:55" customFormat="1" ht="14.5" hidden="1"/>
    <row r="20" spans="2:55" s="24" customFormat="1" ht="30.75" customHeight="1">
      <c r="C20" s="135"/>
      <c r="D20" s="652" t="s">
        <v>112</v>
      </c>
      <c r="E20" s="652"/>
      <c r="F20" s="652"/>
      <c r="G20" s="652"/>
      <c r="H20" s="652"/>
      <c r="I20" s="652"/>
      <c r="J20" s="652"/>
      <c r="K20" s="652"/>
      <c r="L20" s="652"/>
      <c r="M20" s="652"/>
      <c r="N20" s="652"/>
      <c r="O20" s="652"/>
      <c r="P20" s="652"/>
      <c r="Q20" s="652"/>
      <c r="R20" s="652"/>
      <c r="S20" s="652"/>
      <c r="T20" s="652"/>
      <c r="U20" s="652"/>
      <c r="V20" s="652"/>
      <c r="Z20"/>
      <c r="AA20"/>
      <c r="AB20"/>
      <c r="AC20"/>
      <c r="AD20" s="678"/>
      <c r="AE20" s="678"/>
      <c r="AF20" s="678"/>
      <c r="AG20" s="678"/>
      <c r="AH20" s="678"/>
      <c r="AI20" s="678"/>
      <c r="AJ20" s="678"/>
      <c r="AK20" s="678"/>
      <c r="AL20" s="678"/>
      <c r="AM20" s="678"/>
      <c r="AY20" s="646" t="s">
        <v>106</v>
      </c>
      <c r="AZ20" s="647"/>
      <c r="BA20" s="647"/>
      <c r="BB20" s="648"/>
      <c r="BC20" s="24">
        <f ca="1">COUNTA(OFFSET(Medições,0,0,,2))/3*12</f>
        <v>12</v>
      </c>
    </row>
    <row r="21" spans="2:55" ht="6.75" customHeight="1"/>
    <row r="22" spans="2:55" ht="10.5"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2:55" ht="10.5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</row>
    <row r="24" spans="2:55" ht="10.5">
      <c r="E24" s="27"/>
      <c r="F24" s="27"/>
      <c r="X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</row>
    <row r="25" spans="2:55" ht="10.5">
      <c r="E25" s="27"/>
      <c r="F25" s="27"/>
      <c r="X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</row>
    <row r="26" spans="2:55" ht="45.75" customHeight="1"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2"/>
      <c r="Z26" s="22"/>
      <c r="AA26" s="22"/>
      <c r="AB26" s="22"/>
      <c r="AC26" s="23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</row>
    <row r="27" spans="2:55" ht="11.25" customHeight="1">
      <c r="E27" s="27"/>
      <c r="F27" s="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 s="27"/>
      <c r="AR27" s="28"/>
      <c r="AS27" s="28"/>
      <c r="AT27" s="28"/>
      <c r="AU27" s="28"/>
      <c r="AV27" s="28"/>
      <c r="AW27" s="27"/>
      <c r="AX27" s="22"/>
      <c r="AY27"/>
      <c r="AZ27"/>
      <c r="BA27"/>
      <c r="BB27"/>
    </row>
    <row r="28" spans="2:55" ht="15.5">
      <c r="E28" s="27"/>
      <c r="F28" s="27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133" t="s">
        <v>110</v>
      </c>
      <c r="AA28" s="688" t="e">
        <f ca="1">OFFSET(G43,TRUNC((mediçao-G40)/12,0)*8,(mediçao-OFFSET(G40,TRUNC((mediçao-G40)/12,0)*8,0))*4)</f>
        <v>#REF!</v>
      </c>
      <c r="AB28" s="689"/>
      <c r="AC28" s="689"/>
      <c r="AD28" s="690"/>
      <c r="AE28"/>
      <c r="AF28"/>
      <c r="AG28"/>
      <c r="AH28" s="134" t="s">
        <v>111</v>
      </c>
      <c r="AI28" s="685" t="str">
        <f ca="1">IF(OFFSET(G39,TRUNC((mediçao-G40)/12,0)*8,(mediçao-OFFSET(G39,1+TRUNC((mediçao-G40)/12,0)*8,0))*4)="","DIGITE A DATA DA MEDIÇÃO",TEXT(IF(mediçao=G40,dataInicioObra,1+OFFSET(G39,TRUNC((mediçao-G40)/12,0)*8,(mediçao-1-OFFSET(G39,1+TRUNC((mediçao-G40)/12,0)*8,0))*4)),"dd/mm/aaaa")&amp;" a "&amp;TEXT(OFFSET(G39,TRUNC((mediçao-G40)/12,0)*8,(mediçao-OFFSET(G39,1+TRUNC((mediçao-G40)/12,0)*8,0))*4),"dd/mm/aaaa"))</f>
        <v>DIGITE A DATA DA MEDIÇÃO</v>
      </c>
      <c r="AJ28" s="686"/>
      <c r="AK28" s="686"/>
      <c r="AL28" s="686"/>
      <c r="AM28" s="686"/>
      <c r="AN28" s="686"/>
      <c r="AO28" s="686"/>
      <c r="AP28" s="686"/>
      <c r="AQ28" s="686"/>
      <c r="AR28" s="686"/>
      <c r="AS28" s="687"/>
      <c r="AT28"/>
      <c r="AW28" s="133" t="s">
        <v>88</v>
      </c>
      <c r="AX28" s="682">
        <v>1</v>
      </c>
      <c r="AY28" s="683"/>
      <c r="AZ28" s="683"/>
      <c r="BA28" s="683"/>
      <c r="BB28" s="684"/>
    </row>
    <row r="29" spans="2:55" ht="10.5"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9">
        <f>mediçao</f>
        <v>1</v>
      </c>
      <c r="BB29" s="29" t="str">
        <f>CONCATENATE(mediçao,".")</f>
        <v>1.</v>
      </c>
    </row>
    <row r="30" spans="2:55" ht="100" customHeight="1">
      <c r="B30" s="30"/>
      <c r="E30" s="167" t="e">
        <f>IF(Eventograma_e_Quantitativos!N15&lt;&gt;"",Eventograma_e_Quantitativos!N15,"")</f>
        <v>#REF!</v>
      </c>
      <c r="F30" s="167" t="e">
        <f>IF(Eventograma_e_Quantitativos!O15&lt;&gt;"",Eventograma_e_Quantitativos!O15,"")</f>
        <v>#REF!</v>
      </c>
      <c r="G30" s="167" t="e">
        <f>IF(Eventograma_e_Quantitativos!P15&lt;&gt;"",Eventograma_e_Quantitativos!P15,"")</f>
        <v>#REF!</v>
      </c>
      <c r="H30" s="167" t="e">
        <f>IF(Eventograma_e_Quantitativos!Q15&lt;&gt;"",Eventograma_e_Quantitativos!Q15,"")</f>
        <v>#REF!</v>
      </c>
      <c r="I30" s="167" t="str">
        <f>IF(Eventograma_e_Quantitativos!R15&lt;&gt;"",Eventograma_e_Quantitativos!R15,"")</f>
        <v/>
      </c>
      <c r="J30" s="167" t="str">
        <f>IF(Eventograma_e_Quantitativos!S15&lt;&gt;"",Eventograma_e_Quantitativos!S15,"")</f>
        <v/>
      </c>
      <c r="K30" s="167" t="str">
        <f>IF(Eventograma_e_Quantitativos!T15&lt;&gt;"",Eventograma_e_Quantitativos!T15,"")</f>
        <v/>
      </c>
      <c r="L30" s="167" t="str">
        <f>IF(Eventograma_e_Quantitativos!U15&lt;&gt;"",Eventograma_e_Quantitativos!U15,"")</f>
        <v/>
      </c>
      <c r="M30" s="167" t="str">
        <f>IF(Eventograma_e_Quantitativos!V15&lt;&gt;"",Eventograma_e_Quantitativos!V15,"")</f>
        <v/>
      </c>
      <c r="N30" s="167" t="str">
        <f>IF(Eventograma_e_Quantitativos!W15&lt;&gt;"",Eventograma_e_Quantitativos!W15,"")</f>
        <v/>
      </c>
      <c r="O30" s="167" t="str">
        <f>IF(Eventograma_e_Quantitativos!X15&lt;&gt;"",Eventograma_e_Quantitativos!X15,"")</f>
        <v/>
      </c>
      <c r="P30" s="167" t="str">
        <f>IF(Eventograma_e_Quantitativos!Y15&lt;&gt;"",Eventograma_e_Quantitativos!Y15,"")</f>
        <v/>
      </c>
      <c r="Q30" s="167" t="str">
        <f>IF(Eventograma_e_Quantitativos!Z15&lt;&gt;"",Eventograma_e_Quantitativos!Z15,"")</f>
        <v/>
      </c>
      <c r="R30" s="167" t="str">
        <f>IF(Eventograma_e_Quantitativos!AA15&lt;&gt;"",Eventograma_e_Quantitativos!AA15,"")</f>
        <v/>
      </c>
      <c r="S30" s="167" t="str">
        <f>IF(Eventograma_e_Quantitativos!AB15&lt;&gt;"",Eventograma_e_Quantitativos!AB15,"")</f>
        <v/>
      </c>
      <c r="T30" s="167" t="str">
        <f>IF(Eventograma_e_Quantitativos!AC15&lt;&gt;"",Eventograma_e_Quantitativos!AC15,"")</f>
        <v/>
      </c>
      <c r="U30" s="167" t="str">
        <f>IF(Eventograma_e_Quantitativos!AD15&lt;&gt;"",Eventograma_e_Quantitativos!AD15,"")</f>
        <v/>
      </c>
      <c r="V30" s="167" t="str">
        <f>IF(Eventograma_e_Quantitativos!AE15&lt;&gt;"",Eventograma_e_Quantitativos!AE15,"")</f>
        <v/>
      </c>
      <c r="W30" s="167" t="str">
        <f>IF(Eventograma_e_Quantitativos!AF15&lt;&gt;"",Eventograma_e_Quantitativos!AF15,"")</f>
        <v/>
      </c>
      <c r="X30" s="167" t="str">
        <f>IF(Eventograma_e_Quantitativos!AG15&lt;&gt;"",Eventograma_e_Quantitativos!AG15,"")</f>
        <v/>
      </c>
      <c r="Y30" s="167" t="str">
        <f>IF(Eventograma_e_Quantitativos!AH15&lt;&gt;"",Eventograma_e_Quantitativos!AH15,"")</f>
        <v/>
      </c>
      <c r="Z30" s="167" t="str">
        <f>IF(Eventograma_e_Quantitativos!AI15&lt;&gt;"",Eventograma_e_Quantitativos!AI15,"")</f>
        <v/>
      </c>
      <c r="AA30" s="167" t="str">
        <f>IF(Eventograma_e_Quantitativos!AJ15&lt;&gt;"",Eventograma_e_Quantitativos!AJ15,"")</f>
        <v/>
      </c>
      <c r="AB30" s="167" t="str">
        <f>IF(Eventograma_e_Quantitativos!AK15&lt;&gt;"",Eventograma_e_Quantitativos!AK15,"")</f>
        <v/>
      </c>
      <c r="AC30" s="167" t="str">
        <f>IF(Eventograma_e_Quantitativos!AL15&lt;&gt;"",Eventograma_e_Quantitativos!AL15,"")</f>
        <v/>
      </c>
      <c r="AD30" s="167" t="str">
        <f>IF(Eventograma_e_Quantitativos!AM15&lt;&gt;"",Eventograma_e_Quantitativos!AM15,"")</f>
        <v/>
      </c>
      <c r="AE30" s="167" t="str">
        <f>IF(Eventograma_e_Quantitativos!AN15&lt;&gt;"",Eventograma_e_Quantitativos!AN15,"")</f>
        <v/>
      </c>
      <c r="AF30" s="167" t="str">
        <f>IF(Eventograma_e_Quantitativos!AO15&lt;&gt;"",Eventograma_e_Quantitativos!AO15,"")</f>
        <v/>
      </c>
      <c r="AG30" s="167" t="str">
        <f>IF(Eventograma_e_Quantitativos!AP15&lt;&gt;"",Eventograma_e_Quantitativos!AP15,"")</f>
        <v/>
      </c>
      <c r="AH30" s="167" t="str">
        <f>IF(Eventograma_e_Quantitativos!AQ15&lt;&gt;"",Eventograma_e_Quantitativos!AQ15,"")</f>
        <v/>
      </c>
      <c r="AI30" s="167" t="str">
        <f>IF(Eventograma_e_Quantitativos!AR15&lt;&gt;"",Eventograma_e_Quantitativos!AR15,"")</f>
        <v/>
      </c>
      <c r="AJ30" s="167" t="str">
        <f>IF(Eventograma_e_Quantitativos!AS15&lt;&gt;"",Eventograma_e_Quantitativos!AS15,"")</f>
        <v/>
      </c>
      <c r="AK30" s="167" t="str">
        <f>IF(Eventograma_e_Quantitativos!AT15&lt;&gt;"",Eventograma_e_Quantitativos!AT15,"")</f>
        <v/>
      </c>
      <c r="AL30" s="167" t="str">
        <f>IF(Eventograma_e_Quantitativos!AU15&lt;&gt;"",Eventograma_e_Quantitativos!AU15,"")</f>
        <v/>
      </c>
      <c r="AM30" s="167" t="str">
        <f>IF(Eventograma_e_Quantitativos!AV15&lt;&gt;"",Eventograma_e_Quantitativos!AV15,"")</f>
        <v/>
      </c>
      <c r="AN30" s="167" t="str">
        <f>IF(Eventograma_e_Quantitativos!AW15&lt;&gt;"",Eventograma_e_Quantitativos!AW15,"")</f>
        <v/>
      </c>
      <c r="AO30" s="167" t="str">
        <f>IF(Eventograma_e_Quantitativos!AX15&lt;&gt;"",Eventograma_e_Quantitativos!AX15,"")</f>
        <v/>
      </c>
      <c r="AP30" s="167" t="str">
        <f>IF(Eventograma_e_Quantitativos!AY15&lt;&gt;"",Eventograma_e_Quantitativos!AY15,"")</f>
        <v/>
      </c>
      <c r="AQ30" s="167" t="str">
        <f>IF(Eventograma_e_Quantitativos!AZ15&lt;&gt;"",Eventograma_e_Quantitativos!AZ15,"")</f>
        <v/>
      </c>
      <c r="AR30" s="167" t="str">
        <f>IF(Eventograma_e_Quantitativos!BA15&lt;&gt;"",Eventograma_e_Quantitativos!BA15,"")</f>
        <v/>
      </c>
      <c r="AS30" s="167" t="str">
        <f>IF(Eventograma_e_Quantitativos!BB15&lt;&gt;"",Eventograma_e_Quantitativos!BB15,"")</f>
        <v/>
      </c>
      <c r="AT30" s="167" t="str">
        <f>IF(Eventograma_e_Quantitativos!BC15&lt;&gt;"",Eventograma_e_Quantitativos!BC15,"")</f>
        <v/>
      </c>
      <c r="AU30" s="167" t="str">
        <f>IF(Eventograma_e_Quantitativos!BD15&lt;&gt;"",Eventograma_e_Quantitativos!BD15,"")</f>
        <v/>
      </c>
      <c r="AV30" s="167" t="str">
        <f>IF(Eventograma_e_Quantitativos!BE15&lt;&gt;"",Eventograma_e_Quantitativos!BE15,"")</f>
        <v/>
      </c>
      <c r="AW30" s="167" t="str">
        <f>IF(Eventograma_e_Quantitativos!BF15&lt;&gt;"",Eventograma_e_Quantitativos!BF15,"")</f>
        <v/>
      </c>
      <c r="AX30" s="167" t="str">
        <f>IF(Eventograma_e_Quantitativos!BG15&lt;&gt;"",Eventograma_e_Quantitativos!BG15,"")</f>
        <v/>
      </c>
      <c r="AY30" s="167" t="str">
        <f>IF(Eventograma_e_Quantitativos!BH15&lt;&gt;"",Eventograma_e_Quantitativos!BH15,"")</f>
        <v/>
      </c>
      <c r="AZ30" s="167" t="str">
        <f>IF(Eventograma_e_Quantitativos!BI15&lt;&gt;"",Eventograma_e_Quantitativos!BI15,"")</f>
        <v/>
      </c>
      <c r="BA30" s="167" t="str">
        <f>IF(Eventograma_e_Quantitativos!BJ15&lt;&gt;"",Eventograma_e_Quantitativos!BJ15,"")</f>
        <v/>
      </c>
      <c r="BB30" s="167" t="str">
        <f>IF(Eventograma_e_Quantitativos!BK15&lt;&gt;"",Eventograma_e_Quantitativos!BK15,"")</f>
        <v/>
      </c>
    </row>
    <row r="31" spans="2:55" s="31" customFormat="1" ht="11.25" customHeight="1">
      <c r="B31" s="653" t="s">
        <v>95</v>
      </c>
      <c r="C31" s="655" t="s">
        <v>96</v>
      </c>
      <c r="D31" s="32"/>
      <c r="E31" s="132">
        <v>1</v>
      </c>
      <c r="F31" s="132">
        <v>2</v>
      </c>
      <c r="G31" s="132">
        <v>3</v>
      </c>
      <c r="H31" s="132">
        <v>4</v>
      </c>
      <c r="I31" s="132">
        <v>5</v>
      </c>
      <c r="J31" s="132">
        <v>6</v>
      </c>
      <c r="K31" s="132">
        <v>7</v>
      </c>
      <c r="L31" s="132">
        <v>8</v>
      </c>
      <c r="M31" s="132">
        <v>9</v>
      </c>
      <c r="N31" s="132">
        <v>10</v>
      </c>
      <c r="O31" s="132">
        <v>11</v>
      </c>
      <c r="P31" s="132">
        <v>12</v>
      </c>
      <c r="Q31" s="132">
        <v>13</v>
      </c>
      <c r="R31" s="132">
        <v>14</v>
      </c>
      <c r="S31" s="132">
        <v>15</v>
      </c>
      <c r="T31" s="132">
        <v>16</v>
      </c>
      <c r="U31" s="132">
        <v>17</v>
      </c>
      <c r="V31" s="132">
        <v>18</v>
      </c>
      <c r="W31" s="132">
        <v>19</v>
      </c>
      <c r="X31" s="132">
        <v>20</v>
      </c>
      <c r="Y31" s="132">
        <v>21</v>
      </c>
      <c r="Z31" s="132">
        <v>22</v>
      </c>
      <c r="AA31" s="132">
        <v>23</v>
      </c>
      <c r="AB31" s="132">
        <v>24</v>
      </c>
      <c r="AC31" s="132">
        <v>25</v>
      </c>
      <c r="AD31" s="132">
        <v>26</v>
      </c>
      <c r="AE31" s="132">
        <v>27</v>
      </c>
      <c r="AF31" s="132">
        <v>28</v>
      </c>
      <c r="AG31" s="132">
        <v>29</v>
      </c>
      <c r="AH31" s="132">
        <v>30</v>
      </c>
      <c r="AI31" s="132">
        <v>31</v>
      </c>
      <c r="AJ31" s="132">
        <v>32</v>
      </c>
      <c r="AK31" s="132">
        <v>33</v>
      </c>
      <c r="AL31" s="132">
        <v>34</v>
      </c>
      <c r="AM31" s="132">
        <v>35</v>
      </c>
      <c r="AN31" s="132">
        <v>36</v>
      </c>
      <c r="AO31" s="132">
        <v>37</v>
      </c>
      <c r="AP31" s="132">
        <v>38</v>
      </c>
      <c r="AQ31" s="132">
        <v>39</v>
      </c>
      <c r="AR31" s="132">
        <v>40</v>
      </c>
      <c r="AS31" s="132">
        <v>41</v>
      </c>
      <c r="AT31" s="132">
        <v>42</v>
      </c>
      <c r="AU31" s="132">
        <v>43</v>
      </c>
      <c r="AV31" s="132">
        <v>44</v>
      </c>
      <c r="AW31" s="132">
        <v>45</v>
      </c>
      <c r="AX31" s="132">
        <v>46</v>
      </c>
      <c r="AY31" s="132">
        <v>47</v>
      </c>
      <c r="AZ31" s="132">
        <v>48</v>
      </c>
      <c r="BA31" s="132">
        <v>49</v>
      </c>
      <c r="BB31" s="132">
        <v>50</v>
      </c>
    </row>
    <row r="32" spans="2:55" s="32" customFormat="1" ht="20.25" customHeight="1">
      <c r="B32" s="654"/>
      <c r="C32" s="656"/>
      <c r="D32" s="33"/>
      <c r="E32" s="679" t="s">
        <v>84</v>
      </c>
      <c r="F32" s="680"/>
      <c r="G32" s="680"/>
      <c r="H32" s="680"/>
      <c r="I32" s="680"/>
      <c r="J32" s="680"/>
      <c r="K32" s="680"/>
      <c r="L32" s="680"/>
      <c r="M32" s="680"/>
      <c r="N32" s="680"/>
      <c r="O32" s="680"/>
      <c r="P32" s="680"/>
      <c r="Q32" s="680"/>
      <c r="R32" s="680"/>
      <c r="S32" s="680"/>
      <c r="T32" s="680"/>
      <c r="U32" s="680"/>
      <c r="V32" s="680"/>
      <c r="W32" s="680"/>
      <c r="X32" s="680"/>
      <c r="Y32" s="680"/>
      <c r="Z32" s="680"/>
      <c r="AA32" s="680"/>
      <c r="AB32" s="680"/>
      <c r="AC32" s="680"/>
      <c r="AD32" s="680"/>
      <c r="AE32" s="680"/>
      <c r="AF32" s="680"/>
      <c r="AG32" s="680"/>
      <c r="AH32" s="680"/>
      <c r="AI32" s="680"/>
      <c r="AJ32" s="680"/>
      <c r="AK32" s="680"/>
      <c r="AL32" s="680"/>
      <c r="AM32" s="680"/>
      <c r="AN32" s="680"/>
      <c r="AO32" s="680"/>
      <c r="AP32" s="680"/>
      <c r="AQ32" s="680"/>
      <c r="AR32" s="680"/>
      <c r="AS32" s="680"/>
      <c r="AT32" s="680"/>
      <c r="AU32" s="680"/>
      <c r="AV32" s="680"/>
      <c r="AW32" s="680"/>
      <c r="AX32" s="680"/>
      <c r="AY32" s="680"/>
      <c r="AZ32" s="680"/>
      <c r="BA32" s="680"/>
      <c r="BB32" s="681"/>
    </row>
    <row r="33" spans="2:54" s="27" customFormat="1" ht="4.5" customHeight="1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hidden="1">
      <c r="B34" s="130">
        <f ca="1">OFFSET(B34,-1,0)+1</f>
        <v>1</v>
      </c>
      <c r="C34" s="166" t="str">
        <f ca="1">IF(B34&lt;=numEventos,INDEX(Eventos,B34,2),"")</f>
        <v>Administração Local</v>
      </c>
      <c r="D34" s="39" t="s">
        <v>145</v>
      </c>
      <c r="E34" s="176" t="s">
        <v>151</v>
      </c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8"/>
    </row>
    <row r="35" spans="2:54" ht="12.5" hidden="1">
      <c r="B35" s="130">
        <f ca="1">OFFSET(B35,-1,0)+1</f>
        <v>2</v>
      </c>
      <c r="C35" s="166" t="str">
        <f ca="1">IF(B35&lt;=numEventos,INDEX(Eventos,B35,2),"")</f>
        <v>PAVIMENTAÇÃO</v>
      </c>
      <c r="D35" s="39" t="s">
        <v>145</v>
      </c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</row>
    <row r="36" spans="2:54" ht="12.5" hidden="1">
      <c r="B36" s="130">
        <f ca="1">OFFSET(B36,-1,0)+1</f>
        <v>3</v>
      </c>
      <c r="C36" s="166" t="str">
        <f ca="1">IF(B36&lt;=numEventos,INDEX(Eventos,B36,2),"")</f>
        <v>CALÇADA</v>
      </c>
      <c r="D36" s="39" t="s">
        <v>145</v>
      </c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</row>
    <row r="37" spans="2:54"/>
    <row r="38" spans="2:54" ht="11.5">
      <c r="G38" s="672" t="s">
        <v>109</v>
      </c>
      <c r="H38" s="673"/>
      <c r="I38" s="673"/>
      <c r="J38" s="673"/>
      <c r="K38" s="673"/>
      <c r="L38" s="673"/>
      <c r="M38" s="673"/>
      <c r="N38" s="673"/>
      <c r="O38" s="673"/>
      <c r="P38" s="673"/>
      <c r="Q38" s="673"/>
      <c r="R38" s="673"/>
      <c r="S38" s="673"/>
      <c r="T38" s="673"/>
      <c r="U38" s="673"/>
      <c r="V38" s="673"/>
      <c r="W38" s="673"/>
      <c r="X38" s="673"/>
      <c r="Y38" s="673"/>
      <c r="Z38" s="673"/>
      <c r="AA38" s="673"/>
      <c r="AB38" s="673"/>
      <c r="AC38" s="673"/>
      <c r="AD38" s="673"/>
      <c r="AE38" s="673"/>
      <c r="AF38" s="673"/>
      <c r="AG38" s="673"/>
      <c r="AH38" s="673"/>
      <c r="AI38" s="673"/>
      <c r="AJ38" s="673"/>
      <c r="AK38" s="673"/>
      <c r="AL38" s="673"/>
      <c r="AM38" s="673"/>
      <c r="AN38" s="673"/>
      <c r="AO38" s="673"/>
      <c r="AP38" s="673"/>
      <c r="AQ38" s="673"/>
      <c r="AR38" s="673"/>
      <c r="AS38" s="673"/>
      <c r="AT38" s="673"/>
      <c r="AU38" s="673"/>
      <c r="AV38" s="673"/>
      <c r="AW38" s="673"/>
      <c r="AX38" s="673"/>
      <c r="AY38" s="673"/>
      <c r="AZ38" s="673"/>
      <c r="BA38" s="673"/>
      <c r="BB38" s="674"/>
    </row>
    <row r="39" spans="2:54" ht="15" customHeight="1">
      <c r="G39" s="675"/>
      <c r="H39" s="676"/>
      <c r="I39" s="676"/>
      <c r="J39" s="677"/>
      <c r="K39" s="675"/>
      <c r="L39" s="676"/>
      <c r="M39" s="676"/>
      <c r="N39" s="677"/>
      <c r="O39" s="675"/>
      <c r="P39" s="676"/>
      <c r="Q39" s="676"/>
      <c r="R39" s="677"/>
      <c r="S39" s="675"/>
      <c r="T39" s="676"/>
      <c r="U39" s="676"/>
      <c r="V39" s="677"/>
      <c r="W39" s="675"/>
      <c r="X39" s="676"/>
      <c r="Y39" s="676"/>
      <c r="Z39" s="677"/>
      <c r="AA39" s="675"/>
      <c r="AB39" s="676"/>
      <c r="AC39" s="676"/>
      <c r="AD39" s="677"/>
      <c r="AE39" s="675"/>
      <c r="AF39" s="676"/>
      <c r="AG39" s="676"/>
      <c r="AH39" s="677"/>
      <c r="AI39" s="675"/>
      <c r="AJ39" s="676"/>
      <c r="AK39" s="676"/>
      <c r="AL39" s="677"/>
      <c r="AM39" s="675"/>
      <c r="AN39" s="676"/>
      <c r="AO39" s="676"/>
      <c r="AP39" s="677"/>
      <c r="AQ39" s="675"/>
      <c r="AR39" s="676"/>
      <c r="AS39" s="676"/>
      <c r="AT39" s="677"/>
      <c r="AU39" s="675"/>
      <c r="AV39" s="676"/>
      <c r="AW39" s="676"/>
      <c r="AX39" s="677"/>
      <c r="AY39" s="675"/>
      <c r="AZ39" s="676"/>
      <c r="BA39" s="676"/>
      <c r="BB39" s="677"/>
    </row>
    <row r="40" spans="2:54" ht="14.5">
      <c r="B40" s="657" t="s">
        <v>108</v>
      </c>
      <c r="C40" s="658"/>
      <c r="D40"/>
      <c r="E40" s="20"/>
      <c r="F40" s="20"/>
      <c r="G40" s="672">
        <f>(ROW($G40)-ROW($G$40))/8*12+1</f>
        <v>1</v>
      </c>
      <c r="H40" s="673"/>
      <c r="I40" s="673"/>
      <c r="J40" s="674"/>
      <c r="K40" s="672">
        <f>G40+1</f>
        <v>2</v>
      </c>
      <c r="L40" s="673"/>
      <c r="M40" s="673"/>
      <c r="N40" s="674"/>
      <c r="O40" s="672">
        <f>K40+1</f>
        <v>3</v>
      </c>
      <c r="P40" s="673"/>
      <c r="Q40" s="673"/>
      <c r="R40" s="674"/>
      <c r="S40" s="672">
        <f>O40+1</f>
        <v>4</v>
      </c>
      <c r="T40" s="673"/>
      <c r="U40" s="673"/>
      <c r="V40" s="674"/>
      <c r="W40" s="672">
        <f>S40+1</f>
        <v>5</v>
      </c>
      <c r="X40" s="673"/>
      <c r="Y40" s="673"/>
      <c r="Z40" s="674"/>
      <c r="AA40" s="672">
        <f>W40+1</f>
        <v>6</v>
      </c>
      <c r="AB40" s="673"/>
      <c r="AC40" s="673"/>
      <c r="AD40" s="674"/>
      <c r="AE40" s="672">
        <f>AA40+1</f>
        <v>7</v>
      </c>
      <c r="AF40" s="673"/>
      <c r="AG40" s="673"/>
      <c r="AH40" s="674"/>
      <c r="AI40" s="672">
        <f>AE40+1</f>
        <v>8</v>
      </c>
      <c r="AJ40" s="673"/>
      <c r="AK40" s="673"/>
      <c r="AL40" s="674"/>
      <c r="AM40" s="672">
        <f>AI40+1</f>
        <v>9</v>
      </c>
      <c r="AN40" s="673"/>
      <c r="AO40" s="673"/>
      <c r="AP40" s="674"/>
      <c r="AQ40" s="672">
        <f>AM40+1</f>
        <v>10</v>
      </c>
      <c r="AR40" s="673"/>
      <c r="AS40" s="673"/>
      <c r="AT40" s="674"/>
      <c r="AU40" s="672">
        <f>AQ40+1</f>
        <v>11</v>
      </c>
      <c r="AV40" s="673"/>
      <c r="AW40" s="673"/>
      <c r="AX40" s="674"/>
      <c r="AY40" s="672">
        <f>AU40+1</f>
        <v>12</v>
      </c>
      <c r="AZ40" s="673"/>
      <c r="BA40" s="673"/>
      <c r="BB40" s="674"/>
    </row>
    <row r="41" spans="2:54" ht="14.5">
      <c r="B41" s="661" t="s">
        <v>8</v>
      </c>
      <c r="C41" s="662"/>
      <c r="D41"/>
      <c r="E41" s="659" t="s">
        <v>10</v>
      </c>
      <c r="F41" s="660"/>
      <c r="G41" s="669" t="e">
        <f ca="1">IF(TotalEventos=0,0,G42/TotalEventos)</f>
        <v>#REF!</v>
      </c>
      <c r="H41" s="670"/>
      <c r="I41" s="670"/>
      <c r="J41" s="671"/>
      <c r="K41" s="669" t="e">
        <f ca="1">IF(TotalEventos=0,0,K42/TotalEventos)</f>
        <v>#REF!</v>
      </c>
      <c r="L41" s="670"/>
      <c r="M41" s="670"/>
      <c r="N41" s="671"/>
      <c r="O41" s="669" t="e">
        <f ca="1">IF(TotalEventos=0,0,O42/TotalEventos)</f>
        <v>#REF!</v>
      </c>
      <c r="P41" s="670"/>
      <c r="Q41" s="670"/>
      <c r="R41" s="671"/>
      <c r="S41" s="669" t="e">
        <f ca="1">IF(TotalEventos=0,0,S42/TotalEventos)</f>
        <v>#REF!</v>
      </c>
      <c r="T41" s="670"/>
      <c r="U41" s="670"/>
      <c r="V41" s="671"/>
      <c r="W41" s="669" t="e">
        <f ca="1">IF(TotalEventos=0,0,W42/TotalEventos)</f>
        <v>#REF!</v>
      </c>
      <c r="X41" s="670"/>
      <c r="Y41" s="670"/>
      <c r="Z41" s="671"/>
      <c r="AA41" s="669" t="e">
        <f ca="1">IF(TotalEventos=0,0,AA42/TotalEventos)</f>
        <v>#REF!</v>
      </c>
      <c r="AB41" s="670"/>
      <c r="AC41" s="670"/>
      <c r="AD41" s="671"/>
      <c r="AE41" s="669" t="e">
        <f ca="1">IF(TotalEventos=0,0,AE42/TotalEventos)</f>
        <v>#REF!</v>
      </c>
      <c r="AF41" s="670"/>
      <c r="AG41" s="670"/>
      <c r="AH41" s="671"/>
      <c r="AI41" s="669" t="e">
        <f ca="1">IF(TotalEventos=0,0,AI42/TotalEventos)</f>
        <v>#REF!</v>
      </c>
      <c r="AJ41" s="670"/>
      <c r="AK41" s="670"/>
      <c r="AL41" s="671"/>
      <c r="AM41" s="669" t="e">
        <f ca="1">IF(TotalEventos=0,0,AM42/TotalEventos)</f>
        <v>#REF!</v>
      </c>
      <c r="AN41" s="670"/>
      <c r="AO41" s="670"/>
      <c r="AP41" s="671"/>
      <c r="AQ41" s="669" t="e">
        <f ca="1">IF(TotalEventos=0,0,AQ42/TotalEventos)</f>
        <v>#REF!</v>
      </c>
      <c r="AR41" s="670"/>
      <c r="AS41" s="670"/>
      <c r="AT41" s="671"/>
      <c r="AU41" s="669" t="e">
        <f ca="1">IF(TotalEventos=0,0,AU42/TotalEventos)</f>
        <v>#REF!</v>
      </c>
      <c r="AV41" s="670"/>
      <c r="AW41" s="670"/>
      <c r="AX41" s="671"/>
      <c r="AY41" s="669" t="e">
        <f ca="1">IF(TotalEventos=0,0,AY42/TotalEventos)</f>
        <v>#REF!</v>
      </c>
      <c r="AZ41" s="670"/>
      <c r="BA41" s="670"/>
      <c r="BB41" s="671"/>
    </row>
    <row r="42" spans="2:54" ht="14.5">
      <c r="B42" s="663"/>
      <c r="C42" s="664"/>
      <c r="D42"/>
      <c r="E42" s="665" t="s">
        <v>11</v>
      </c>
      <c r="F42" s="666"/>
      <c r="G42" s="637" t="e">
        <f ca="1">SUMIF(OFFSET(Import.PLE,1,0,numEventos-1),G40,OFFSET(ValoresPorEvento,1,0,numEventos-1))*(1+INDEX(TotalPorEvento,1,0)/(TotalEventos-INDEX(TotalPorEvento,1,0)))</f>
        <v>#REF!</v>
      </c>
      <c r="H42" s="638"/>
      <c r="I42" s="638"/>
      <c r="J42" s="639"/>
      <c r="K42" s="637" t="e">
        <f ca="1">SUMIF(OFFSET(Import.PLE,1,0,numEventos-1),K40,OFFSET(ValoresPorEvento,1,0,numEventos-1))*(1+INDEX(TotalPorEvento,1,0)/(TotalEventos-INDEX(TotalPorEvento,1,0)))</f>
        <v>#REF!</v>
      </c>
      <c r="L42" s="638"/>
      <c r="M42" s="638"/>
      <c r="N42" s="639"/>
      <c r="O42" s="637" t="e">
        <f ca="1">SUMIF(OFFSET(Import.PLE,1,0,numEventos-1),O40,OFFSET(ValoresPorEvento,1,0,numEventos-1))*(1+INDEX(TotalPorEvento,1,0)/(TotalEventos-INDEX(TotalPorEvento,1,0)))</f>
        <v>#REF!</v>
      </c>
      <c r="P42" s="638"/>
      <c r="Q42" s="638"/>
      <c r="R42" s="639"/>
      <c r="S42" s="637" t="e">
        <f ca="1">SUMIF(OFFSET(Import.PLE,1,0,numEventos-1),S40,OFFSET(ValoresPorEvento,1,0,numEventos-1))*(1+INDEX(TotalPorEvento,1,0)/(TotalEventos-INDEX(TotalPorEvento,1,0)))</f>
        <v>#REF!</v>
      </c>
      <c r="T42" s="638"/>
      <c r="U42" s="638"/>
      <c r="V42" s="639"/>
      <c r="W42" s="637" t="e">
        <f ca="1">SUMIF(OFFSET(Import.PLE,1,0,numEventos-1),W40,OFFSET(ValoresPorEvento,1,0,numEventos-1))*(1+INDEX(TotalPorEvento,1,0)/(TotalEventos-INDEX(TotalPorEvento,1,0)))</f>
        <v>#REF!</v>
      </c>
      <c r="X42" s="638"/>
      <c r="Y42" s="638"/>
      <c r="Z42" s="639"/>
      <c r="AA42" s="637" t="e">
        <f ca="1">SUMIF(OFFSET(Import.PLE,1,0,numEventos-1),AA40,OFFSET(ValoresPorEvento,1,0,numEventos-1))*(1+INDEX(TotalPorEvento,1,0)/(TotalEventos-INDEX(TotalPorEvento,1,0)))</f>
        <v>#REF!</v>
      </c>
      <c r="AB42" s="638"/>
      <c r="AC42" s="638"/>
      <c r="AD42" s="639"/>
      <c r="AE42" s="637" t="e">
        <f ca="1">SUMIF(OFFSET(Import.PLE,1,0,numEventos-1),AE40,OFFSET(ValoresPorEvento,1,0,numEventos-1))*(1+INDEX(TotalPorEvento,1,0)/(TotalEventos-INDEX(TotalPorEvento,1,0)))</f>
        <v>#REF!</v>
      </c>
      <c r="AF42" s="638"/>
      <c r="AG42" s="638"/>
      <c r="AH42" s="639"/>
      <c r="AI42" s="637" t="e">
        <f ca="1">SUMIF(OFFSET(Import.PLE,1,0,numEventos-1),AI40,OFFSET(ValoresPorEvento,1,0,numEventos-1))*(1+INDEX(TotalPorEvento,1,0)/(TotalEventos-INDEX(TotalPorEvento,1,0)))</f>
        <v>#REF!</v>
      </c>
      <c r="AJ42" s="638"/>
      <c r="AK42" s="638"/>
      <c r="AL42" s="639"/>
      <c r="AM42" s="637" t="e">
        <f ca="1">SUMIF(OFFSET(Import.PLE,1,0,numEventos-1),AM40,OFFSET(ValoresPorEvento,1,0,numEventos-1))*(1+INDEX(TotalPorEvento,1,0)/(TotalEventos-INDEX(TotalPorEvento,1,0)))</f>
        <v>#REF!</v>
      </c>
      <c r="AN42" s="638"/>
      <c r="AO42" s="638"/>
      <c r="AP42" s="639"/>
      <c r="AQ42" s="637" t="e">
        <f ca="1">SUMIF(OFFSET(Import.PLE,1,0,numEventos-1),AQ40,OFFSET(ValoresPorEvento,1,0,numEventos-1))*(1+INDEX(TotalPorEvento,1,0)/(TotalEventos-INDEX(TotalPorEvento,1,0)))</f>
        <v>#REF!</v>
      </c>
      <c r="AR42" s="638"/>
      <c r="AS42" s="638"/>
      <c r="AT42" s="639"/>
      <c r="AU42" s="637" t="e">
        <f ca="1">SUMIF(OFFSET(Import.PLE,1,0,numEventos-1),AU40,OFFSET(ValoresPorEvento,1,0,numEventos-1))*(1+INDEX(TotalPorEvento,1,0)/(TotalEventos-INDEX(TotalPorEvento,1,0)))</f>
        <v>#REF!</v>
      </c>
      <c r="AV42" s="638"/>
      <c r="AW42" s="638"/>
      <c r="AX42" s="639"/>
      <c r="AY42" s="637" t="e">
        <f ca="1">SUMIF(OFFSET(Import.PLE,1,0,numEventos-1),AY40,OFFSET(ValoresPorEvento,1,0,numEventos-1))*(1+INDEX(TotalPorEvento,1,0)/(TotalEventos-INDEX(TotalPorEvento,1,0)))</f>
        <v>#REF!</v>
      </c>
      <c r="AZ42" s="638"/>
      <c r="BA42" s="638"/>
      <c r="BB42" s="639"/>
    </row>
    <row r="43" spans="2:54" ht="14.5">
      <c r="B43" s="661" t="s">
        <v>9</v>
      </c>
      <c r="C43" s="662"/>
      <c r="D43"/>
      <c r="E43" s="667" t="s">
        <v>10</v>
      </c>
      <c r="F43" s="668"/>
      <c r="G43" s="669" t="e">
        <f ca="1">IF(TotalEventos=0,0,G44/TotalEventos)</f>
        <v>#REF!</v>
      </c>
      <c r="H43" s="670"/>
      <c r="I43" s="670"/>
      <c r="J43" s="671"/>
      <c r="K43" s="669" t="e">
        <f ca="1">IF(TotalEventos=0,0,K44/TotalEventos)</f>
        <v>#REF!</v>
      </c>
      <c r="L43" s="670"/>
      <c r="M43" s="670"/>
      <c r="N43" s="671"/>
      <c r="O43" s="669" t="e">
        <f ca="1">IF(TotalEventos=0,0,O44/TotalEventos)</f>
        <v>#REF!</v>
      </c>
      <c r="P43" s="670"/>
      <c r="Q43" s="670"/>
      <c r="R43" s="671"/>
      <c r="S43" s="669" t="e">
        <f ca="1">IF(TotalEventos=0,0,S44/TotalEventos)</f>
        <v>#REF!</v>
      </c>
      <c r="T43" s="670"/>
      <c r="U43" s="670"/>
      <c r="V43" s="671"/>
      <c r="W43" s="669" t="e">
        <f ca="1">IF(TotalEventos=0,0,W44/TotalEventos)</f>
        <v>#REF!</v>
      </c>
      <c r="X43" s="670"/>
      <c r="Y43" s="670"/>
      <c r="Z43" s="671"/>
      <c r="AA43" s="669" t="e">
        <f ca="1">IF(TotalEventos=0,0,AA44/TotalEventos)</f>
        <v>#REF!</v>
      </c>
      <c r="AB43" s="670"/>
      <c r="AC43" s="670"/>
      <c r="AD43" s="671"/>
      <c r="AE43" s="669" t="e">
        <f ca="1">IF(TotalEventos=0,0,AE44/TotalEventos)</f>
        <v>#REF!</v>
      </c>
      <c r="AF43" s="670"/>
      <c r="AG43" s="670"/>
      <c r="AH43" s="671"/>
      <c r="AI43" s="669" t="e">
        <f ca="1">IF(TotalEventos=0,0,AI44/TotalEventos)</f>
        <v>#REF!</v>
      </c>
      <c r="AJ43" s="670"/>
      <c r="AK43" s="670"/>
      <c r="AL43" s="671"/>
      <c r="AM43" s="669" t="e">
        <f ca="1">IF(TotalEventos=0,0,AM44/TotalEventos)</f>
        <v>#REF!</v>
      </c>
      <c r="AN43" s="670"/>
      <c r="AO43" s="670"/>
      <c r="AP43" s="671"/>
      <c r="AQ43" s="669" t="e">
        <f ca="1">IF(TotalEventos=0,0,AQ44/TotalEventos)</f>
        <v>#REF!</v>
      </c>
      <c r="AR43" s="670"/>
      <c r="AS43" s="670"/>
      <c r="AT43" s="671"/>
      <c r="AU43" s="669" t="e">
        <f ca="1">IF(TotalEventos=0,0,AU44/TotalEventos)</f>
        <v>#REF!</v>
      </c>
      <c r="AV43" s="670"/>
      <c r="AW43" s="670"/>
      <c r="AX43" s="671"/>
      <c r="AY43" s="669" t="e">
        <f ca="1">IF(TotalEventos=0,0,AY44/TotalEventos)</f>
        <v>#REF!</v>
      </c>
      <c r="AZ43" s="670"/>
      <c r="BA43" s="670"/>
      <c r="BB43" s="671"/>
    </row>
    <row r="44" spans="2:54" ht="14.5">
      <c r="B44" s="663"/>
      <c r="C44" s="664"/>
      <c r="D44"/>
      <c r="E44" s="665" t="s">
        <v>11</v>
      </c>
      <c r="F44" s="666"/>
      <c r="G44" s="637" t="e">
        <f ca="1">SUMIF(OFFSET(Import.PLE,1,0,numEventos-1),"&lt;="&amp;G40,OFFSET(ValoresPorEvento,1,0,numEventos-1))*(1+INDEX(TotalPorEvento,1,0)/(TotalEventos-INDEX(TotalPorEvento,1,0)))</f>
        <v>#REF!</v>
      </c>
      <c r="H44" s="638"/>
      <c r="I44" s="638"/>
      <c r="J44" s="639"/>
      <c r="K44" s="637" t="e">
        <f ca="1">K42+G44</f>
        <v>#REF!</v>
      </c>
      <c r="L44" s="638"/>
      <c r="M44" s="638"/>
      <c r="N44" s="639"/>
      <c r="O44" s="637" t="e">
        <f ca="1">O42+K44</f>
        <v>#REF!</v>
      </c>
      <c r="P44" s="638"/>
      <c r="Q44" s="638"/>
      <c r="R44" s="639"/>
      <c r="S44" s="637" t="e">
        <f ca="1">S42+O44</f>
        <v>#REF!</v>
      </c>
      <c r="T44" s="638"/>
      <c r="U44" s="638"/>
      <c r="V44" s="639"/>
      <c r="W44" s="637" t="e">
        <f ca="1">W42+S44</f>
        <v>#REF!</v>
      </c>
      <c r="X44" s="638"/>
      <c r="Y44" s="638"/>
      <c r="Z44" s="639"/>
      <c r="AA44" s="637" t="e">
        <f ca="1">AA42+W44</f>
        <v>#REF!</v>
      </c>
      <c r="AB44" s="638"/>
      <c r="AC44" s="638"/>
      <c r="AD44" s="639"/>
      <c r="AE44" s="637" t="e">
        <f ca="1">AE42+AA44</f>
        <v>#REF!</v>
      </c>
      <c r="AF44" s="638"/>
      <c r="AG44" s="638"/>
      <c r="AH44" s="639"/>
      <c r="AI44" s="637" t="e">
        <f ca="1">AI42+AE44</f>
        <v>#REF!</v>
      </c>
      <c r="AJ44" s="638"/>
      <c r="AK44" s="638"/>
      <c r="AL44" s="639"/>
      <c r="AM44" s="637" t="e">
        <f ca="1">AM42+AI44</f>
        <v>#REF!</v>
      </c>
      <c r="AN44" s="638"/>
      <c r="AO44" s="638"/>
      <c r="AP44" s="639"/>
      <c r="AQ44" s="637" t="e">
        <f ca="1">AQ42+AM44</f>
        <v>#REF!</v>
      </c>
      <c r="AR44" s="638"/>
      <c r="AS44" s="638"/>
      <c r="AT44" s="639"/>
      <c r="AU44" s="637" t="e">
        <f ca="1">AU42+AQ44</f>
        <v>#REF!</v>
      </c>
      <c r="AV44" s="638"/>
      <c r="AW44" s="638"/>
      <c r="AX44" s="639"/>
      <c r="AY44" s="637" t="e">
        <f ca="1">AY42+AU44</f>
        <v>#REF!</v>
      </c>
      <c r="AZ44" s="638"/>
      <c r="BA44" s="638"/>
      <c r="BB44" s="639"/>
    </row>
    <row r="45" spans="2:54">
      <c r="B45" s="20"/>
    </row>
    <row r="46" spans="2:54" ht="24" customHeight="1"/>
    <row r="47" spans="2:54" ht="11.5">
      <c r="B47" s="635" t="e">
        <f ca="1">Import.Município&amp;", "&amp;TEXT(hoje,"dd")&amp;" de "&amp;TEXT(hoje,"mmmm")&amp;" de "&amp;TEXT(hoje,"aaaa")</f>
        <v>#REF!</v>
      </c>
      <c r="C47" s="635"/>
      <c r="D47" s="635"/>
      <c r="E47" s="635"/>
      <c r="F47" s="635"/>
      <c r="G47" s="635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</row>
    <row r="48" spans="2:54">
      <c r="B48" s="633" t="s">
        <v>43</v>
      </c>
      <c r="C48" s="633"/>
      <c r="AR48" s="41" t="s">
        <v>52</v>
      </c>
      <c r="AS48" s="634">
        <f>respFiscal</f>
        <v>0</v>
      </c>
      <c r="AT48" s="634"/>
      <c r="AU48" s="634"/>
      <c r="AV48" s="634"/>
      <c r="AW48" s="634"/>
      <c r="AX48" s="634"/>
      <c r="AY48" s="634"/>
      <c r="AZ48" s="634"/>
      <c r="BA48" s="634"/>
      <c r="BB48" s="634"/>
    </row>
    <row r="49" spans="44:54">
      <c r="AR49" s="41" t="s">
        <v>42</v>
      </c>
      <c r="AS49" s="634">
        <f>creaFiscal</f>
        <v>0</v>
      </c>
      <c r="AT49" s="634"/>
      <c r="AU49" s="634"/>
      <c r="AV49" s="634"/>
      <c r="AW49" s="634"/>
      <c r="AX49" s="634"/>
      <c r="AY49" s="634"/>
      <c r="AZ49" s="634"/>
      <c r="BA49" s="634"/>
      <c r="BB49" s="634"/>
    </row>
    <row r="50" spans="44:54">
      <c r="AR50" s="41" t="s">
        <v>44</v>
      </c>
      <c r="AS50" s="634">
        <f>artFiscal</f>
        <v>0</v>
      </c>
      <c r="AT50" s="634"/>
      <c r="AU50" s="634"/>
      <c r="AV50" s="634"/>
      <c r="AW50" s="634"/>
      <c r="AX50" s="634"/>
      <c r="AY50" s="634"/>
      <c r="AZ50" s="634"/>
      <c r="BA50" s="634"/>
      <c r="BB50" s="634"/>
    </row>
    <row r="51" spans="44:54"/>
    <row r="52" spans="44:54"/>
    <row r="53" spans="44:54"/>
    <row r="54" spans="44:54"/>
    <row r="55" spans="44:54"/>
    <row r="56" spans="44:54"/>
    <row r="57" spans="44:54"/>
    <row r="58" spans="44:54"/>
    <row r="59" spans="44:54"/>
    <row r="60" spans="44:54"/>
    <row r="61" spans="44:54"/>
    <row r="62" spans="44:54"/>
    <row r="63" spans="44:54"/>
    <row r="64" spans="44:5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 spans="7:9"/>
    <row r="546" spans="7:9"/>
    <row r="547" spans="7:9"/>
    <row r="548" spans="7:9" ht="15" customHeight="1">
      <c r="G548"/>
      <c r="H548"/>
      <c r="I548"/>
    </row>
    <row r="549" spans="7:9"/>
    <row r="550" spans="7:9"/>
    <row r="551" spans="7:9"/>
    <row r="552" spans="7:9"/>
    <row r="553" spans="7:9"/>
    <row r="554" spans="7:9"/>
    <row r="555" spans="7:9"/>
    <row r="556" spans="7:9"/>
    <row r="557" spans="7:9"/>
    <row r="558" spans="7:9"/>
    <row r="559" spans="7:9"/>
    <row r="560" spans="7:9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</sheetData>
  <sheetProtection algorithmName="SHA-512" hashValue="pz26qymTZ/kRRz01EtheKXnYCnbN0zj6NEAPnEt1x0z8v11yLi7JTF+WT3SEm1Y7/KJh7WcmNDvDGNYyXN7Aeg==" saltValue="LkedsS+Ym6XL3kU6tgIpNg==" spinCount="100000" sheet="1" objects="1" scenarios="1"/>
  <mergeCells count="94">
    <mergeCell ref="AS49:BB49"/>
    <mergeCell ref="AY42:BB42"/>
    <mergeCell ref="AS50:BB50"/>
    <mergeCell ref="AU42:AX42"/>
    <mergeCell ref="AE42:AH42"/>
    <mergeCell ref="AS48:BB48"/>
    <mergeCell ref="AQ44:AT44"/>
    <mergeCell ref="AM44:AP44"/>
    <mergeCell ref="AM42:AP42"/>
    <mergeCell ref="AU44:AX44"/>
    <mergeCell ref="AY43:BB43"/>
    <mergeCell ref="AQ43:AT43"/>
    <mergeCell ref="AU43:AX43"/>
    <mergeCell ref="AM43:AP43"/>
    <mergeCell ref="AY44:BB44"/>
    <mergeCell ref="AQ42:AT42"/>
    <mergeCell ref="AA44:AD44"/>
    <mergeCell ref="AI44:AL44"/>
    <mergeCell ref="W43:Z43"/>
    <mergeCell ref="AA42:AD42"/>
    <mergeCell ref="AE43:AH43"/>
    <mergeCell ref="AE44:AH44"/>
    <mergeCell ref="AI43:AL43"/>
    <mergeCell ref="W42:Z42"/>
    <mergeCell ref="B48:C48"/>
    <mergeCell ref="E43:F43"/>
    <mergeCell ref="E44:F44"/>
    <mergeCell ref="B47:G47"/>
    <mergeCell ref="W44:Z44"/>
    <mergeCell ref="G44:J44"/>
    <mergeCell ref="O44:R44"/>
    <mergeCell ref="S43:V43"/>
    <mergeCell ref="B43:C44"/>
    <mergeCell ref="K44:N44"/>
    <mergeCell ref="G43:J43"/>
    <mergeCell ref="S44:V44"/>
    <mergeCell ref="O43:R43"/>
    <mergeCell ref="K43:N43"/>
    <mergeCell ref="K41:N41"/>
    <mergeCell ref="S41:V41"/>
    <mergeCell ref="AE40:AH40"/>
    <mergeCell ref="W41:Z41"/>
    <mergeCell ref="AA41:AD41"/>
    <mergeCell ref="K40:N40"/>
    <mergeCell ref="AE41:AH41"/>
    <mergeCell ref="O41:R41"/>
    <mergeCell ref="AA40:AD40"/>
    <mergeCell ref="W40:Z40"/>
    <mergeCell ref="S42:V42"/>
    <mergeCell ref="AI42:AL42"/>
    <mergeCell ref="K42:N42"/>
    <mergeCell ref="O42:R42"/>
    <mergeCell ref="AA43:AD43"/>
    <mergeCell ref="AY41:BB41"/>
    <mergeCell ref="AQ41:AT41"/>
    <mergeCell ref="AY40:BB40"/>
    <mergeCell ref="AM40:AP40"/>
    <mergeCell ref="AI40:AL40"/>
    <mergeCell ref="AI41:AL41"/>
    <mergeCell ref="AU41:AX41"/>
    <mergeCell ref="AQ40:AT40"/>
    <mergeCell ref="AM41:AP41"/>
    <mergeCell ref="AY20:BB20"/>
    <mergeCell ref="O40:R40"/>
    <mergeCell ref="S40:V40"/>
    <mergeCell ref="AD20:AM20"/>
    <mergeCell ref="E32:BB32"/>
    <mergeCell ref="AU40:AX40"/>
    <mergeCell ref="AX28:BB28"/>
    <mergeCell ref="AI28:AS28"/>
    <mergeCell ref="W39:Z39"/>
    <mergeCell ref="D20:V20"/>
    <mergeCell ref="AE39:AH39"/>
    <mergeCell ref="AU39:AX39"/>
    <mergeCell ref="AQ39:AT39"/>
    <mergeCell ref="AA39:AD39"/>
    <mergeCell ref="AA28:AD28"/>
    <mergeCell ref="AI39:AL39"/>
    <mergeCell ref="AM39:AP39"/>
    <mergeCell ref="G38:BB38"/>
    <mergeCell ref="S39:V39"/>
    <mergeCell ref="G39:J39"/>
    <mergeCell ref="K39:N39"/>
    <mergeCell ref="O39:R39"/>
    <mergeCell ref="AY39:BB39"/>
    <mergeCell ref="G41:J41"/>
    <mergeCell ref="B41:C42"/>
    <mergeCell ref="B31:B32"/>
    <mergeCell ref="C31:C32"/>
    <mergeCell ref="E42:F42"/>
    <mergeCell ref="E41:F41"/>
    <mergeCell ref="B40:C40"/>
    <mergeCell ref="G40:J40"/>
    <mergeCell ref="G42:J42"/>
  </mergeCells>
  <phoneticPr fontId="0" type="noConversion"/>
  <conditionalFormatting sqref="B1:C1 B34:C36">
    <cfRule type="expression" dxfId="14" priority="109" stopIfTrue="1">
      <formula>$B1&gt;numEventos</formula>
    </cfRule>
  </conditionalFormatting>
  <conditionalFormatting sqref="G41:BB41">
    <cfRule type="expression" dxfId="13" priority="91" stopIfTrue="1">
      <formula>G40&gt;mediçao</formula>
    </cfRule>
    <cfRule type="expression" dxfId="12" priority="92" stopIfTrue="1">
      <formula>G40=mediçao</formula>
    </cfRule>
  </conditionalFormatting>
  <conditionalFormatting sqref="G42:BB42">
    <cfRule type="expression" dxfId="11" priority="79" stopIfTrue="1">
      <formula>G40=mediçao</formula>
    </cfRule>
    <cfRule type="expression" dxfId="10" priority="82" stopIfTrue="1">
      <formula>G40&gt;mediçao</formula>
    </cfRule>
  </conditionalFormatting>
  <conditionalFormatting sqref="G43:BB43">
    <cfRule type="expression" dxfId="9" priority="78" stopIfTrue="1">
      <formula>G40=mediçao</formula>
    </cfRule>
    <cfRule type="expression" dxfId="8" priority="81" stopIfTrue="1">
      <formula>G40&gt;mediçao</formula>
    </cfRule>
  </conditionalFormatting>
  <conditionalFormatting sqref="G44:BB44">
    <cfRule type="expression" dxfId="7" priority="77" stopIfTrue="1">
      <formula>G40=mediçao</formula>
    </cfRule>
    <cfRule type="expression" dxfId="6" priority="80" stopIfTrue="1">
      <formula>G40&gt;mediçao</formula>
    </cfRule>
  </conditionalFormatting>
  <conditionalFormatting sqref="E1:BB1 E35:BB36">
    <cfRule type="expression" dxfId="5" priority="58" stopIfTrue="1">
      <formula>E1&gt;mediçao</formula>
    </cfRule>
    <cfRule type="expression" dxfId="4" priority="59" stopIfTrue="1">
      <formula>E1=mediçao</formula>
    </cfRule>
    <cfRule type="expression" dxfId="3" priority="60" stopIfTrue="1">
      <formula>INDEX(ValoresPorEvento,$B1,E$31)=0</formula>
    </cfRule>
  </conditionalFormatting>
  <dataValidations count="3">
    <dataValidation type="list" allowBlank="1" showDropDown="1" showErrorMessage="1" error="É permitido digitar apenas o número da medição atual, em eventos que não sejam nulos." prompt="Preenchimento Fiscalização: Preencher com o número do PERÍODO em que o evento foi concluído. _x000a__x000a_Preenchimento CAIXA: se o evento será glosado, adicionar &quot;.&quot; ao final do período." sqref="E1:BB1 F34:BB36 E35:E36">
      <formula1>IF(INDEX(ValoresPorEvento,$B1,E$31)=0,"",mediçao)</formula1>
    </dataValidation>
    <dataValidation allowBlank="1" showInputMessage="1" showErrorMessage="1" promptTitle="Nº da medição" prompt="Use as setas para alterar o valor" sqref="AY27:BB27"/>
    <dataValidation type="textLength" operator="lessThan" showInputMessage="1" error="Digite a data de medição nas colunas de medição à direita &gt;&gt;&gt;" prompt="Digite a data de medição abaixo dos eventos" sqref="AI28:AS28">
      <formula1>0</formula1>
    </dataValidation>
  </dataValidations>
  <pageMargins left="0.78740157480314965" right="0.78740157480314965" top="0.78740157480314965" bottom="0.78740157480314965" header="0.31496062992125984" footer="0.31496062992125984"/>
  <pageSetup paperSize="9" scale="65" fitToWidth="0" fitToHeight="0" pageOrder="overThenDown" orientation="landscape" horizontalDpi="4294967295" verticalDpi="4294967295" r:id="rId1"/>
  <headerFooter>
    <oddFooter>&amp;R&amp;P&amp;L27.477 v006   micro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021" r:id="rId4" name="Spinner 1613">
              <controlPr defaultSize="0" print="0" autoPict="0">
                <anchor moveWithCells="1" sizeWithCells="1">
                  <from>
                    <xdr:col>52</xdr:col>
                    <xdr:colOff>228600</xdr:colOff>
                    <xdr:row>26</xdr:row>
                    <xdr:rowOff>146050</xdr:rowOff>
                  </from>
                  <to>
                    <xdr:col>53</xdr:col>
                    <xdr:colOff>228600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">
    <pageSetUpPr fitToPage="1"/>
  </sheetPr>
  <dimension ref="B1:Q45"/>
  <sheetViews>
    <sheetView showGridLines="0" view="pageBreakPreview" topLeftCell="A2" zoomScale="130" zoomScaleNormal="100" zoomScaleSheetLayoutView="130" workbookViewId="0">
      <selection activeCell="F33" sqref="F33"/>
    </sheetView>
  </sheetViews>
  <sheetFormatPr defaultColWidth="9.1796875" defaultRowHeight="10"/>
  <cols>
    <col min="1" max="1" width="1.453125" style="21" customWidth="1"/>
    <col min="2" max="2" width="6.7265625" style="21" customWidth="1"/>
    <col min="3" max="3" width="6.7265625" style="21" hidden="1" customWidth="1"/>
    <col min="4" max="4" width="10.26953125" style="21" customWidth="1"/>
    <col min="5" max="6" width="13.54296875" style="21" customWidth="1"/>
    <col min="7" max="8" width="8.54296875" style="21" customWidth="1"/>
    <col min="9" max="9" width="8.1796875" style="21" customWidth="1"/>
    <col min="10" max="12" width="8.54296875" style="21" customWidth="1"/>
    <col min="13" max="13" width="9.1796875" style="21"/>
    <col min="14" max="14" width="1.1796875" style="21" customWidth="1"/>
    <col min="15" max="15" width="7" style="21" customWidth="1"/>
    <col min="16" max="16" width="14.26953125" style="21" customWidth="1"/>
    <col min="17" max="16384" width="9.1796875" style="21"/>
  </cols>
  <sheetData>
    <row r="1" spans="2:17" hidden="1">
      <c r="B1" s="37" t="e">
        <f ca="1">OFFSET(B1,-1,0)+1</f>
        <v>#REF!</v>
      </c>
      <c r="C1" s="37">
        <f ca="1">IF(OR(D1="",D1&lt;dataInicioObra),"",COUNTIF(CronoPrev!$C$14:$C$25,"&lt;"&amp;(D1-7))+1)</f>
        <v>1</v>
      </c>
      <c r="D1" s="45">
        <f ca="1">OFFSET(PLE!$G$39,TRUNC((ROW($B1)-ROW($B$14))/12,0)*8,MOD(ROW($B1)-ROW($B$14),12)*4)</f>
        <v>47</v>
      </c>
      <c r="E1" s="179">
        <f ca="1">OFFSET(PLE!$G$42,TRUNC((ROW($B1)-ROW($B$14))/12,0)*8,MOD(ROW(B1)-ROW($B$14),12)*4)</f>
        <v>0</v>
      </c>
      <c r="F1" s="179" t="e">
        <f ca="1">E1+OFFSET(F1,-1,0)</f>
        <v>#REF!</v>
      </c>
      <c r="G1" s="38">
        <f ca="1">OFFSET(PLE!$G$41,TRUNC((ROW($B1)-ROW($B$14))/12,0)*8,MOD(ROW(B1)-ROW($B$14),12)*4)</f>
        <v>0</v>
      </c>
      <c r="H1" s="38" t="e">
        <f ca="1">G1+OFFSET(H1,-1,0)</f>
        <v>#REF!</v>
      </c>
      <c r="I1" s="38" t="e">
        <f ca="1">IF(C1="","",IF(C1&gt;Cronograma.NumPeríodos,1,VLOOKUP(C1,CronoPrev!$B$14:$G$25,6,FALSE)))</f>
        <v>#REF!</v>
      </c>
      <c r="J1" s="138">
        <f ca="1">D1-dataInicioObra</f>
        <v>47</v>
      </c>
      <c r="K1" s="37" t="e">
        <f ca="1">INDEX(OFFSET(CronoPrev,0,3,,1),COUNTIF(OFFSET(CronoPrev,0,5,,1),"&lt;"&amp;H1))+ROUND((H1-IF(""=(INDEX(OFFSET(CronoPrev,0,5,,1),COUNTIF(OFFSET(CronoPrev,0,5,,1),"&lt;"&amp;H1))),0,INDEX(OFFSET(CronoPrev,0,5,,1),COUNTIF(OFFSET(CronoPrev,0,5,,1),"&lt;"&amp;H1))))/INDEX(OFFSET(CronoPrev,0,4,,1),COUNTIF(OFFSET(CronoPrev,0,5,,1),"&lt;"&amp;H1)+1)*INDEX(OFFSET(CronoPrev,0,2,,1),COUNTIF(OFFSET(CronoPrev,0,5,,1),"&lt;"&amp;H1)+1),0)</f>
        <v>#REF!</v>
      </c>
      <c r="L1" s="37" t="e">
        <f ca="1">IF(C1="","",K1-J1)</f>
        <v>#REF!</v>
      </c>
      <c r="M1" s="38" t="e">
        <f ca="1">IF(C1="","",L1/SUM(OFFSET(CronoPrev!$D$14,0,0,Cronograma.NumPeríodos)))</f>
        <v>#REF!</v>
      </c>
    </row>
    <row r="2" spans="2:17" s="26" customFormat="1" ht="21" customHeight="1">
      <c r="E2" s="691" t="s">
        <v>116</v>
      </c>
      <c r="F2" s="691"/>
      <c r="G2" s="691"/>
      <c r="H2" s="691"/>
      <c r="I2" s="691"/>
      <c r="J2" s="691"/>
      <c r="P2" s="137" t="s">
        <v>117</v>
      </c>
      <c r="Q2"/>
    </row>
    <row r="4" spans="2:17" ht="14.5">
      <c r="B4"/>
      <c r="C4"/>
      <c r="D4"/>
      <c r="E4"/>
      <c r="F4"/>
      <c r="G4"/>
      <c r="H4"/>
      <c r="I4"/>
      <c r="J4"/>
      <c r="K4"/>
      <c r="L4"/>
      <c r="M4"/>
    </row>
    <row r="5" spans="2:17" ht="14.5">
      <c r="B5"/>
      <c r="C5"/>
      <c r="D5"/>
      <c r="E5"/>
      <c r="F5"/>
      <c r="G5"/>
      <c r="H5"/>
      <c r="I5"/>
      <c r="J5"/>
      <c r="K5"/>
      <c r="L5"/>
      <c r="M5"/>
    </row>
    <row r="6" spans="2:17" ht="14.5">
      <c r="B6"/>
      <c r="C6"/>
      <c r="D6"/>
      <c r="E6"/>
      <c r="F6"/>
      <c r="G6"/>
      <c r="H6"/>
      <c r="I6"/>
      <c r="J6"/>
      <c r="K6"/>
      <c r="L6"/>
      <c r="M6"/>
    </row>
    <row r="7" spans="2:17" ht="14.5" hidden="1">
      <c r="B7"/>
      <c r="C7"/>
      <c r="D7"/>
      <c r="E7"/>
      <c r="F7"/>
      <c r="G7"/>
      <c r="H7"/>
      <c r="I7"/>
      <c r="J7"/>
      <c r="K7"/>
      <c r="L7"/>
      <c r="M7"/>
    </row>
    <row r="8" spans="2:17" ht="14.5" hidden="1">
      <c r="B8"/>
      <c r="C8"/>
      <c r="D8"/>
      <c r="E8"/>
      <c r="F8"/>
      <c r="G8"/>
      <c r="H8"/>
      <c r="I8"/>
      <c r="J8"/>
      <c r="K8"/>
      <c r="L8"/>
      <c r="M8"/>
    </row>
    <row r="9" spans="2:17" ht="10.5" customHeight="1">
      <c r="B9" s="27"/>
      <c r="I9" s="41"/>
    </row>
    <row r="10" spans="2:17" ht="10.5">
      <c r="B10" s="27" t="s">
        <v>18</v>
      </c>
      <c r="M10" s="41" t="e">
        <f ca="1">"Valor de Investimento: R$ "&amp;TEXT(TotalEventos,"#.###,00")</f>
        <v>#REF!</v>
      </c>
      <c r="O10" s="27" t="s">
        <v>85</v>
      </c>
    </row>
    <row r="11" spans="2:17" ht="16.5" customHeight="1">
      <c r="B11" s="692" t="s">
        <v>21</v>
      </c>
      <c r="C11" s="692" t="s">
        <v>13</v>
      </c>
      <c r="D11" s="692" t="s">
        <v>20</v>
      </c>
      <c r="E11" s="679" t="s">
        <v>115</v>
      </c>
      <c r="F11" s="681"/>
      <c r="G11" s="679" t="s">
        <v>104</v>
      </c>
      <c r="H11" s="681"/>
      <c r="I11" s="694" t="s">
        <v>16</v>
      </c>
      <c r="J11" s="692" t="s">
        <v>26</v>
      </c>
      <c r="K11" s="692" t="s">
        <v>19</v>
      </c>
      <c r="L11" s="692" t="s">
        <v>87</v>
      </c>
      <c r="M11" s="692" t="s">
        <v>22</v>
      </c>
      <c r="O11" s="692" t="s">
        <v>86</v>
      </c>
      <c r="P11" s="692" t="s">
        <v>113</v>
      </c>
    </row>
    <row r="12" spans="2:17" ht="23.25" customHeight="1">
      <c r="B12" s="692"/>
      <c r="C12" s="692"/>
      <c r="D12" s="692"/>
      <c r="E12" s="104" t="s">
        <v>114</v>
      </c>
      <c r="F12" s="104" t="s">
        <v>9</v>
      </c>
      <c r="G12" s="103" t="s">
        <v>114</v>
      </c>
      <c r="H12" s="103" t="s">
        <v>9</v>
      </c>
      <c r="I12" s="695"/>
      <c r="J12" s="692"/>
      <c r="K12" s="692"/>
      <c r="L12" s="692"/>
      <c r="M12" s="693"/>
      <c r="O12" s="692"/>
      <c r="P12" s="693"/>
    </row>
    <row r="13" spans="2:17" ht="3.75" customHeight="1">
      <c r="B13" s="42"/>
      <c r="C13" s="42"/>
      <c r="D13" s="102" t="s">
        <v>83</v>
      </c>
      <c r="J13" s="44"/>
      <c r="K13" s="44"/>
      <c r="L13" s="44"/>
      <c r="M13" s="19"/>
    </row>
    <row r="14" spans="2:17" ht="10.5">
      <c r="B14" s="37">
        <f ca="1">OFFSET(B14,-1,0)+1</f>
        <v>1</v>
      </c>
      <c r="C14" s="37">
        <f ca="1">IF(OR(D14="",D14&lt;dataInicioObra),"",COUNTIF(CronoPrev!$C$14:$C$25,"&lt;"&amp;(D14-7))+1)</f>
        <v>1</v>
      </c>
      <c r="D14" s="45">
        <f ca="1">OFFSET(PLE!$G$39,TRUNC((ROW($B14)-ROW($B$14))/12,0)*8,MOD(ROW($B14)-ROW($B$14),12)*4)</f>
        <v>0</v>
      </c>
      <c r="E14" s="179" t="e">
        <f ca="1">OFFSET(PLE!$G$42,TRUNC((ROW($B14)-ROW($B$14))/12,0)*8,MOD(ROW(B14)-ROW($B$14),12)*4)</f>
        <v>#REF!</v>
      </c>
      <c r="F14" s="179" t="e">
        <f ca="1">E14+OFFSET(F14,-1,0)</f>
        <v>#REF!</v>
      </c>
      <c r="G14" s="38" t="e">
        <f ca="1">OFFSET(PLE!$G$41,TRUNC((ROW($B14)-ROW($B$14))/12,0)*8,MOD(ROW(B14)-ROW($B$14),12)*4)</f>
        <v>#REF!</v>
      </c>
      <c r="H14" s="38" t="e">
        <f ca="1">G14+OFFSET(H14,-1,0)</f>
        <v>#REF!</v>
      </c>
      <c r="I14" s="38" t="e">
        <f ca="1">IF(C14="","",IF(C14&gt;Cronograma.NumPeríodos,1,VLOOKUP(C14,CronoPrev!$B$14:$G$25,6,FALSE)))</f>
        <v>#REF!</v>
      </c>
      <c r="J14" s="138">
        <f t="shared" ref="J14:J37" ca="1" si="0">D14-dataInicioObra</f>
        <v>0</v>
      </c>
      <c r="K14" s="37" t="e">
        <f ca="1">INDEX(OFFSET(CronoPrev,0,3,,1),COUNTIF(OFFSET(CronoPrev,0,5,,1),"&lt;"&amp;H14))+ROUND((H14-IF(""=(INDEX(OFFSET(CronoPrev,0,5,,1),COUNTIF(OFFSET(CronoPrev,0,5,,1),"&lt;"&amp;H14))),0,INDEX(OFFSET(CronoPrev,0,5,,1),COUNTIF(OFFSET(CronoPrev,0,5,,1),"&lt;"&amp;H14))))/INDEX(OFFSET(CronoPrev,0,4,,1),COUNTIF(OFFSET(CronoPrev,0,5,,1),"&lt;"&amp;H14)+1)*INDEX(OFFSET(CronoPrev,0,2,,1),COUNTIF(OFFSET(CronoPrev,0,5,,1),"&lt;"&amp;H14)+1),0)</f>
        <v>#REF!</v>
      </c>
      <c r="L14" s="37" t="e">
        <f ca="1">IF(C14="","",K14-J14)</f>
        <v>#REF!</v>
      </c>
      <c r="M14" s="38" t="e">
        <f ca="1">IF(C14="","",L14/SUM(OFFSET(CronoPrev!$D$14,0,0,Cronograma.NumPeríodos)))</f>
        <v>#REF!</v>
      </c>
      <c r="O14" s="54">
        <v>1</v>
      </c>
      <c r="P14" s="105">
        <f ca="1">SUMIF(OFFSET(Eventograma_e_Quantitativos!$DK$18,1,0):OFFSET(Eventograma_e_Quantitativos!$DK$36,-1,0),Resumo_de_Acompanhamento!$O14,OFFSET(Eventograma_e_Quantitativos!$DL$18,1,0):OFFSET(Eventograma_e_Quantitativos!$DL$36,-1,0))</f>
        <v>0</v>
      </c>
    </row>
    <row r="15" spans="2:17" ht="10.5">
      <c r="B15" s="37">
        <f t="shared" ref="B15:B37" ca="1" si="1">OFFSET(B15,-1,0)+1</f>
        <v>2</v>
      </c>
      <c r="C15" s="37">
        <f ca="1">IF(OR(D15="",D15&lt;dataInicioObra),"",COUNTIF(CronoPrev!$C$14:$C$25,"&lt;"&amp;(D15-7))+1)</f>
        <v>1</v>
      </c>
      <c r="D15" s="45">
        <f ca="1">OFFSET(PLE!$G$39,TRUNC((ROW($B15)-ROW($B$14))/12,0)*8,MOD(ROW($B15)-ROW($B$14),12)*4)</f>
        <v>0</v>
      </c>
      <c r="E15" s="179" t="e">
        <f ca="1">OFFSET(PLE!$G$42,TRUNC((ROW($B15)-ROW($B$14))/12,0)*8,MOD(ROW(B15)-ROW($B$14),12)*4)</f>
        <v>#REF!</v>
      </c>
      <c r="F15" s="179" t="e">
        <f t="shared" ref="F15:F37" ca="1" si="2">E15+OFFSET(F15,-1,0)</f>
        <v>#REF!</v>
      </c>
      <c r="G15" s="38" t="e">
        <f ca="1">OFFSET(PLE!$G$41,TRUNC((ROW($B15)-ROW($B$14))/12,0)*8,MOD(ROW(B15)-ROW($B$14),12)*4)</f>
        <v>#REF!</v>
      </c>
      <c r="H15" s="38" t="e">
        <f t="shared" ref="H15:H37" ca="1" si="3">G15+OFFSET(H15,-1,0)</f>
        <v>#REF!</v>
      </c>
      <c r="I15" s="38" t="e">
        <f ca="1">IF(C15="","",IF(C15&gt;Cronograma.NumPeríodos,1,VLOOKUP(C15,CronoPrev!$B$14:$G$25,6,FALSE)))</f>
        <v>#REF!</v>
      </c>
      <c r="J15" s="138">
        <f t="shared" ca="1" si="0"/>
        <v>0</v>
      </c>
      <c r="K15" s="37" t="e">
        <f t="shared" ref="K15:K37" ca="1" si="4">INDEX(OFFSET(CronoPrev,0,3,,1),COUNTIF(OFFSET(CronoPrev,0,5,,1),"&lt;"&amp;H15))+ROUND((H15-IF(""=(INDEX(OFFSET(CronoPrev,0,5,,1),COUNTIF(OFFSET(CronoPrev,0,5,,1),"&lt;"&amp;H15))),0,INDEX(OFFSET(CronoPrev,0,5,,1),COUNTIF(OFFSET(CronoPrev,0,5,,1),"&lt;"&amp;H15))))/INDEX(OFFSET(CronoPrev,0,4,,1),COUNTIF(OFFSET(CronoPrev,0,5,,1),"&lt;"&amp;H15)+1)*INDEX(OFFSET(CronoPrev,0,2,,1),COUNTIF(OFFSET(CronoPrev,0,5,,1),"&lt;"&amp;H15)+1),0)</f>
        <v>#REF!</v>
      </c>
      <c r="L15" s="37" t="e">
        <f t="shared" ref="L15:L37" ca="1" si="5">IF(C15="","",K15-J15)</f>
        <v>#REF!</v>
      </c>
      <c r="M15" s="38" t="e">
        <f ca="1">IF(C15="","",L15/SUM(OFFSET(CronoPrev!$D$14,0,0,Cronograma.NumPeríodos)))</f>
        <v>#REF!</v>
      </c>
      <c r="O15" s="54">
        <v>2</v>
      </c>
      <c r="P15" s="105">
        <f ca="1">SUMIF(OFFSET(Eventograma_e_Quantitativos!$DK$18,1,0):OFFSET(Eventograma_e_Quantitativos!$DK$36,-1,0),Resumo_de_Acompanhamento!$O15,OFFSET(Eventograma_e_Quantitativos!$DL$18,1,0):OFFSET(Eventograma_e_Quantitativos!$DL$36,-1,0))</f>
        <v>0</v>
      </c>
    </row>
    <row r="16" spans="2:17" ht="10.5">
      <c r="B16" s="37">
        <f t="shared" ca="1" si="1"/>
        <v>3</v>
      </c>
      <c r="C16" s="37">
        <f ca="1">IF(OR(D16="",D16&lt;dataInicioObra),"",COUNTIF(CronoPrev!$C$14:$C$25,"&lt;"&amp;(D16-7))+1)</f>
        <v>1</v>
      </c>
      <c r="D16" s="45">
        <f ca="1">OFFSET(PLE!$G$39,TRUNC((ROW($B16)-ROW($B$14))/12,0)*8,MOD(ROW($B16)-ROW($B$14),12)*4)</f>
        <v>0</v>
      </c>
      <c r="E16" s="179" t="e">
        <f ca="1">OFFSET(PLE!$G$42,TRUNC((ROW($B16)-ROW($B$14))/12,0)*8,MOD(ROW(B16)-ROW($B$14),12)*4)</f>
        <v>#REF!</v>
      </c>
      <c r="F16" s="179" t="e">
        <f t="shared" ca="1" si="2"/>
        <v>#REF!</v>
      </c>
      <c r="G16" s="38" t="e">
        <f ca="1">OFFSET(PLE!$G$41,TRUNC((ROW($B16)-ROW($B$14))/12,0)*8,MOD(ROW(B16)-ROW($B$14),12)*4)</f>
        <v>#REF!</v>
      </c>
      <c r="H16" s="38" t="e">
        <f t="shared" ca="1" si="3"/>
        <v>#REF!</v>
      </c>
      <c r="I16" s="38" t="e">
        <f ca="1">IF(C16="","",IF(C16&gt;Cronograma.NumPeríodos,1,VLOOKUP(C16,CronoPrev!$B$14:$G$25,6,FALSE)))</f>
        <v>#REF!</v>
      </c>
      <c r="J16" s="138">
        <f t="shared" ca="1" si="0"/>
        <v>0</v>
      </c>
      <c r="K16" s="37" t="e">
        <f t="shared" ca="1" si="4"/>
        <v>#REF!</v>
      </c>
      <c r="L16" s="37" t="e">
        <f t="shared" ca="1" si="5"/>
        <v>#REF!</v>
      </c>
      <c r="M16" s="38" t="e">
        <f ca="1">IF(C16="","",L16/SUM(OFFSET(CronoPrev!$D$14,0,0,Cronograma.NumPeríodos)))</f>
        <v>#REF!</v>
      </c>
      <c r="O16" s="54">
        <v>3</v>
      </c>
      <c r="P16" s="105">
        <f ca="1">SUMIF(OFFSET(Eventograma_e_Quantitativos!$DK$18,1,0):OFFSET(Eventograma_e_Quantitativos!$DK$36,-1,0),Resumo_de_Acompanhamento!$O16,OFFSET(Eventograma_e_Quantitativos!$DL$18,1,0):OFFSET(Eventograma_e_Quantitativos!$DL$36,-1,0))</f>
        <v>0</v>
      </c>
    </row>
    <row r="17" spans="2:16" ht="10.5">
      <c r="B17" s="37">
        <f t="shared" ca="1" si="1"/>
        <v>4</v>
      </c>
      <c r="C17" s="37">
        <f ca="1">IF(OR(D17="",D17&lt;dataInicioObra),"",COUNTIF(CronoPrev!$C$14:$C$25,"&lt;"&amp;(D17-7))+1)</f>
        <v>1</v>
      </c>
      <c r="D17" s="45">
        <f ca="1">OFFSET(PLE!$G$39,TRUNC((ROW($B17)-ROW($B$14))/12,0)*8,MOD(ROW($B17)-ROW($B$14),12)*4)</f>
        <v>0</v>
      </c>
      <c r="E17" s="179" t="e">
        <f ca="1">OFFSET(PLE!$G$42,TRUNC((ROW($B17)-ROW($B$14))/12,0)*8,MOD(ROW(B17)-ROW($B$14),12)*4)</f>
        <v>#REF!</v>
      </c>
      <c r="F17" s="179" t="e">
        <f t="shared" ca="1" si="2"/>
        <v>#REF!</v>
      </c>
      <c r="G17" s="38" t="e">
        <f ca="1">OFFSET(PLE!$G$41,TRUNC((ROW($B17)-ROW($B$14))/12,0)*8,MOD(ROW(B17)-ROW($B$14),12)*4)</f>
        <v>#REF!</v>
      </c>
      <c r="H17" s="38" t="e">
        <f t="shared" ca="1" si="3"/>
        <v>#REF!</v>
      </c>
      <c r="I17" s="38" t="e">
        <f ca="1">IF(C17="","",IF(C17&gt;Cronograma.NumPeríodos,1,VLOOKUP(C17,CronoPrev!$B$14:$G$25,6,FALSE)))</f>
        <v>#REF!</v>
      </c>
      <c r="J17" s="138">
        <f t="shared" ca="1" si="0"/>
        <v>0</v>
      </c>
      <c r="K17" s="37" t="e">
        <f t="shared" ca="1" si="4"/>
        <v>#REF!</v>
      </c>
      <c r="L17" s="37" t="e">
        <f t="shared" ca="1" si="5"/>
        <v>#REF!</v>
      </c>
      <c r="M17" s="38" t="e">
        <f ca="1">IF(C17="","",L17/SUM(OFFSET(CronoPrev!$D$14,0,0,Cronograma.NumPeríodos)))</f>
        <v>#REF!</v>
      </c>
      <c r="O17" s="54">
        <v>4</v>
      </c>
      <c r="P17" s="105">
        <f ca="1">SUMIF(OFFSET(Eventograma_e_Quantitativos!$DK$18,1,0):OFFSET(Eventograma_e_Quantitativos!$DK$36,-1,0),Resumo_de_Acompanhamento!$O17,OFFSET(Eventograma_e_Quantitativos!$DL$18,1,0):OFFSET(Eventograma_e_Quantitativos!$DL$36,-1,0))</f>
        <v>0</v>
      </c>
    </row>
    <row r="18" spans="2:16" ht="10.5">
      <c r="B18" s="37">
        <f t="shared" ca="1" si="1"/>
        <v>5</v>
      </c>
      <c r="C18" s="37">
        <f ca="1">IF(OR(D18="",D18&lt;dataInicioObra),"",COUNTIF(CronoPrev!$C$14:$C$25,"&lt;"&amp;(D18-7))+1)</f>
        <v>1</v>
      </c>
      <c r="D18" s="45">
        <f ca="1">OFFSET(PLE!$G$39,TRUNC((ROW($B18)-ROW($B$14))/12,0)*8,MOD(ROW($B18)-ROW($B$14),12)*4)</f>
        <v>0</v>
      </c>
      <c r="E18" s="179" t="e">
        <f ca="1">OFFSET(PLE!$G$42,TRUNC((ROW($B18)-ROW($B$14))/12,0)*8,MOD(ROW(B18)-ROW($B$14),12)*4)</f>
        <v>#REF!</v>
      </c>
      <c r="F18" s="179" t="e">
        <f t="shared" ca="1" si="2"/>
        <v>#REF!</v>
      </c>
      <c r="G18" s="38" t="e">
        <f ca="1">OFFSET(PLE!$G$41,TRUNC((ROW($B18)-ROW($B$14))/12,0)*8,MOD(ROW(B18)-ROW($B$14),12)*4)</f>
        <v>#REF!</v>
      </c>
      <c r="H18" s="38" t="e">
        <f t="shared" ca="1" si="3"/>
        <v>#REF!</v>
      </c>
      <c r="I18" s="38" t="e">
        <f ca="1">IF(C18="","",IF(C18&gt;Cronograma.NumPeríodos,1,VLOOKUP(C18,CronoPrev!$B$14:$G$25,6,FALSE)))</f>
        <v>#REF!</v>
      </c>
      <c r="J18" s="138">
        <f t="shared" ca="1" si="0"/>
        <v>0</v>
      </c>
      <c r="K18" s="37" t="e">
        <f t="shared" ca="1" si="4"/>
        <v>#REF!</v>
      </c>
      <c r="L18" s="37" t="e">
        <f t="shared" ca="1" si="5"/>
        <v>#REF!</v>
      </c>
      <c r="M18" s="38" t="e">
        <f ca="1">IF(C18="","",L18/SUM(OFFSET(CronoPrev!$D$14,0,0,Cronograma.NumPeríodos)))</f>
        <v>#REF!</v>
      </c>
      <c r="O18" s="54">
        <v>5</v>
      </c>
      <c r="P18" s="105">
        <f ca="1">SUMIF(OFFSET(Eventograma_e_Quantitativos!$DK$18,1,0):OFFSET(Eventograma_e_Quantitativos!$DK$36,-1,0),Resumo_de_Acompanhamento!$O18,OFFSET(Eventograma_e_Quantitativos!$DL$18,1,0):OFFSET(Eventograma_e_Quantitativos!$DL$36,-1,0))</f>
        <v>0</v>
      </c>
    </row>
    <row r="19" spans="2:16" ht="10.5">
      <c r="B19" s="37">
        <f t="shared" ca="1" si="1"/>
        <v>6</v>
      </c>
      <c r="C19" s="37">
        <f ca="1">IF(OR(D19="",D19&lt;dataInicioObra),"",COUNTIF(CronoPrev!$C$14:$C$25,"&lt;"&amp;(D19-7))+1)</f>
        <v>1</v>
      </c>
      <c r="D19" s="45">
        <f ca="1">OFFSET(PLE!$G$39,TRUNC((ROW($B19)-ROW($B$14))/12,0)*8,MOD(ROW($B19)-ROW($B$14),12)*4)</f>
        <v>0</v>
      </c>
      <c r="E19" s="179" t="e">
        <f ca="1">OFFSET(PLE!$G$42,TRUNC((ROW($B19)-ROW($B$14))/12,0)*8,MOD(ROW(B19)-ROW($B$14),12)*4)</f>
        <v>#REF!</v>
      </c>
      <c r="F19" s="179" t="e">
        <f t="shared" ca="1" si="2"/>
        <v>#REF!</v>
      </c>
      <c r="G19" s="38" t="e">
        <f ca="1">OFFSET(PLE!$G$41,TRUNC((ROW($B19)-ROW($B$14))/12,0)*8,MOD(ROW(B19)-ROW($B$14),12)*4)</f>
        <v>#REF!</v>
      </c>
      <c r="H19" s="38" t="e">
        <f t="shared" ca="1" si="3"/>
        <v>#REF!</v>
      </c>
      <c r="I19" s="38" t="e">
        <f ca="1">IF(C19="","",IF(C19&gt;Cronograma.NumPeríodos,1,VLOOKUP(C19,CronoPrev!$B$14:$G$25,6,FALSE)))</f>
        <v>#REF!</v>
      </c>
      <c r="J19" s="138">
        <f t="shared" ca="1" si="0"/>
        <v>0</v>
      </c>
      <c r="K19" s="37" t="e">
        <f t="shared" ca="1" si="4"/>
        <v>#REF!</v>
      </c>
      <c r="L19" s="37" t="e">
        <f t="shared" ca="1" si="5"/>
        <v>#REF!</v>
      </c>
      <c r="M19" s="38" t="e">
        <f ca="1">IF(C19="","",L19/SUM(OFFSET(CronoPrev!$D$14,0,0,Cronograma.NumPeríodos)))</f>
        <v>#REF!</v>
      </c>
      <c r="O19" s="54">
        <v>6</v>
      </c>
      <c r="P19" s="105">
        <f ca="1">SUMIF(OFFSET(Eventograma_e_Quantitativos!$DK$18,1,0):OFFSET(Eventograma_e_Quantitativos!$DK$36,-1,0),Resumo_de_Acompanhamento!$O19,OFFSET(Eventograma_e_Quantitativos!$DL$18,1,0):OFFSET(Eventograma_e_Quantitativos!$DL$36,-1,0))</f>
        <v>0</v>
      </c>
    </row>
    <row r="20" spans="2:16" ht="10.5">
      <c r="B20" s="37">
        <f t="shared" ca="1" si="1"/>
        <v>7</v>
      </c>
      <c r="C20" s="37">
        <f ca="1">IF(OR(D20="",D20&lt;dataInicioObra),"",COUNTIF(CronoPrev!$C$14:$C$25,"&lt;"&amp;(D20-7))+1)</f>
        <v>1</v>
      </c>
      <c r="D20" s="45">
        <f ca="1">OFFSET(PLE!$G$39,TRUNC((ROW($B20)-ROW($B$14))/12,0)*8,MOD(ROW($B20)-ROW($B$14),12)*4)</f>
        <v>0</v>
      </c>
      <c r="E20" s="179" t="e">
        <f ca="1">OFFSET(PLE!$G$42,TRUNC((ROW($B20)-ROW($B$14))/12,0)*8,MOD(ROW(B20)-ROW($B$14),12)*4)</f>
        <v>#REF!</v>
      </c>
      <c r="F20" s="179" t="e">
        <f t="shared" ca="1" si="2"/>
        <v>#REF!</v>
      </c>
      <c r="G20" s="38" t="e">
        <f ca="1">OFFSET(PLE!$G$41,TRUNC((ROW($B20)-ROW($B$14))/12,0)*8,MOD(ROW(B20)-ROW($B$14),12)*4)</f>
        <v>#REF!</v>
      </c>
      <c r="H20" s="38" t="e">
        <f t="shared" ca="1" si="3"/>
        <v>#REF!</v>
      </c>
      <c r="I20" s="38" t="e">
        <f ca="1">IF(C20="","",IF(C20&gt;Cronograma.NumPeríodos,1,VLOOKUP(C20,CronoPrev!$B$14:$G$25,6,FALSE)))</f>
        <v>#REF!</v>
      </c>
      <c r="J20" s="138">
        <f t="shared" ca="1" si="0"/>
        <v>0</v>
      </c>
      <c r="K20" s="37" t="e">
        <f t="shared" ca="1" si="4"/>
        <v>#REF!</v>
      </c>
      <c r="L20" s="37" t="e">
        <f t="shared" ca="1" si="5"/>
        <v>#REF!</v>
      </c>
      <c r="M20" s="38" t="e">
        <f ca="1">IF(C20="","",L20/SUM(OFFSET(CronoPrev!$D$14,0,0,Cronograma.NumPeríodos)))</f>
        <v>#REF!</v>
      </c>
      <c r="O20" s="54">
        <v>7</v>
      </c>
      <c r="P20" s="105">
        <f ca="1">SUMIF(OFFSET(Eventograma_e_Quantitativos!$DK$18,1,0):OFFSET(Eventograma_e_Quantitativos!$DK$36,-1,0),Resumo_de_Acompanhamento!$O20,OFFSET(Eventograma_e_Quantitativos!$DL$18,1,0):OFFSET(Eventograma_e_Quantitativos!$DL$36,-1,0))</f>
        <v>0</v>
      </c>
    </row>
    <row r="21" spans="2:16" ht="10.5">
      <c r="B21" s="37">
        <f t="shared" ca="1" si="1"/>
        <v>8</v>
      </c>
      <c r="C21" s="37">
        <f ca="1">IF(OR(D21="",D21&lt;dataInicioObra),"",COUNTIF(CronoPrev!$C$14:$C$25,"&lt;"&amp;(D21-7))+1)</f>
        <v>1</v>
      </c>
      <c r="D21" s="45">
        <f ca="1">OFFSET(PLE!$G$39,TRUNC((ROW($B21)-ROW($B$14))/12,0)*8,MOD(ROW($B21)-ROW($B$14),12)*4)</f>
        <v>0</v>
      </c>
      <c r="E21" s="179" t="e">
        <f ca="1">OFFSET(PLE!$G$42,TRUNC((ROW($B21)-ROW($B$14))/12,0)*8,MOD(ROW(B21)-ROW($B$14),12)*4)</f>
        <v>#REF!</v>
      </c>
      <c r="F21" s="179" t="e">
        <f t="shared" ca="1" si="2"/>
        <v>#REF!</v>
      </c>
      <c r="G21" s="38" t="e">
        <f ca="1">OFFSET(PLE!$G$41,TRUNC((ROW($B21)-ROW($B$14))/12,0)*8,MOD(ROW(B21)-ROW($B$14),12)*4)</f>
        <v>#REF!</v>
      </c>
      <c r="H21" s="38" t="e">
        <f t="shared" ca="1" si="3"/>
        <v>#REF!</v>
      </c>
      <c r="I21" s="38" t="e">
        <f ca="1">IF(C21="","",IF(C21&gt;Cronograma.NumPeríodos,1,VLOOKUP(C21,CronoPrev!$B$14:$G$25,6,FALSE)))</f>
        <v>#REF!</v>
      </c>
      <c r="J21" s="138">
        <f t="shared" ca="1" si="0"/>
        <v>0</v>
      </c>
      <c r="K21" s="37" t="e">
        <f t="shared" ca="1" si="4"/>
        <v>#REF!</v>
      </c>
      <c r="L21" s="37" t="e">
        <f t="shared" ca="1" si="5"/>
        <v>#REF!</v>
      </c>
      <c r="M21" s="38" t="e">
        <f ca="1">IF(C21="","",L21/SUM(OFFSET(CronoPrev!$D$14,0,0,Cronograma.NumPeríodos)))</f>
        <v>#REF!</v>
      </c>
      <c r="O21" s="54">
        <v>8</v>
      </c>
      <c r="P21" s="105">
        <f ca="1">SUMIF(OFFSET(Eventograma_e_Quantitativos!$DK$18,1,0):OFFSET(Eventograma_e_Quantitativos!$DK$36,-1,0),Resumo_de_Acompanhamento!$O21,OFFSET(Eventograma_e_Quantitativos!$DL$18,1,0):OFFSET(Eventograma_e_Quantitativos!$DL$36,-1,0))</f>
        <v>0</v>
      </c>
    </row>
    <row r="22" spans="2:16" ht="10.5">
      <c r="B22" s="37">
        <f t="shared" ca="1" si="1"/>
        <v>9</v>
      </c>
      <c r="C22" s="37">
        <f ca="1">IF(OR(D22="",D22&lt;dataInicioObra),"",COUNTIF(CronoPrev!$C$14:$C$25,"&lt;"&amp;(D22-7))+1)</f>
        <v>1</v>
      </c>
      <c r="D22" s="45">
        <f ca="1">OFFSET(PLE!$G$39,TRUNC((ROW($B22)-ROW($B$14))/12,0)*8,MOD(ROW($B22)-ROW($B$14),12)*4)</f>
        <v>0</v>
      </c>
      <c r="E22" s="179" t="e">
        <f ca="1">OFFSET(PLE!$G$42,TRUNC((ROW($B22)-ROW($B$14))/12,0)*8,MOD(ROW(B22)-ROW($B$14),12)*4)</f>
        <v>#REF!</v>
      </c>
      <c r="F22" s="179" t="e">
        <f t="shared" ca="1" si="2"/>
        <v>#REF!</v>
      </c>
      <c r="G22" s="38" t="e">
        <f ca="1">OFFSET(PLE!$G$41,TRUNC((ROW($B22)-ROW($B$14))/12,0)*8,MOD(ROW(B22)-ROW($B$14),12)*4)</f>
        <v>#REF!</v>
      </c>
      <c r="H22" s="38" t="e">
        <f t="shared" ca="1" si="3"/>
        <v>#REF!</v>
      </c>
      <c r="I22" s="38" t="e">
        <f ca="1">IF(C22="","",IF(C22&gt;Cronograma.NumPeríodos,1,VLOOKUP(C22,CronoPrev!$B$14:$G$25,6,FALSE)))</f>
        <v>#REF!</v>
      </c>
      <c r="J22" s="138">
        <f t="shared" ca="1" si="0"/>
        <v>0</v>
      </c>
      <c r="K22" s="37" t="e">
        <f t="shared" ca="1" si="4"/>
        <v>#REF!</v>
      </c>
      <c r="L22" s="37" t="e">
        <f t="shared" ca="1" si="5"/>
        <v>#REF!</v>
      </c>
      <c r="M22" s="38" t="e">
        <f ca="1">IF(C22="","",L22/SUM(OFFSET(CronoPrev!$D$14,0,0,Cronograma.NumPeríodos)))</f>
        <v>#REF!</v>
      </c>
      <c r="O22" s="54">
        <v>9</v>
      </c>
      <c r="P22" s="105">
        <f ca="1">SUMIF(OFFSET(Eventograma_e_Quantitativos!$DK$18,1,0):OFFSET(Eventograma_e_Quantitativos!$DK$36,-1,0),Resumo_de_Acompanhamento!$O22,OFFSET(Eventograma_e_Quantitativos!$DL$18,1,0):OFFSET(Eventograma_e_Quantitativos!$DL$36,-1,0))</f>
        <v>0</v>
      </c>
    </row>
    <row r="23" spans="2:16" ht="10.5">
      <c r="B23" s="37">
        <f t="shared" ca="1" si="1"/>
        <v>10</v>
      </c>
      <c r="C23" s="37">
        <f ca="1">IF(OR(D23="",D23&lt;dataInicioObra),"",COUNTIF(CronoPrev!$C$14:$C$25,"&lt;"&amp;(D23-7))+1)</f>
        <v>1</v>
      </c>
      <c r="D23" s="45">
        <f ca="1">OFFSET(PLE!$G$39,TRUNC((ROW($B23)-ROW($B$14))/12,0)*8,MOD(ROW($B23)-ROW($B$14),12)*4)</f>
        <v>0</v>
      </c>
      <c r="E23" s="179" t="e">
        <f ca="1">OFFSET(PLE!$G$42,TRUNC((ROW($B23)-ROW($B$14))/12,0)*8,MOD(ROW(B23)-ROW($B$14),12)*4)</f>
        <v>#REF!</v>
      </c>
      <c r="F23" s="179" t="e">
        <f t="shared" ca="1" si="2"/>
        <v>#REF!</v>
      </c>
      <c r="G23" s="38" t="e">
        <f ca="1">OFFSET(PLE!$G$41,TRUNC((ROW($B23)-ROW($B$14))/12,0)*8,MOD(ROW(B23)-ROW($B$14),12)*4)</f>
        <v>#REF!</v>
      </c>
      <c r="H23" s="38" t="e">
        <f t="shared" ca="1" si="3"/>
        <v>#REF!</v>
      </c>
      <c r="I23" s="38" t="e">
        <f ca="1">IF(C23="","",IF(C23&gt;Cronograma.NumPeríodos,1,VLOOKUP(C23,CronoPrev!$B$14:$G$25,6,FALSE)))</f>
        <v>#REF!</v>
      </c>
      <c r="J23" s="138">
        <f t="shared" ca="1" si="0"/>
        <v>0</v>
      </c>
      <c r="K23" s="37" t="e">
        <f t="shared" ca="1" si="4"/>
        <v>#REF!</v>
      </c>
      <c r="L23" s="37" t="e">
        <f t="shared" ca="1" si="5"/>
        <v>#REF!</v>
      </c>
      <c r="M23" s="38" t="e">
        <f ca="1">IF(C23="","",L23/SUM(OFFSET(CronoPrev!$D$14,0,0,Cronograma.NumPeríodos)))</f>
        <v>#REF!</v>
      </c>
      <c r="O23" s="54">
        <v>10</v>
      </c>
      <c r="P23" s="105">
        <f ca="1">SUMIF(OFFSET(Eventograma_e_Quantitativos!$DK$18,1,0):OFFSET(Eventograma_e_Quantitativos!$DK$36,-1,0),Resumo_de_Acompanhamento!$O23,OFFSET(Eventograma_e_Quantitativos!$DL$18,1,0):OFFSET(Eventograma_e_Quantitativos!$DL$36,-1,0))</f>
        <v>0</v>
      </c>
    </row>
    <row r="24" spans="2:16" ht="10.5">
      <c r="B24" s="37">
        <f t="shared" ca="1" si="1"/>
        <v>11</v>
      </c>
      <c r="C24" s="37">
        <f ca="1">IF(OR(D24="",D24&lt;dataInicioObra),"",COUNTIF(CronoPrev!$C$14:$C$25,"&lt;"&amp;(D24-7))+1)</f>
        <v>1</v>
      </c>
      <c r="D24" s="45">
        <f ca="1">OFFSET(PLE!$G$39,TRUNC((ROW($B24)-ROW($B$14))/12,0)*8,MOD(ROW($B24)-ROW($B$14),12)*4)</f>
        <v>0</v>
      </c>
      <c r="E24" s="179" t="e">
        <f ca="1">OFFSET(PLE!$G$42,TRUNC((ROW($B24)-ROW($B$14))/12,0)*8,MOD(ROW(B24)-ROW($B$14),12)*4)</f>
        <v>#REF!</v>
      </c>
      <c r="F24" s="179" t="e">
        <f t="shared" ca="1" si="2"/>
        <v>#REF!</v>
      </c>
      <c r="G24" s="38" t="e">
        <f ca="1">OFFSET(PLE!$G$41,TRUNC((ROW($B24)-ROW($B$14))/12,0)*8,MOD(ROW(B24)-ROW($B$14),12)*4)</f>
        <v>#REF!</v>
      </c>
      <c r="H24" s="38" t="e">
        <f t="shared" ca="1" si="3"/>
        <v>#REF!</v>
      </c>
      <c r="I24" s="38" t="e">
        <f ca="1">IF(C24="","",IF(C24&gt;Cronograma.NumPeríodos,1,VLOOKUP(C24,CronoPrev!$B$14:$G$25,6,FALSE)))</f>
        <v>#REF!</v>
      </c>
      <c r="J24" s="138">
        <f t="shared" ca="1" si="0"/>
        <v>0</v>
      </c>
      <c r="K24" s="37" t="e">
        <f t="shared" ca="1" si="4"/>
        <v>#REF!</v>
      </c>
      <c r="L24" s="37" t="e">
        <f t="shared" ca="1" si="5"/>
        <v>#REF!</v>
      </c>
      <c r="M24" s="38" t="e">
        <f ca="1">IF(C24="","",L24/SUM(OFFSET(CronoPrev!$D$14,0,0,Cronograma.NumPeríodos)))</f>
        <v>#REF!</v>
      </c>
      <c r="O24" s="54">
        <v>11</v>
      </c>
      <c r="P24" s="105">
        <f ca="1">SUMIF(OFFSET(Eventograma_e_Quantitativos!$DK$18,1,0):OFFSET(Eventograma_e_Quantitativos!$DK$36,-1,0),Resumo_de_Acompanhamento!$O24,OFFSET(Eventograma_e_Quantitativos!$DL$18,1,0):OFFSET(Eventograma_e_Quantitativos!$DL$36,-1,0))</f>
        <v>0</v>
      </c>
    </row>
    <row r="25" spans="2:16" ht="10.5">
      <c r="B25" s="37">
        <f t="shared" ca="1" si="1"/>
        <v>12</v>
      </c>
      <c r="C25" s="37">
        <f ca="1">IF(OR(D25="",D25&lt;dataInicioObra),"",COUNTIF(CronoPrev!$C$14:$C$25,"&lt;"&amp;(D25-7))+1)</f>
        <v>1</v>
      </c>
      <c r="D25" s="45">
        <f ca="1">OFFSET(PLE!$G$39,TRUNC((ROW($B25)-ROW($B$14))/12,0)*8,MOD(ROW($B25)-ROW($B$14),12)*4)</f>
        <v>0</v>
      </c>
      <c r="E25" s="179" t="e">
        <f ca="1">OFFSET(PLE!$G$42,TRUNC((ROW($B25)-ROW($B$14))/12,0)*8,MOD(ROW(B25)-ROW($B$14),12)*4)</f>
        <v>#REF!</v>
      </c>
      <c r="F25" s="179" t="e">
        <f t="shared" ca="1" si="2"/>
        <v>#REF!</v>
      </c>
      <c r="G25" s="38" t="e">
        <f ca="1">OFFSET(PLE!$G$41,TRUNC((ROW($B25)-ROW($B$14))/12,0)*8,MOD(ROW(B25)-ROW($B$14),12)*4)</f>
        <v>#REF!</v>
      </c>
      <c r="H25" s="38" t="e">
        <f t="shared" ca="1" si="3"/>
        <v>#REF!</v>
      </c>
      <c r="I25" s="38" t="e">
        <f ca="1">IF(C25="","",IF(C25&gt;Cronograma.NumPeríodos,1,VLOOKUP(C25,CronoPrev!$B$14:$G$25,6,FALSE)))</f>
        <v>#REF!</v>
      </c>
      <c r="J25" s="138">
        <f t="shared" ca="1" si="0"/>
        <v>0</v>
      </c>
      <c r="K25" s="37" t="e">
        <f t="shared" ca="1" si="4"/>
        <v>#REF!</v>
      </c>
      <c r="L25" s="37" t="e">
        <f t="shared" ca="1" si="5"/>
        <v>#REF!</v>
      </c>
      <c r="M25" s="38" t="e">
        <f ca="1">IF(C25="","",L25/SUM(OFFSET(CronoPrev!$D$14,0,0,Cronograma.NumPeríodos)))</f>
        <v>#REF!</v>
      </c>
      <c r="O25" s="54">
        <v>12</v>
      </c>
      <c r="P25" s="105">
        <f ca="1">SUMIF(OFFSET(Eventograma_e_Quantitativos!$DK$18,1,0):OFFSET(Eventograma_e_Quantitativos!$DK$36,-1,0),Resumo_de_Acompanhamento!$O25,OFFSET(Eventograma_e_Quantitativos!$DL$18,1,0):OFFSET(Eventograma_e_Quantitativos!$DL$36,-1,0))</f>
        <v>0</v>
      </c>
    </row>
    <row r="26" spans="2:16" ht="10.5">
      <c r="B26" s="37">
        <f t="shared" ca="1" si="1"/>
        <v>13</v>
      </c>
      <c r="C26" s="37">
        <f ca="1">IF(OR(D26="",D26&lt;dataInicioObra),"",COUNTIF(CronoPrev!$C$14:$C$25,"&lt;"&amp;(D26-7))+1)</f>
        <v>1</v>
      </c>
      <c r="D26" s="45">
        <f ca="1">OFFSET(PLE!$G$39,TRUNC((ROW($B26)-ROW($B$14))/12,0)*8,MOD(ROW($B26)-ROW($B$14),12)*4)</f>
        <v>0</v>
      </c>
      <c r="E26" s="179">
        <f ca="1">OFFSET(PLE!$G$42,TRUNC((ROW($B26)-ROW($B$14))/12,0)*8,MOD(ROW(B26)-ROW($B$14),12)*4)</f>
        <v>0</v>
      </c>
      <c r="F26" s="179" t="e">
        <f t="shared" ca="1" si="2"/>
        <v>#REF!</v>
      </c>
      <c r="G26" s="38">
        <f ca="1">OFFSET(PLE!$G$41,TRUNC((ROW($B26)-ROW($B$14))/12,0)*8,MOD(ROW(B26)-ROW($B$14),12)*4)</f>
        <v>0</v>
      </c>
      <c r="H26" s="38" t="e">
        <f t="shared" ca="1" si="3"/>
        <v>#REF!</v>
      </c>
      <c r="I26" s="38" t="e">
        <f ca="1">IF(C26="","",IF(C26&gt;Cronograma.NumPeríodos,1,VLOOKUP(C26,CronoPrev!$B$14:$G$25,6,FALSE)))</f>
        <v>#REF!</v>
      </c>
      <c r="J26" s="138">
        <f t="shared" ca="1" si="0"/>
        <v>0</v>
      </c>
      <c r="K26" s="37" t="e">
        <f t="shared" ca="1" si="4"/>
        <v>#REF!</v>
      </c>
      <c r="L26" s="37" t="e">
        <f t="shared" ca="1" si="5"/>
        <v>#REF!</v>
      </c>
      <c r="M26" s="38" t="e">
        <f ca="1">IF(C26="","",L26/SUM(OFFSET(CronoPrev!$D$14,0,0,Cronograma.NumPeríodos)))</f>
        <v>#REF!</v>
      </c>
      <c r="O26" s="54">
        <v>13</v>
      </c>
      <c r="P26" s="105">
        <f ca="1">SUMIF(OFFSET(Eventograma_e_Quantitativos!$DK$18,1,0):OFFSET(Eventograma_e_Quantitativos!$DK$36,-1,0),Resumo_de_Acompanhamento!$O26,OFFSET(Eventograma_e_Quantitativos!$DL$18,1,0):OFFSET(Eventograma_e_Quantitativos!$DL$36,-1,0))</f>
        <v>0</v>
      </c>
    </row>
    <row r="27" spans="2:16" ht="10.5">
      <c r="B27" s="37">
        <f t="shared" ca="1" si="1"/>
        <v>14</v>
      </c>
      <c r="C27" s="37">
        <f ca="1">IF(OR(D27="",D27&lt;dataInicioObra),"",COUNTIF(CronoPrev!$C$14:$C$25,"&lt;"&amp;(D27-7))+1)</f>
        <v>1</v>
      </c>
      <c r="D27" s="45">
        <f ca="1">OFFSET(PLE!$G$39,TRUNC((ROW($B27)-ROW($B$14))/12,0)*8,MOD(ROW($B27)-ROW($B$14),12)*4)</f>
        <v>0</v>
      </c>
      <c r="E27" s="179">
        <f ca="1">OFFSET(PLE!$G$42,TRUNC((ROW($B27)-ROW($B$14))/12,0)*8,MOD(ROW(B27)-ROW($B$14),12)*4)</f>
        <v>0</v>
      </c>
      <c r="F27" s="179" t="e">
        <f t="shared" ca="1" si="2"/>
        <v>#REF!</v>
      </c>
      <c r="G27" s="38">
        <f ca="1">OFFSET(PLE!$G$41,TRUNC((ROW($B27)-ROW($B$14))/12,0)*8,MOD(ROW(B27)-ROW($B$14),12)*4)</f>
        <v>0</v>
      </c>
      <c r="H27" s="38" t="e">
        <f t="shared" ca="1" si="3"/>
        <v>#REF!</v>
      </c>
      <c r="I27" s="38" t="e">
        <f ca="1">IF(C27="","",IF(C27&gt;Cronograma.NumPeríodos,1,VLOOKUP(C27,CronoPrev!$B$14:$G$25,6,FALSE)))</f>
        <v>#REF!</v>
      </c>
      <c r="J27" s="138">
        <f t="shared" ca="1" si="0"/>
        <v>0</v>
      </c>
      <c r="K27" s="37" t="e">
        <f t="shared" ca="1" si="4"/>
        <v>#REF!</v>
      </c>
      <c r="L27" s="37" t="e">
        <f t="shared" ca="1" si="5"/>
        <v>#REF!</v>
      </c>
      <c r="M27" s="38" t="e">
        <f ca="1">IF(C27="","",L27/SUM(OFFSET(CronoPrev!$D$14,0,0,Cronograma.NumPeríodos)))</f>
        <v>#REF!</v>
      </c>
      <c r="O27" s="54">
        <v>14</v>
      </c>
      <c r="P27" s="105">
        <f ca="1">SUMIF(OFFSET(Eventograma_e_Quantitativos!$DK$18,1,0):OFFSET(Eventograma_e_Quantitativos!$DK$36,-1,0),Resumo_de_Acompanhamento!$O27,OFFSET(Eventograma_e_Quantitativos!$DL$18,1,0):OFFSET(Eventograma_e_Quantitativos!$DL$36,-1,0))</f>
        <v>0</v>
      </c>
    </row>
    <row r="28" spans="2:16" ht="10.5">
      <c r="B28" s="37">
        <f t="shared" ca="1" si="1"/>
        <v>15</v>
      </c>
      <c r="C28" s="37">
        <f ca="1">IF(OR(D28="",D28&lt;dataInicioObra),"",COUNTIF(CronoPrev!$C$14:$C$25,"&lt;"&amp;(D28-7))+1)</f>
        <v>1</v>
      </c>
      <c r="D28" s="45">
        <f ca="1">OFFSET(PLE!$G$39,TRUNC((ROW($B28)-ROW($B$14))/12,0)*8,MOD(ROW($B28)-ROW($B$14),12)*4)</f>
        <v>0</v>
      </c>
      <c r="E28" s="179">
        <f ca="1">OFFSET(PLE!$G$42,TRUNC((ROW($B28)-ROW($B$14))/12,0)*8,MOD(ROW(B28)-ROW($B$14),12)*4)</f>
        <v>0</v>
      </c>
      <c r="F28" s="179" t="e">
        <f t="shared" ca="1" si="2"/>
        <v>#REF!</v>
      </c>
      <c r="G28" s="38">
        <f ca="1">OFFSET(PLE!$G$41,TRUNC((ROW($B28)-ROW($B$14))/12,0)*8,MOD(ROW(B28)-ROW($B$14),12)*4)</f>
        <v>0</v>
      </c>
      <c r="H28" s="38" t="e">
        <f t="shared" ca="1" si="3"/>
        <v>#REF!</v>
      </c>
      <c r="I28" s="38" t="e">
        <f ca="1">IF(C28="","",IF(C28&gt;Cronograma.NumPeríodos,1,VLOOKUP(C28,CronoPrev!$B$14:$G$25,6,FALSE)))</f>
        <v>#REF!</v>
      </c>
      <c r="J28" s="138">
        <f t="shared" ca="1" si="0"/>
        <v>0</v>
      </c>
      <c r="K28" s="37" t="e">
        <f t="shared" ca="1" si="4"/>
        <v>#REF!</v>
      </c>
      <c r="L28" s="37" t="e">
        <f t="shared" ca="1" si="5"/>
        <v>#REF!</v>
      </c>
      <c r="M28" s="38" t="e">
        <f ca="1">IF(C28="","",L28/SUM(OFFSET(CronoPrev!$D$14,0,0,Cronograma.NumPeríodos)))</f>
        <v>#REF!</v>
      </c>
      <c r="O28" s="54">
        <v>15</v>
      </c>
      <c r="P28" s="105">
        <f ca="1">SUMIF(OFFSET(Eventograma_e_Quantitativos!$DK$18,1,0):OFFSET(Eventograma_e_Quantitativos!$DK$36,-1,0),Resumo_de_Acompanhamento!$O28,OFFSET(Eventograma_e_Quantitativos!$DL$18,1,0):OFFSET(Eventograma_e_Quantitativos!$DL$36,-1,0))</f>
        <v>0</v>
      </c>
    </row>
    <row r="29" spans="2:16" ht="10.5">
      <c r="B29" s="37">
        <f t="shared" ca="1" si="1"/>
        <v>16</v>
      </c>
      <c r="C29" s="37">
        <f ca="1">IF(OR(D29="",D29&lt;dataInicioObra),"",COUNTIF(CronoPrev!$C$14:$C$25,"&lt;"&amp;(D29-7))+1)</f>
        <v>1</v>
      </c>
      <c r="D29" s="45">
        <f ca="1">OFFSET(PLE!$G$39,TRUNC((ROW($B29)-ROW($B$14))/12,0)*8,MOD(ROW($B29)-ROW($B$14),12)*4)</f>
        <v>0</v>
      </c>
      <c r="E29" s="179">
        <f ca="1">OFFSET(PLE!$G$42,TRUNC((ROW($B29)-ROW($B$14))/12,0)*8,MOD(ROW(B29)-ROW($B$14),12)*4)</f>
        <v>0</v>
      </c>
      <c r="F29" s="179" t="e">
        <f t="shared" ca="1" si="2"/>
        <v>#REF!</v>
      </c>
      <c r="G29" s="38">
        <f ca="1">OFFSET(PLE!$G$41,TRUNC((ROW($B29)-ROW($B$14))/12,0)*8,MOD(ROW(B29)-ROW($B$14),12)*4)</f>
        <v>0</v>
      </c>
      <c r="H29" s="38" t="e">
        <f t="shared" ca="1" si="3"/>
        <v>#REF!</v>
      </c>
      <c r="I29" s="38" t="e">
        <f ca="1">IF(C29="","",IF(C29&gt;Cronograma.NumPeríodos,1,VLOOKUP(C29,CronoPrev!$B$14:$G$25,6,FALSE)))</f>
        <v>#REF!</v>
      </c>
      <c r="J29" s="138">
        <f t="shared" ca="1" si="0"/>
        <v>0</v>
      </c>
      <c r="K29" s="37" t="e">
        <f t="shared" ca="1" si="4"/>
        <v>#REF!</v>
      </c>
      <c r="L29" s="37" t="e">
        <f t="shared" ca="1" si="5"/>
        <v>#REF!</v>
      </c>
      <c r="M29" s="38" t="e">
        <f ca="1">IF(C29="","",L29/SUM(OFFSET(CronoPrev!$D$14,0,0,Cronograma.NumPeríodos)))</f>
        <v>#REF!</v>
      </c>
      <c r="O29" s="54">
        <v>16</v>
      </c>
      <c r="P29" s="105">
        <f ca="1">SUMIF(OFFSET(Eventograma_e_Quantitativos!$DK$18,1,0):OFFSET(Eventograma_e_Quantitativos!$DK$36,-1,0),Resumo_de_Acompanhamento!$O29,OFFSET(Eventograma_e_Quantitativos!$DL$18,1,0):OFFSET(Eventograma_e_Quantitativos!$DL$36,-1,0))</f>
        <v>0</v>
      </c>
    </row>
    <row r="30" spans="2:16" ht="10.5">
      <c r="B30" s="37">
        <f t="shared" ca="1" si="1"/>
        <v>17</v>
      </c>
      <c r="C30" s="37">
        <f ca="1">IF(OR(D30="",D30&lt;dataInicioObra),"",COUNTIF(CronoPrev!$C$14:$C$25,"&lt;"&amp;(D30-7))+1)</f>
        <v>1</v>
      </c>
      <c r="D30" s="45">
        <f ca="1">OFFSET(PLE!$G$39,TRUNC((ROW($B30)-ROW($B$14))/12,0)*8,MOD(ROW($B30)-ROW($B$14),12)*4)</f>
        <v>0</v>
      </c>
      <c r="E30" s="179">
        <f ca="1">OFFSET(PLE!$G$42,TRUNC((ROW($B30)-ROW($B$14))/12,0)*8,MOD(ROW(B30)-ROW($B$14),12)*4)</f>
        <v>0</v>
      </c>
      <c r="F30" s="179" t="e">
        <f t="shared" ca="1" si="2"/>
        <v>#REF!</v>
      </c>
      <c r="G30" s="38">
        <f ca="1">OFFSET(PLE!$G$41,TRUNC((ROW($B30)-ROW($B$14))/12,0)*8,MOD(ROW(B30)-ROW($B$14),12)*4)</f>
        <v>0</v>
      </c>
      <c r="H30" s="38" t="e">
        <f t="shared" ca="1" si="3"/>
        <v>#REF!</v>
      </c>
      <c r="I30" s="38" t="e">
        <f ca="1">IF(C30="","",IF(C30&gt;Cronograma.NumPeríodos,1,VLOOKUP(C30,CronoPrev!$B$14:$G$25,6,FALSE)))</f>
        <v>#REF!</v>
      </c>
      <c r="J30" s="138">
        <f t="shared" ca="1" si="0"/>
        <v>0</v>
      </c>
      <c r="K30" s="37" t="e">
        <f t="shared" ca="1" si="4"/>
        <v>#REF!</v>
      </c>
      <c r="L30" s="37" t="e">
        <f t="shared" ca="1" si="5"/>
        <v>#REF!</v>
      </c>
      <c r="M30" s="38" t="e">
        <f ca="1">IF(C30="","",L30/SUM(OFFSET(CronoPrev!$D$14,0,0,Cronograma.NumPeríodos)))</f>
        <v>#REF!</v>
      </c>
      <c r="O30" s="54">
        <v>17</v>
      </c>
      <c r="P30" s="105">
        <f ca="1">SUMIF(OFFSET(Eventograma_e_Quantitativos!$DK$18,1,0):OFFSET(Eventograma_e_Quantitativos!$DK$36,-1,0),Resumo_de_Acompanhamento!$O30,OFFSET(Eventograma_e_Quantitativos!$DL$18,1,0):OFFSET(Eventograma_e_Quantitativos!$DL$36,-1,0))</f>
        <v>0</v>
      </c>
    </row>
    <row r="31" spans="2:16" ht="10.5">
      <c r="B31" s="37">
        <f t="shared" ca="1" si="1"/>
        <v>18</v>
      </c>
      <c r="C31" s="37">
        <f ca="1">IF(OR(D31="",D31&lt;dataInicioObra),"",COUNTIF(CronoPrev!$C$14:$C$25,"&lt;"&amp;(D31-7))+1)</f>
        <v>1</v>
      </c>
      <c r="D31" s="45">
        <f ca="1">OFFSET(PLE!$G$39,TRUNC((ROW($B31)-ROW($B$14))/12,0)*8,MOD(ROW($B31)-ROW($B$14),12)*4)</f>
        <v>0</v>
      </c>
      <c r="E31" s="179">
        <f ca="1">OFFSET(PLE!$G$42,TRUNC((ROW($B31)-ROW($B$14))/12,0)*8,MOD(ROW(B31)-ROW($B$14),12)*4)</f>
        <v>0</v>
      </c>
      <c r="F31" s="179" t="e">
        <f t="shared" ca="1" si="2"/>
        <v>#REF!</v>
      </c>
      <c r="G31" s="38">
        <f ca="1">OFFSET(PLE!$G$41,TRUNC((ROW($B31)-ROW($B$14))/12,0)*8,MOD(ROW(B31)-ROW($B$14),12)*4)</f>
        <v>0</v>
      </c>
      <c r="H31" s="38" t="e">
        <f t="shared" ca="1" si="3"/>
        <v>#REF!</v>
      </c>
      <c r="I31" s="38" t="e">
        <f ca="1">IF(C31="","",IF(C31&gt;Cronograma.NumPeríodos,1,VLOOKUP(C31,CronoPrev!$B$14:$G$25,6,FALSE)))</f>
        <v>#REF!</v>
      </c>
      <c r="J31" s="138">
        <f t="shared" ca="1" si="0"/>
        <v>0</v>
      </c>
      <c r="K31" s="37" t="e">
        <f t="shared" ca="1" si="4"/>
        <v>#REF!</v>
      </c>
      <c r="L31" s="37" t="e">
        <f t="shared" ca="1" si="5"/>
        <v>#REF!</v>
      </c>
      <c r="M31" s="38" t="e">
        <f ca="1">IF(C31="","",L31/SUM(OFFSET(CronoPrev!$D$14,0,0,Cronograma.NumPeríodos)))</f>
        <v>#REF!</v>
      </c>
      <c r="O31" s="54">
        <v>18</v>
      </c>
      <c r="P31" s="105">
        <f ca="1">SUMIF(OFFSET(Eventograma_e_Quantitativos!$DK$18,1,0):OFFSET(Eventograma_e_Quantitativos!$DK$36,-1,0),Resumo_de_Acompanhamento!$O31,OFFSET(Eventograma_e_Quantitativos!$DL$18,1,0):OFFSET(Eventograma_e_Quantitativos!$DL$36,-1,0))</f>
        <v>0</v>
      </c>
    </row>
    <row r="32" spans="2:16" ht="10.5">
      <c r="B32" s="37">
        <f t="shared" ca="1" si="1"/>
        <v>19</v>
      </c>
      <c r="C32" s="37">
        <f ca="1">IF(OR(D32="",D32&lt;dataInicioObra),"",COUNTIF(CronoPrev!$C$14:$C$25,"&lt;"&amp;(D32-7))+1)</f>
        <v>1</v>
      </c>
      <c r="D32" s="45">
        <f ca="1">OFFSET(PLE!$G$39,TRUNC((ROW($B32)-ROW($B$14))/12,0)*8,MOD(ROW($B32)-ROW($B$14),12)*4)</f>
        <v>0</v>
      </c>
      <c r="E32" s="179">
        <f ca="1">OFFSET(PLE!$G$42,TRUNC((ROW($B32)-ROW($B$14))/12,0)*8,MOD(ROW(B32)-ROW($B$14),12)*4)</f>
        <v>0</v>
      </c>
      <c r="F32" s="179" t="e">
        <f t="shared" ca="1" si="2"/>
        <v>#REF!</v>
      </c>
      <c r="G32" s="38">
        <f ca="1">OFFSET(PLE!$G$41,TRUNC((ROW($B32)-ROW($B$14))/12,0)*8,MOD(ROW(B32)-ROW($B$14),12)*4)</f>
        <v>0</v>
      </c>
      <c r="H32" s="38" t="e">
        <f t="shared" ca="1" si="3"/>
        <v>#REF!</v>
      </c>
      <c r="I32" s="38" t="e">
        <f ca="1">IF(C32="","",IF(C32&gt;Cronograma.NumPeríodos,1,VLOOKUP(C32,CronoPrev!$B$14:$G$25,6,FALSE)))</f>
        <v>#REF!</v>
      </c>
      <c r="J32" s="138">
        <f t="shared" ca="1" si="0"/>
        <v>0</v>
      </c>
      <c r="K32" s="37" t="e">
        <f t="shared" ca="1" si="4"/>
        <v>#REF!</v>
      </c>
      <c r="L32" s="37" t="e">
        <f t="shared" ca="1" si="5"/>
        <v>#REF!</v>
      </c>
      <c r="M32" s="38" t="e">
        <f ca="1">IF(C32="","",L32/SUM(OFFSET(CronoPrev!$D$14,0,0,Cronograma.NumPeríodos)))</f>
        <v>#REF!</v>
      </c>
      <c r="O32" s="54">
        <v>19</v>
      </c>
      <c r="P32" s="105">
        <f ca="1">SUMIF(OFFSET(Eventograma_e_Quantitativos!$DK$18,1,0):OFFSET(Eventograma_e_Quantitativos!$DK$36,-1,0),Resumo_de_Acompanhamento!$O32,OFFSET(Eventograma_e_Quantitativos!$DL$18,1,0):OFFSET(Eventograma_e_Quantitativos!$DL$36,-1,0))</f>
        <v>0</v>
      </c>
    </row>
    <row r="33" spans="2:16" ht="10.5">
      <c r="B33" s="37">
        <f t="shared" ca="1" si="1"/>
        <v>20</v>
      </c>
      <c r="C33" s="37">
        <f ca="1">IF(OR(D33="",D33&lt;dataInicioObra),"",COUNTIF(CronoPrev!$C$14:$C$25,"&lt;"&amp;(D33-7))+1)</f>
        <v>1</v>
      </c>
      <c r="D33" s="45">
        <f ca="1">OFFSET(PLE!$G$39,TRUNC((ROW($B33)-ROW($B$14))/12,0)*8,MOD(ROW($B33)-ROW($B$14),12)*4)</f>
        <v>0</v>
      </c>
      <c r="E33" s="179">
        <f ca="1">OFFSET(PLE!$G$42,TRUNC((ROW($B33)-ROW($B$14))/12,0)*8,MOD(ROW(B33)-ROW($B$14),12)*4)</f>
        <v>0</v>
      </c>
      <c r="F33" s="179" t="e">
        <f t="shared" ca="1" si="2"/>
        <v>#REF!</v>
      </c>
      <c r="G33" s="38">
        <f ca="1">OFFSET(PLE!$G$41,TRUNC((ROW($B33)-ROW($B$14))/12,0)*8,MOD(ROW(B33)-ROW($B$14),12)*4)</f>
        <v>0</v>
      </c>
      <c r="H33" s="38" t="e">
        <f t="shared" ca="1" si="3"/>
        <v>#REF!</v>
      </c>
      <c r="I33" s="38" t="e">
        <f ca="1">IF(C33="","",IF(C33&gt;Cronograma.NumPeríodos,1,VLOOKUP(C33,CronoPrev!$B$14:$G$25,6,FALSE)))</f>
        <v>#REF!</v>
      </c>
      <c r="J33" s="138">
        <f t="shared" ca="1" si="0"/>
        <v>0</v>
      </c>
      <c r="K33" s="37" t="e">
        <f t="shared" ca="1" si="4"/>
        <v>#REF!</v>
      </c>
      <c r="L33" s="37" t="e">
        <f t="shared" ca="1" si="5"/>
        <v>#REF!</v>
      </c>
      <c r="M33" s="38" t="e">
        <f ca="1">IF(C33="","",L33/SUM(OFFSET(CronoPrev!$D$14,0,0,Cronograma.NumPeríodos)))</f>
        <v>#REF!</v>
      </c>
      <c r="O33" s="54">
        <v>20</v>
      </c>
      <c r="P33" s="105">
        <f ca="1">SUMIF(OFFSET(Eventograma_e_Quantitativos!$DK$18,1,0):OFFSET(Eventograma_e_Quantitativos!$DK$36,-1,0),Resumo_de_Acompanhamento!$O33,OFFSET(Eventograma_e_Quantitativos!$DL$18,1,0):OFFSET(Eventograma_e_Quantitativos!$DL$36,-1,0))</f>
        <v>0</v>
      </c>
    </row>
    <row r="34" spans="2:16">
      <c r="B34" s="37">
        <f t="shared" ca="1" si="1"/>
        <v>21</v>
      </c>
      <c r="C34" s="37">
        <f ca="1">IF(OR(D34="",D34&lt;dataInicioObra),"",COUNTIF(CronoPrev!$C$14:$C$25,"&lt;"&amp;(D34-7))+1)</f>
        <v>1</v>
      </c>
      <c r="D34" s="45">
        <f ca="1">OFFSET(PLE!$G$39,TRUNC((ROW($B34)-ROW($B$14))/12,0)*8,MOD(ROW($B34)-ROW($B$14),12)*4)</f>
        <v>0</v>
      </c>
      <c r="E34" s="179">
        <f ca="1">OFFSET(PLE!$G$42,TRUNC((ROW($B34)-ROW($B$14))/12,0)*8,MOD(ROW(B34)-ROW($B$14),12)*4)</f>
        <v>0</v>
      </c>
      <c r="F34" s="179" t="e">
        <f t="shared" ca="1" si="2"/>
        <v>#REF!</v>
      </c>
      <c r="G34" s="38">
        <f ca="1">OFFSET(PLE!$G$41,TRUNC((ROW($B34)-ROW($B$14))/12,0)*8,MOD(ROW(B34)-ROW($B$14),12)*4)</f>
        <v>0</v>
      </c>
      <c r="H34" s="38" t="e">
        <f t="shared" ca="1" si="3"/>
        <v>#REF!</v>
      </c>
      <c r="I34" s="38" t="e">
        <f ca="1">IF(C34="","",IF(C34&gt;Cronograma.NumPeríodos,1,VLOOKUP(C34,CronoPrev!$B$14:$G$25,6,FALSE)))</f>
        <v>#REF!</v>
      </c>
      <c r="J34" s="138">
        <f t="shared" ca="1" si="0"/>
        <v>0</v>
      </c>
      <c r="K34" s="37" t="e">
        <f t="shared" ca="1" si="4"/>
        <v>#REF!</v>
      </c>
      <c r="L34" s="37" t="e">
        <f t="shared" ca="1" si="5"/>
        <v>#REF!</v>
      </c>
      <c r="M34" s="38" t="e">
        <f ca="1">IF(C34="","",L34/SUM(OFFSET(CronoPrev!$D$14,0,0,Cronograma.NumPeríodos)))</f>
        <v>#REF!</v>
      </c>
    </row>
    <row r="35" spans="2:16">
      <c r="B35" s="37">
        <f t="shared" ca="1" si="1"/>
        <v>22</v>
      </c>
      <c r="C35" s="37">
        <f ca="1">IF(OR(D35="",D35&lt;dataInicioObra),"",COUNTIF(CronoPrev!$C$14:$C$25,"&lt;"&amp;(D35-7))+1)</f>
        <v>1</v>
      </c>
      <c r="D35" s="45">
        <f ca="1">OFFSET(PLE!$G$39,TRUNC((ROW($B35)-ROW($B$14))/12,0)*8,MOD(ROW($B35)-ROW($B$14),12)*4)</f>
        <v>0</v>
      </c>
      <c r="E35" s="179">
        <f ca="1">OFFSET(PLE!$G$42,TRUNC((ROW($B35)-ROW($B$14))/12,0)*8,MOD(ROW(B35)-ROW($B$14),12)*4)</f>
        <v>0</v>
      </c>
      <c r="F35" s="179" t="e">
        <f t="shared" ca="1" si="2"/>
        <v>#REF!</v>
      </c>
      <c r="G35" s="38">
        <f ca="1">OFFSET(PLE!$G$41,TRUNC((ROW($B35)-ROW($B$14))/12,0)*8,MOD(ROW(B35)-ROW($B$14),12)*4)</f>
        <v>0</v>
      </c>
      <c r="H35" s="38" t="e">
        <f t="shared" ca="1" si="3"/>
        <v>#REF!</v>
      </c>
      <c r="I35" s="38" t="e">
        <f ca="1">IF(C35="","",IF(C35&gt;Cronograma.NumPeríodos,1,VLOOKUP(C35,CronoPrev!$B$14:$G$25,6,FALSE)))</f>
        <v>#REF!</v>
      </c>
      <c r="J35" s="138">
        <f t="shared" ca="1" si="0"/>
        <v>0</v>
      </c>
      <c r="K35" s="37" t="e">
        <f t="shared" ca="1" si="4"/>
        <v>#REF!</v>
      </c>
      <c r="L35" s="37" t="e">
        <f t="shared" ca="1" si="5"/>
        <v>#REF!</v>
      </c>
      <c r="M35" s="38" t="e">
        <f ca="1">IF(C35="","",L35/SUM(OFFSET(CronoPrev!$D$14,0,0,Cronograma.NumPeríodos)))</f>
        <v>#REF!</v>
      </c>
    </row>
    <row r="36" spans="2:16">
      <c r="B36" s="37">
        <f t="shared" ca="1" si="1"/>
        <v>23</v>
      </c>
      <c r="C36" s="37">
        <f ca="1">IF(OR(D36="",D36&lt;dataInicioObra),"",COUNTIF(CronoPrev!$C$14:$C$25,"&lt;"&amp;(D36-7))+1)</f>
        <v>1</v>
      </c>
      <c r="D36" s="45">
        <f ca="1">OFFSET(PLE!$G$39,TRUNC((ROW($B36)-ROW($B$14))/12,0)*8,MOD(ROW($B36)-ROW($B$14),12)*4)</f>
        <v>0</v>
      </c>
      <c r="E36" s="179">
        <f ca="1">OFFSET(PLE!$G$42,TRUNC((ROW($B36)-ROW($B$14))/12,0)*8,MOD(ROW(B36)-ROW($B$14),12)*4)</f>
        <v>0</v>
      </c>
      <c r="F36" s="179" t="e">
        <f t="shared" ca="1" si="2"/>
        <v>#REF!</v>
      </c>
      <c r="G36" s="38">
        <f ca="1">OFFSET(PLE!$G$41,TRUNC((ROW($B36)-ROW($B$14))/12,0)*8,MOD(ROW(B36)-ROW($B$14),12)*4)</f>
        <v>0</v>
      </c>
      <c r="H36" s="38" t="e">
        <f t="shared" ca="1" si="3"/>
        <v>#REF!</v>
      </c>
      <c r="I36" s="38" t="e">
        <f ca="1">IF(C36="","",IF(C36&gt;Cronograma.NumPeríodos,1,VLOOKUP(C36,CronoPrev!$B$14:$G$25,6,FALSE)))</f>
        <v>#REF!</v>
      </c>
      <c r="J36" s="138">
        <f t="shared" ca="1" si="0"/>
        <v>0</v>
      </c>
      <c r="K36" s="37" t="e">
        <f t="shared" ca="1" si="4"/>
        <v>#REF!</v>
      </c>
      <c r="L36" s="37" t="e">
        <f t="shared" ca="1" si="5"/>
        <v>#REF!</v>
      </c>
      <c r="M36" s="38" t="e">
        <f ca="1">IF(C36="","",L36/SUM(OFFSET(CronoPrev!$D$14,0,0,Cronograma.NumPeríodos)))</f>
        <v>#REF!</v>
      </c>
    </row>
    <row r="37" spans="2:16">
      <c r="B37" s="37">
        <f t="shared" ca="1" si="1"/>
        <v>24</v>
      </c>
      <c r="C37" s="37">
        <f ca="1">IF(OR(D37="",D37&lt;dataInicioObra),"",COUNTIF(CronoPrev!$C$14:$C$25,"&lt;"&amp;(D37-7))+1)</f>
        <v>1</v>
      </c>
      <c r="D37" s="45">
        <f ca="1">OFFSET(PLE!$G$39,TRUNC((ROW($B37)-ROW($B$14))/12,0)*8,MOD(ROW($B37)-ROW($B$14),12)*4)</f>
        <v>0</v>
      </c>
      <c r="E37" s="179">
        <f ca="1">OFFSET(PLE!$G$42,TRUNC((ROW($B37)-ROW($B$14))/12,0)*8,MOD(ROW(B37)-ROW($B$14),12)*4)</f>
        <v>0</v>
      </c>
      <c r="F37" s="179" t="e">
        <f t="shared" ca="1" si="2"/>
        <v>#REF!</v>
      </c>
      <c r="G37" s="38">
        <f ca="1">OFFSET(PLE!$G$41,TRUNC((ROW($B37)-ROW($B$14))/12,0)*8,MOD(ROW(B37)-ROW($B$14),12)*4)</f>
        <v>0</v>
      </c>
      <c r="H37" s="38" t="e">
        <f t="shared" ca="1" si="3"/>
        <v>#REF!</v>
      </c>
      <c r="I37" s="38" t="e">
        <f ca="1">IF(C37="","",IF(C37&gt;Cronograma.NumPeríodos,1,VLOOKUP(C37,CronoPrev!$B$14:$G$25,6,FALSE)))</f>
        <v>#REF!</v>
      </c>
      <c r="J37" s="138">
        <f t="shared" ca="1" si="0"/>
        <v>0</v>
      </c>
      <c r="K37" s="37" t="e">
        <f t="shared" ca="1" si="4"/>
        <v>#REF!</v>
      </c>
      <c r="L37" s="37" t="e">
        <f t="shared" ca="1" si="5"/>
        <v>#REF!</v>
      </c>
      <c r="M37" s="38" t="e">
        <f ca="1">IF(C37="","",L37/SUM(OFFSET(CronoPrev!$D$14,0,0,Cronograma.NumPeríodos)))</f>
        <v>#REF!</v>
      </c>
    </row>
    <row r="38" spans="2:16" ht="3.75" customHeight="1"/>
    <row r="39" spans="2:16" ht="10.5">
      <c r="B39" s="47" t="s">
        <v>118</v>
      </c>
      <c r="C39" s="48"/>
      <c r="D39" s="49"/>
      <c r="E39" s="48"/>
      <c r="F39" s="143" t="e">
        <f ca="1">OFFSET(F$13,mediçao,0)</f>
        <v>#REF!</v>
      </c>
      <c r="G39" s="48"/>
      <c r="H39" s="136" t="e">
        <f ca="1">OFFSET(H$13,mediçao,0)</f>
        <v>#REF!</v>
      </c>
      <c r="I39" s="50"/>
      <c r="J39" s="48"/>
      <c r="K39" s="51" t="s">
        <v>27</v>
      </c>
      <c r="L39" s="142" t="e">
        <f ca="1">OFFSET($L$13,mediçao,0)</f>
        <v>#REF!</v>
      </c>
      <c r="M39" s="52" t="e">
        <f ca="1">OFFSET($M$13,mediçao,0)</f>
        <v>#REF!</v>
      </c>
    </row>
    <row r="40" spans="2:16" ht="8.25" customHeight="1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</row>
    <row r="41" spans="2:16" ht="9" customHeight="1"/>
    <row r="42" spans="2:16" ht="18.75" customHeight="1">
      <c r="B42" s="635" t="e">
        <f ca="1">Import.Município&amp;", "&amp;TEXT(hoje,"dd")&amp;" de "&amp;TEXT(hoje,"mmmm")&amp;" de "&amp;TEXT(hoje,"aaaa")</f>
        <v>#REF!</v>
      </c>
      <c r="C42" s="635"/>
      <c r="D42" s="635"/>
      <c r="E42" s="635"/>
      <c r="F42" s="635"/>
      <c r="G42" s="153"/>
      <c r="K42" s="40"/>
      <c r="L42" s="40"/>
      <c r="M42" s="40"/>
      <c r="N42" s="40"/>
      <c r="O42" s="40"/>
      <c r="P42" s="40"/>
    </row>
    <row r="43" spans="2:16">
      <c r="B43" s="633" t="s">
        <v>43</v>
      </c>
      <c r="C43" s="633"/>
      <c r="D43" s="633"/>
      <c r="E43" s="633"/>
      <c r="F43" s="633"/>
      <c r="K43" s="41" t="s">
        <v>52</v>
      </c>
      <c r="L43" s="633">
        <f>respFiscal</f>
        <v>0</v>
      </c>
      <c r="M43" s="633"/>
      <c r="N43" s="633"/>
      <c r="O43" s="633"/>
      <c r="P43" s="633"/>
    </row>
    <row r="44" spans="2:16">
      <c r="C44" s="41" t="s">
        <v>42</v>
      </c>
      <c r="D44" s="20"/>
      <c r="G44" s="20"/>
      <c r="K44" s="41" t="s">
        <v>42</v>
      </c>
      <c r="L44" s="634">
        <f>creaFiscal</f>
        <v>0</v>
      </c>
      <c r="M44" s="634"/>
      <c r="N44" s="634"/>
      <c r="O44" s="634"/>
      <c r="P44" s="634"/>
    </row>
    <row r="45" spans="2:16">
      <c r="C45" s="41" t="s">
        <v>44</v>
      </c>
      <c r="D45" s="20"/>
      <c r="G45" s="20"/>
      <c r="K45" s="41" t="s">
        <v>44</v>
      </c>
      <c r="L45" s="634">
        <f>artFiscal</f>
        <v>0</v>
      </c>
      <c r="M45" s="634"/>
      <c r="N45" s="634"/>
      <c r="O45" s="634"/>
      <c r="P45" s="634"/>
    </row>
  </sheetData>
  <sheetProtection formatRows="0"/>
  <mergeCells count="18">
    <mergeCell ref="L43:P43"/>
    <mergeCell ref="L44:P44"/>
    <mergeCell ref="L45:P45"/>
    <mergeCell ref="B11:B12"/>
    <mergeCell ref="D11:D12"/>
    <mergeCell ref="C11:C12"/>
    <mergeCell ref="E11:F11"/>
    <mergeCell ref="I11:I12"/>
    <mergeCell ref="G11:H11"/>
    <mergeCell ref="B43:F43"/>
    <mergeCell ref="B42:F42"/>
    <mergeCell ref="E2:J2"/>
    <mergeCell ref="J11:J12"/>
    <mergeCell ref="P11:P12"/>
    <mergeCell ref="L11:L12"/>
    <mergeCell ref="M11:M12"/>
    <mergeCell ref="K11:K12"/>
    <mergeCell ref="O11:O12"/>
  </mergeCells>
  <phoneticPr fontId="0" type="noConversion"/>
  <conditionalFormatting sqref="B1:M1 B14:M37">
    <cfRule type="expression" dxfId="2" priority="4" stopIfTrue="1">
      <formula>$B1&gt;mediçao</formula>
    </cfRule>
  </conditionalFormatting>
  <pageMargins left="0.78740157480314998" right="0.78740157480314998" top="0.78740157480314998" bottom="0.78740157480314998" header="0.59055118110236204" footer="0.59055118110236204"/>
  <pageSetup paperSize="9" fitToHeight="0" orientation="landscape" horizontalDpi="4294967295" verticalDpi="4294967295" r:id="rId1"/>
  <headerFooter>
    <oddFooter>&amp;R&amp;P&amp;L27.477 v006   micro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D22" sqref="D22"/>
    </sheetView>
  </sheetViews>
  <sheetFormatPr defaultRowHeight="14.5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G25"/>
  <sheetViews>
    <sheetView workbookViewId="0"/>
  </sheetViews>
  <sheetFormatPr defaultRowHeight="14.5"/>
  <sheetData>
    <row r="1" spans="1:7">
      <c r="A1" s="57"/>
      <c r="B1" s="21"/>
      <c r="C1" s="21"/>
      <c r="D1" s="21"/>
      <c r="E1" s="21"/>
      <c r="F1" s="21"/>
      <c r="G1" s="21"/>
    </row>
    <row r="2" spans="1:7">
      <c r="A2" s="99"/>
      <c r="B2" s="26"/>
      <c r="C2" s="26"/>
      <c r="D2" s="26"/>
      <c r="E2" s="26"/>
      <c r="F2" s="26"/>
      <c r="G2" s="26"/>
    </row>
    <row r="3" spans="1:7">
      <c r="A3" s="57"/>
      <c r="B3" s="21"/>
      <c r="C3" s="21"/>
      <c r="D3" s="21"/>
      <c r="E3" s="21"/>
      <c r="F3" s="21"/>
      <c r="G3" s="21"/>
    </row>
    <row r="4" spans="1:7">
      <c r="A4" s="57"/>
      <c r="B4" s="21"/>
      <c r="C4" s="21"/>
      <c r="D4" s="21"/>
      <c r="E4" s="21"/>
      <c r="F4" s="21"/>
      <c r="G4" s="21"/>
    </row>
    <row r="5" spans="1:7">
      <c r="A5" s="57"/>
      <c r="B5" s="21"/>
      <c r="C5" s="21"/>
      <c r="D5" s="21"/>
      <c r="E5" s="21"/>
      <c r="F5" s="21"/>
      <c r="G5" s="21"/>
    </row>
    <row r="6" spans="1:7">
      <c r="A6" s="57"/>
      <c r="B6" s="21"/>
      <c r="C6" s="21"/>
      <c r="D6" s="21"/>
      <c r="E6" s="21"/>
      <c r="F6" s="21"/>
      <c r="G6" s="21"/>
    </row>
    <row r="7" spans="1:7">
      <c r="A7" s="57"/>
      <c r="B7" s="21"/>
      <c r="C7" s="21"/>
      <c r="D7" s="21"/>
      <c r="E7" s="21"/>
      <c r="F7" s="46"/>
      <c r="G7" s="21"/>
    </row>
    <row r="8" spans="1:7">
      <c r="A8" s="101"/>
      <c r="B8" s="37">
        <f ca="1">OFFSET(B8,-1,0)+1</f>
        <v>1</v>
      </c>
      <c r="C8" s="45">
        <f ca="1">IF(DAY(DATE(YEAR(dataInicioObra),MONTH(dataInicioObra)+B8,DAY(dataInicioObra)))=DAY(dataInicioObra),DATE(YEAR(dataInicioObra),MONTH(dataInicioObra)+B8,DAY(dataInicioObra)),DATE(YEAR(dataInicioObra),MONTH(dataInicioObra)+1+B8,1)-1)</f>
        <v>60</v>
      </c>
      <c r="D8" s="138">
        <f ca="1">C8-OFFSET(C8,-1,0)</f>
        <v>60</v>
      </c>
      <c r="E8" s="138">
        <f ca="1">D8+OFFSET(E8,-1,0)</f>
        <v>60</v>
      </c>
      <c r="F8" s="46" t="e">
        <f ca="1">OFFSET(Cronograma!$G$39,TRUNC((ROW(B8)-ROW($B$14))/12,0)*6,MOD(ROW(B8)-ROW($B$14),12)*4)</f>
        <v>#REF!</v>
      </c>
      <c r="G8" s="46" t="e">
        <f ca="1">F8+OFFSET(G8,-1,0)</f>
        <v>#REF!</v>
      </c>
    </row>
    <row r="9" spans="1:7">
      <c r="A9" s="57"/>
      <c r="B9" s="27"/>
      <c r="C9" s="21"/>
      <c r="D9" s="21"/>
      <c r="E9" s="21"/>
      <c r="F9" s="21"/>
      <c r="G9" s="21"/>
    </row>
    <row r="10" spans="1:7">
      <c r="A10" s="57"/>
      <c r="B10" s="27" t="s">
        <v>17</v>
      </c>
      <c r="C10" s="21"/>
      <c r="D10" s="21"/>
      <c r="E10" s="21"/>
    </row>
    <row r="11" spans="1:7">
      <c r="A11" s="57"/>
      <c r="B11" s="692" t="s">
        <v>13</v>
      </c>
      <c r="C11" s="693" t="s">
        <v>14</v>
      </c>
      <c r="D11" s="104"/>
      <c r="E11" s="104"/>
      <c r="F11" s="693" t="s">
        <v>16</v>
      </c>
      <c r="G11" s="693"/>
    </row>
    <row r="12" spans="1:7">
      <c r="A12" s="100"/>
      <c r="B12" s="692"/>
      <c r="C12" s="693"/>
      <c r="D12" s="104"/>
      <c r="E12" s="104"/>
      <c r="F12" s="104" t="s">
        <v>15</v>
      </c>
      <c r="G12" s="104" t="s">
        <v>9</v>
      </c>
    </row>
    <row r="13" spans="1:7">
      <c r="A13" s="57"/>
      <c r="B13" s="42">
        <v>0</v>
      </c>
      <c r="C13" s="152">
        <f>dataInicioObra</f>
        <v>0</v>
      </c>
      <c r="D13" s="43"/>
      <c r="E13" s="31"/>
      <c r="F13" s="31"/>
      <c r="G13" s="31"/>
    </row>
    <row r="14" spans="1:7">
      <c r="A14" s="101"/>
      <c r="B14" s="37">
        <f ca="1">OFFSET(B14,-1,0)+1</f>
        <v>1</v>
      </c>
      <c r="C14" s="45">
        <f ca="1">IF(DAY(DATE(YEAR(dataInicioObra),MONTH(dataInicioObra)+B14,DAY(dataInicioObra)))=DAY(dataInicioObra),DATE(YEAR(dataInicioObra),MONTH(dataInicioObra)+B14,DAY(dataInicioObra)),DATE(YEAR(dataInicioObra),MONTH(dataInicioObra)+1+B14,1)-1)</f>
        <v>60</v>
      </c>
      <c r="D14" s="138">
        <f ca="1">C14-OFFSET(C14,-1,0)</f>
        <v>60</v>
      </c>
      <c r="E14" s="138">
        <f ca="1">D14+OFFSET(E14,-1,0)</f>
        <v>60</v>
      </c>
      <c r="F14" s="46" t="e">
        <f ca="1">OFFSET(Cronograma!$G$39,TRUNC((ROW(B14)-ROW($B$14))/12,0)*6,MOD(ROW(B14)-ROW($B$14),12)*4)</f>
        <v>#REF!</v>
      </c>
      <c r="G14" s="46" t="e">
        <f ca="1">F14+OFFSET(G14,-1,0)</f>
        <v>#REF!</v>
      </c>
    </row>
    <row r="15" spans="1:7">
      <c r="A15" s="101"/>
      <c r="B15" s="37">
        <f ca="1">OFFSET(B15,-1,0)+1</f>
        <v>2</v>
      </c>
      <c r="C15" s="45">
        <f ca="1">IF(DAY(DATE(YEAR(dataInicioObra),MONTH(dataInicioObra)+B15,DAY(dataInicioObra)))=DAY(dataInicioObra),DATE(YEAR(dataInicioObra),MONTH(dataInicioObra)+B15,DAY(dataInicioObra)),DATE(YEAR(dataInicioObra),MONTH(dataInicioObra)+1+B15,1)-1)</f>
        <v>91</v>
      </c>
      <c r="D15" s="138">
        <f t="shared" ref="D15:D25" ca="1" si="0">C15-OFFSET(C15,-1,0)</f>
        <v>31</v>
      </c>
      <c r="E15" s="138">
        <f t="shared" ref="E15:E25" ca="1" si="1">D15+OFFSET(E15,-1,0)</f>
        <v>91</v>
      </c>
      <c r="F15" s="46" t="e">
        <f ca="1">OFFSET(Cronograma!$G$39,TRUNC((ROW(B15)-ROW($B$14))/12,0)*6,MOD(ROW(B15)-ROW($B$14),12)*4)</f>
        <v>#REF!</v>
      </c>
      <c r="G15" s="46" t="e">
        <f t="shared" ref="G15:G25" ca="1" si="2">F15+OFFSET(G15,-1,0)</f>
        <v>#REF!</v>
      </c>
    </row>
    <row r="16" spans="1:7">
      <c r="A16" s="101"/>
      <c r="B16" s="37">
        <f t="shared" ref="B16:B25" ca="1" si="3">OFFSET(B16,-1,0)+1</f>
        <v>3</v>
      </c>
      <c r="C16" s="45">
        <f t="shared" ref="C16:C25" ca="1" si="4">IF(DAY(DATE(YEAR(dataInicioObra),MONTH(dataInicioObra)+B16,DAY(dataInicioObra)))=DAY(dataInicioObra),DATE(YEAR(dataInicioObra),MONTH(dataInicioObra)+B16,DAY(dataInicioObra)),DATE(YEAR(dataInicioObra),MONTH(dataInicioObra)+1+B16,1)-1)</f>
        <v>121</v>
      </c>
      <c r="D16" s="138">
        <f t="shared" ca="1" si="0"/>
        <v>30</v>
      </c>
      <c r="E16" s="138">
        <f t="shared" ca="1" si="1"/>
        <v>121</v>
      </c>
      <c r="F16" s="46" t="e">
        <f ca="1">OFFSET(Cronograma!$G$39,TRUNC((ROW(B16)-ROW($B$14))/12,0)*6,MOD(ROW(B16)-ROW($B$14),12)*4)</f>
        <v>#REF!</v>
      </c>
      <c r="G16" s="46" t="e">
        <f t="shared" ca="1" si="2"/>
        <v>#REF!</v>
      </c>
    </row>
    <row r="17" spans="1:7">
      <c r="A17" s="101"/>
      <c r="B17" s="37">
        <f t="shared" ca="1" si="3"/>
        <v>4</v>
      </c>
      <c r="C17" s="45">
        <f t="shared" ca="1" si="4"/>
        <v>152</v>
      </c>
      <c r="D17" s="138">
        <f t="shared" ca="1" si="0"/>
        <v>31</v>
      </c>
      <c r="E17" s="138">
        <f t="shared" ca="1" si="1"/>
        <v>152</v>
      </c>
      <c r="F17" s="46" t="e">
        <f ca="1">OFFSET(Cronograma!$G$39,TRUNC((ROW(B17)-ROW($B$14))/12,0)*6,MOD(ROW(B17)-ROW($B$14),12)*4)</f>
        <v>#REF!</v>
      </c>
      <c r="G17" s="46" t="e">
        <f t="shared" ca="1" si="2"/>
        <v>#REF!</v>
      </c>
    </row>
    <row r="18" spans="1:7">
      <c r="A18" s="101"/>
      <c r="B18" s="37">
        <f t="shared" ca="1" si="3"/>
        <v>5</v>
      </c>
      <c r="C18" s="45">
        <f t="shared" ca="1" si="4"/>
        <v>182</v>
      </c>
      <c r="D18" s="138">
        <f t="shared" ca="1" si="0"/>
        <v>30</v>
      </c>
      <c r="E18" s="138">
        <f t="shared" ca="1" si="1"/>
        <v>182</v>
      </c>
      <c r="F18" s="46" t="e">
        <f ca="1">OFFSET(Cronograma!$G$39,TRUNC((ROW(B18)-ROW($B$14))/12,0)*6,MOD(ROW(B18)-ROW($B$14),12)*4)</f>
        <v>#REF!</v>
      </c>
      <c r="G18" s="46" t="e">
        <f t="shared" ca="1" si="2"/>
        <v>#REF!</v>
      </c>
    </row>
    <row r="19" spans="1:7">
      <c r="A19" s="101"/>
      <c r="B19" s="37">
        <f t="shared" ca="1" si="3"/>
        <v>6</v>
      </c>
      <c r="C19" s="45">
        <f t="shared" ca="1" si="4"/>
        <v>213</v>
      </c>
      <c r="D19" s="138">
        <f t="shared" ca="1" si="0"/>
        <v>31</v>
      </c>
      <c r="E19" s="138">
        <f t="shared" ca="1" si="1"/>
        <v>213</v>
      </c>
      <c r="F19" s="46" t="e">
        <f ca="1">OFFSET(Cronograma!$G$39,TRUNC((ROW(B19)-ROW($B$14))/12,0)*6,MOD(ROW(B19)-ROW($B$14),12)*4)</f>
        <v>#REF!</v>
      </c>
      <c r="G19" s="46" t="e">
        <f t="shared" ca="1" si="2"/>
        <v>#REF!</v>
      </c>
    </row>
    <row r="20" spans="1:7">
      <c r="A20" s="101"/>
      <c r="B20" s="37">
        <f t="shared" ca="1" si="3"/>
        <v>7</v>
      </c>
      <c r="C20" s="45">
        <f t="shared" ca="1" si="4"/>
        <v>244</v>
      </c>
      <c r="D20" s="138">
        <f t="shared" ca="1" si="0"/>
        <v>31</v>
      </c>
      <c r="E20" s="138">
        <f t="shared" ca="1" si="1"/>
        <v>244</v>
      </c>
      <c r="F20" s="46" t="e">
        <f ca="1">OFFSET(Cronograma!$G$39,TRUNC((ROW(B20)-ROW($B$14))/12,0)*6,MOD(ROW(B20)-ROW($B$14),12)*4)</f>
        <v>#REF!</v>
      </c>
      <c r="G20" s="46" t="e">
        <f t="shared" ca="1" si="2"/>
        <v>#REF!</v>
      </c>
    </row>
    <row r="21" spans="1:7">
      <c r="A21" s="101"/>
      <c r="B21" s="37">
        <f t="shared" ca="1" si="3"/>
        <v>8</v>
      </c>
      <c r="C21" s="45">
        <f t="shared" ca="1" si="4"/>
        <v>274</v>
      </c>
      <c r="D21" s="138">
        <f t="shared" ca="1" si="0"/>
        <v>30</v>
      </c>
      <c r="E21" s="138">
        <f t="shared" ca="1" si="1"/>
        <v>274</v>
      </c>
      <c r="F21" s="46" t="e">
        <f ca="1">OFFSET(Cronograma!$G$39,TRUNC((ROW(B21)-ROW($B$14))/12,0)*6,MOD(ROW(B21)-ROW($B$14),12)*4)</f>
        <v>#REF!</v>
      </c>
      <c r="G21" s="46" t="e">
        <f t="shared" ca="1" si="2"/>
        <v>#REF!</v>
      </c>
    </row>
    <row r="22" spans="1:7">
      <c r="A22" s="101"/>
      <c r="B22" s="37">
        <f t="shared" ca="1" si="3"/>
        <v>9</v>
      </c>
      <c r="C22" s="45">
        <f t="shared" ca="1" si="4"/>
        <v>305</v>
      </c>
      <c r="D22" s="138">
        <f t="shared" ca="1" si="0"/>
        <v>31</v>
      </c>
      <c r="E22" s="138">
        <f t="shared" ca="1" si="1"/>
        <v>305</v>
      </c>
      <c r="F22" s="46" t="e">
        <f ca="1">OFFSET(Cronograma!$G$39,TRUNC((ROW(B22)-ROW($B$14))/12,0)*6,MOD(ROW(B22)-ROW($B$14),12)*4)</f>
        <v>#REF!</v>
      </c>
      <c r="G22" s="46" t="e">
        <f t="shared" ca="1" si="2"/>
        <v>#REF!</v>
      </c>
    </row>
    <row r="23" spans="1:7">
      <c r="A23" s="101"/>
      <c r="B23" s="37">
        <f t="shared" ca="1" si="3"/>
        <v>10</v>
      </c>
      <c r="C23" s="45">
        <f t="shared" ca="1" si="4"/>
        <v>335</v>
      </c>
      <c r="D23" s="138">
        <f t="shared" ca="1" si="0"/>
        <v>30</v>
      </c>
      <c r="E23" s="138">
        <f t="shared" ca="1" si="1"/>
        <v>335</v>
      </c>
      <c r="F23" s="46" t="e">
        <f ca="1">OFFSET(Cronograma!$G$39,TRUNC((ROW(B23)-ROW($B$14))/12,0)*6,MOD(ROW(B23)-ROW($B$14),12)*4)</f>
        <v>#REF!</v>
      </c>
      <c r="G23" s="46" t="e">
        <f t="shared" ca="1" si="2"/>
        <v>#REF!</v>
      </c>
    </row>
    <row r="24" spans="1:7">
      <c r="A24" s="101"/>
      <c r="B24" s="37">
        <f t="shared" ca="1" si="3"/>
        <v>11</v>
      </c>
      <c r="C24" s="45">
        <f t="shared" ca="1" si="4"/>
        <v>366</v>
      </c>
      <c r="D24" s="138">
        <f t="shared" ca="1" si="0"/>
        <v>31</v>
      </c>
      <c r="E24" s="138">
        <f t="shared" ca="1" si="1"/>
        <v>366</v>
      </c>
      <c r="F24" s="46" t="e">
        <f ca="1">OFFSET(Cronograma!$G$39,TRUNC((ROW(B24)-ROW($B$14))/12,0)*6,MOD(ROW(B24)-ROW($B$14),12)*4)</f>
        <v>#REF!</v>
      </c>
      <c r="G24" s="46" t="e">
        <f t="shared" ca="1" si="2"/>
        <v>#REF!</v>
      </c>
    </row>
    <row r="25" spans="1:7">
      <c r="A25" s="101"/>
      <c r="B25" s="37">
        <f t="shared" ca="1" si="3"/>
        <v>12</v>
      </c>
      <c r="C25" s="45">
        <f t="shared" ca="1" si="4"/>
        <v>397</v>
      </c>
      <c r="D25" s="138">
        <f t="shared" ca="1" si="0"/>
        <v>31</v>
      </c>
      <c r="E25" s="138">
        <f t="shared" ca="1" si="1"/>
        <v>397</v>
      </c>
      <c r="F25" s="46" t="e">
        <f ca="1">OFFSET(Cronograma!$G$39,TRUNC((ROW(B25)-ROW($B$14))/12,0)*6,MOD(ROW(B25)-ROW($B$14),12)*4)</f>
        <v>#REF!</v>
      </c>
      <c r="G25" s="46" t="e">
        <f t="shared" ca="1" si="2"/>
        <v>#REF!</v>
      </c>
    </row>
  </sheetData>
  <mergeCells count="3">
    <mergeCell ref="B11:B12"/>
    <mergeCell ref="C11:C12"/>
    <mergeCell ref="F11:G11"/>
  </mergeCells>
  <phoneticPr fontId="0" type="noConversion"/>
  <conditionalFormatting sqref="B8:G8 B14:G25">
    <cfRule type="expression" dxfId="1" priority="9" stopIfTrue="1">
      <formula>$G8=""</formula>
    </cfRule>
  </conditionalFormatting>
  <conditionalFormatting sqref="F7">
    <cfRule type="expression" dxfId="0" priority="1" stopIfTrue="1">
      <formula>$G7=""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Footer>&amp;L27.477 v006   micro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view="pageBreakPreview" topLeftCell="A7" zoomScale="80" zoomScaleNormal="100" zoomScaleSheetLayoutView="80" zoomScalePageLayoutView="70" workbookViewId="0">
      <selection activeCell="C17" sqref="C17"/>
    </sheetView>
  </sheetViews>
  <sheetFormatPr defaultColWidth="8.81640625" defaultRowHeight="14.5"/>
  <cols>
    <col min="1" max="1" width="8.81640625" style="191"/>
    <col min="2" max="2" width="33" style="191" bestFit="1" customWidth="1"/>
    <col min="3" max="3" width="13.453125" style="191" customWidth="1"/>
    <col min="4" max="4" width="11.7265625" style="191" customWidth="1"/>
    <col min="5" max="5" width="13.26953125" style="191" customWidth="1"/>
    <col min="6" max="6" width="12" style="191" customWidth="1"/>
    <col min="7" max="7" width="11.1796875" style="191" customWidth="1"/>
    <col min="8" max="8" width="10" style="191" customWidth="1"/>
    <col min="9" max="9" width="7.26953125" style="191" customWidth="1"/>
    <col min="10" max="12" width="12.7265625" style="191" customWidth="1"/>
    <col min="13" max="13" width="20.54296875" style="191" customWidth="1"/>
    <col min="14" max="14" width="15" style="192" customWidth="1"/>
    <col min="15" max="15" width="11.453125" style="202" customWidth="1"/>
    <col min="16" max="16" width="11.7265625" style="193" bestFit="1" customWidth="1"/>
    <col min="17" max="16384" width="8.81640625" style="191"/>
  </cols>
  <sheetData>
    <row r="1" spans="1:23">
      <c r="B1" s="465" t="s">
        <v>177</v>
      </c>
      <c r="C1" s="465"/>
      <c r="D1" s="201">
        <f>SUMPRODUCT(C16:C17,D16:D17)</f>
        <v>1921</v>
      </c>
      <c r="E1" s="195" t="s">
        <v>178</v>
      </c>
    </row>
    <row r="2" spans="1:23" ht="15" thickBot="1"/>
    <row r="3" spans="1:23">
      <c r="A3" s="466" t="s">
        <v>157</v>
      </c>
      <c r="B3" s="467"/>
      <c r="C3" s="203" t="e">
        <f>#REF!</f>
        <v>#REF!</v>
      </c>
      <c r="D3" s="203"/>
      <c r="E3" s="204"/>
      <c r="F3" s="204"/>
      <c r="G3" s="204"/>
      <c r="H3" s="204"/>
      <c r="I3" s="204"/>
      <c r="J3" s="204"/>
      <c r="K3" s="204"/>
      <c r="L3" s="204"/>
      <c r="M3" s="205"/>
      <c r="N3" s="206"/>
      <c r="O3" s="206"/>
      <c r="P3" s="206"/>
      <c r="Q3" s="206"/>
      <c r="R3" s="206"/>
      <c r="S3" s="206"/>
      <c r="T3" s="207"/>
      <c r="U3" s="207"/>
    </row>
    <row r="4" spans="1:23">
      <c r="A4" s="463" t="s">
        <v>158</v>
      </c>
      <c r="B4" s="464"/>
      <c r="C4" s="208" t="e">
        <f>#REF!</f>
        <v>#REF!</v>
      </c>
      <c r="D4" s="208"/>
      <c r="E4" s="209"/>
      <c r="F4" s="209"/>
      <c r="G4" s="209"/>
      <c r="H4" s="209"/>
      <c r="I4" s="209"/>
      <c r="J4" s="209"/>
      <c r="K4" s="209"/>
      <c r="L4" s="209"/>
      <c r="M4" s="210"/>
      <c r="N4" s="206"/>
      <c r="O4" s="206"/>
      <c r="P4" s="206"/>
      <c r="Q4" s="206"/>
      <c r="R4" s="206"/>
      <c r="S4" s="206"/>
      <c r="T4" s="207"/>
      <c r="U4" s="207"/>
    </row>
    <row r="5" spans="1:23">
      <c r="A5" s="463" t="s">
        <v>159</v>
      </c>
      <c r="B5" s="464"/>
      <c r="C5" s="208" t="e">
        <f>#REF!</f>
        <v>#REF!</v>
      </c>
      <c r="D5" s="208"/>
      <c r="E5" s="209"/>
      <c r="F5" s="209"/>
      <c r="G5" s="209"/>
      <c r="H5" s="209"/>
      <c r="I5" s="209"/>
      <c r="J5" s="209"/>
      <c r="K5" s="209"/>
      <c r="L5" s="209"/>
      <c r="M5" s="210"/>
      <c r="N5" s="206"/>
      <c r="O5" s="206"/>
      <c r="P5" s="206"/>
      <c r="Q5" s="206"/>
      <c r="R5" s="206"/>
      <c r="S5" s="206"/>
      <c r="T5" s="207"/>
      <c r="U5" s="207"/>
    </row>
    <row r="6" spans="1:23">
      <c r="A6" s="463" t="s">
        <v>160</v>
      </c>
      <c r="B6" s="464"/>
      <c r="C6" s="352" t="e">
        <f>#REF!</f>
        <v>#REF!</v>
      </c>
      <c r="D6" s="195"/>
      <c r="E6" s="211"/>
      <c r="F6" s="211"/>
      <c r="G6" s="211"/>
      <c r="H6" s="211"/>
      <c r="I6" s="211"/>
      <c r="J6" s="211"/>
      <c r="K6" s="211"/>
      <c r="L6" s="211"/>
      <c r="M6" s="212"/>
      <c r="N6" s="206"/>
      <c r="O6" s="206"/>
      <c r="P6" s="206"/>
      <c r="Q6" s="206"/>
      <c r="R6" s="206"/>
      <c r="S6" s="206"/>
      <c r="T6" s="207"/>
      <c r="U6" s="207"/>
    </row>
    <row r="7" spans="1:23">
      <c r="A7" s="463" t="s">
        <v>161</v>
      </c>
      <c r="B7" s="464"/>
      <c r="C7" s="195" t="e">
        <f>#REF!</f>
        <v>#REF!</v>
      </c>
      <c r="D7" s="195"/>
      <c r="E7" s="211"/>
      <c r="F7" s="211"/>
      <c r="G7" s="211"/>
      <c r="H7" s="211"/>
      <c r="I7" s="211"/>
      <c r="J7" s="211"/>
      <c r="K7" s="211"/>
      <c r="L7" s="211"/>
      <c r="M7" s="212"/>
      <c r="N7" s="206"/>
      <c r="O7" s="206"/>
      <c r="P7" s="206"/>
      <c r="Q7" s="206"/>
      <c r="R7" s="206"/>
      <c r="S7" s="206"/>
      <c r="T7" s="207"/>
      <c r="U7" s="207"/>
    </row>
    <row r="8" spans="1:23">
      <c r="A8" s="463" t="s">
        <v>162</v>
      </c>
      <c r="B8" s="464"/>
      <c r="C8" s="195" t="e">
        <f>#REF!</f>
        <v>#REF!</v>
      </c>
      <c r="D8" s="195"/>
      <c r="E8" s="211"/>
      <c r="F8" s="211"/>
      <c r="G8" s="211"/>
      <c r="H8" s="211"/>
      <c r="I8" s="211"/>
      <c r="J8" s="211"/>
      <c r="K8" s="211"/>
      <c r="L8" s="211"/>
      <c r="M8" s="212"/>
      <c r="N8" s="472"/>
      <c r="O8" s="473"/>
      <c r="P8" s="206"/>
      <c r="Q8" s="206"/>
      <c r="R8" s="206"/>
      <c r="S8" s="206"/>
      <c r="T8" s="207"/>
      <c r="U8" s="207"/>
    </row>
    <row r="9" spans="1:23">
      <c r="A9" s="470" t="s">
        <v>231</v>
      </c>
      <c r="B9" s="471"/>
      <c r="C9" s="189" t="e">
        <f>#REF!</f>
        <v>#REF!</v>
      </c>
      <c r="D9" s="195"/>
      <c r="E9" s="211"/>
      <c r="F9" s="211"/>
      <c r="G9" s="211"/>
      <c r="H9" s="211"/>
      <c r="I9" s="211"/>
      <c r="J9" s="211"/>
      <c r="K9" s="211"/>
      <c r="L9" s="211"/>
      <c r="M9" s="212"/>
      <c r="N9" s="213"/>
      <c r="O9" s="206"/>
      <c r="P9" s="206"/>
      <c r="Q9" s="206"/>
      <c r="R9" s="206"/>
      <c r="S9" s="206"/>
      <c r="T9" s="207"/>
      <c r="U9" s="207"/>
    </row>
    <row r="10" spans="1:23">
      <c r="A10" s="194"/>
      <c r="E10" s="192"/>
      <c r="F10" s="192"/>
      <c r="G10" s="211"/>
      <c r="H10" s="211"/>
      <c r="I10" s="211"/>
      <c r="J10" s="211"/>
      <c r="K10" s="211"/>
      <c r="L10" s="211"/>
      <c r="M10" s="212"/>
      <c r="N10" s="213"/>
      <c r="O10" s="207"/>
      <c r="P10" s="206"/>
      <c r="Q10" s="206"/>
      <c r="R10" s="206"/>
      <c r="S10" s="206"/>
      <c r="T10" s="206"/>
      <c r="U10" s="206"/>
      <c r="V10" s="207"/>
      <c r="W10" s="207"/>
    </row>
    <row r="11" spans="1:23">
      <c r="A11" s="474" t="s">
        <v>179</v>
      </c>
      <c r="B11" s="475"/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6"/>
      <c r="N11" s="213"/>
      <c r="O11" s="207"/>
      <c r="P11" s="206"/>
      <c r="Q11" s="206"/>
      <c r="R11" s="206"/>
      <c r="S11" s="206"/>
      <c r="T11" s="206"/>
      <c r="U11" s="206"/>
      <c r="V11" s="207"/>
      <c r="W11" s="207"/>
    </row>
    <row r="12" spans="1:23">
      <c r="A12" s="198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200"/>
      <c r="N12" s="213"/>
      <c r="O12" s="207"/>
      <c r="P12" s="206"/>
      <c r="Q12" s="206"/>
      <c r="R12" s="206"/>
      <c r="S12" s="206"/>
      <c r="T12" s="206"/>
      <c r="U12" s="206"/>
      <c r="V12" s="207"/>
      <c r="W12" s="207"/>
    </row>
    <row r="13" spans="1:23" s="217" customFormat="1" ht="29">
      <c r="A13" s="477" t="s">
        <v>1</v>
      </c>
      <c r="B13" s="479" t="s">
        <v>180</v>
      </c>
      <c r="C13" s="331" t="s">
        <v>181</v>
      </c>
      <c r="D13" s="331" t="s">
        <v>182</v>
      </c>
      <c r="E13" s="331" t="s">
        <v>183</v>
      </c>
      <c r="F13" s="331" t="s">
        <v>184</v>
      </c>
      <c r="G13" s="331" t="s">
        <v>185</v>
      </c>
      <c r="H13" s="331" t="s">
        <v>186</v>
      </c>
      <c r="I13" s="331" t="s">
        <v>187</v>
      </c>
      <c r="J13" s="331" t="s">
        <v>188</v>
      </c>
      <c r="K13" s="214" t="s">
        <v>189</v>
      </c>
      <c r="L13" s="214" t="s">
        <v>190</v>
      </c>
      <c r="M13" s="481" t="s">
        <v>191</v>
      </c>
      <c r="N13" s="215"/>
      <c r="O13" s="207"/>
      <c r="P13" s="206"/>
      <c r="Q13" s="216"/>
    </row>
    <row r="14" spans="1:23" s="217" customFormat="1">
      <c r="A14" s="478"/>
      <c r="B14" s="480"/>
      <c r="C14" s="332" t="s">
        <v>166</v>
      </c>
      <c r="D14" s="332" t="s">
        <v>166</v>
      </c>
      <c r="E14" s="332" t="s">
        <v>166</v>
      </c>
      <c r="F14" s="332" t="s">
        <v>166</v>
      </c>
      <c r="G14" s="332" t="s">
        <v>192</v>
      </c>
      <c r="H14" s="332" t="s">
        <v>193</v>
      </c>
      <c r="I14" s="332" t="s">
        <v>193</v>
      </c>
      <c r="J14" s="332" t="s">
        <v>193</v>
      </c>
      <c r="K14" s="332" t="s">
        <v>193</v>
      </c>
      <c r="L14" s="332" t="s">
        <v>193</v>
      </c>
      <c r="M14" s="482"/>
      <c r="N14" s="215"/>
      <c r="O14" s="207"/>
      <c r="P14" s="206"/>
      <c r="T14" s="217">
        <f>20*8+6.224</f>
        <v>166.22399999999999</v>
      </c>
    </row>
    <row r="15" spans="1:23" s="217" customFormat="1" ht="30.65" customHeight="1">
      <c r="A15" s="468" t="s">
        <v>194</v>
      </c>
      <c r="B15" s="469"/>
      <c r="C15" s="218">
        <f>SUM(C16:C17)</f>
        <v>346</v>
      </c>
      <c r="D15" s="218"/>
      <c r="E15" s="218"/>
      <c r="F15" s="218"/>
      <c r="G15" s="348">
        <f t="shared" ref="G15:L15" si="0">SUM(G16:G18)</f>
        <v>3131.5699999999997</v>
      </c>
      <c r="H15" s="218">
        <f t="shared" si="0"/>
        <v>6</v>
      </c>
      <c r="I15" s="218">
        <f t="shared" si="0"/>
        <v>6</v>
      </c>
      <c r="J15" s="218">
        <f t="shared" si="0"/>
        <v>12</v>
      </c>
      <c r="K15" s="218">
        <f t="shared" si="0"/>
        <v>6</v>
      </c>
      <c r="L15" s="218">
        <f t="shared" si="0"/>
        <v>6</v>
      </c>
      <c r="M15" s="219"/>
      <c r="N15" s="220" t="s">
        <v>195</v>
      </c>
      <c r="O15" s="221" t="s">
        <v>196</v>
      </c>
      <c r="P15" s="206"/>
      <c r="Q15" s="221" t="s">
        <v>197</v>
      </c>
    </row>
    <row r="16" spans="1:23" ht="43.5" customHeight="1">
      <c r="A16" s="222">
        <v>1</v>
      </c>
      <c r="B16" s="223" t="s">
        <v>354</v>
      </c>
      <c r="C16" s="324">
        <v>155</v>
      </c>
      <c r="D16" s="350">
        <v>5</v>
      </c>
      <c r="E16" s="324">
        <v>1.2</v>
      </c>
      <c r="F16" s="324">
        <v>1.2</v>
      </c>
      <c r="G16" s="325">
        <f>((E16+F16)/2+D16/2)*2*C16</f>
        <v>1147</v>
      </c>
      <c r="H16" s="224">
        <v>2</v>
      </c>
      <c r="I16" s="224">
        <v>2</v>
      </c>
      <c r="J16" s="224">
        <v>4</v>
      </c>
      <c r="K16" s="225">
        <v>2</v>
      </c>
      <c r="L16" s="225">
        <v>2</v>
      </c>
      <c r="M16" s="351"/>
      <c r="N16" s="226">
        <f t="shared" ref="N16:N22" si="1">ROUND(G16*1.1,0)</f>
        <v>1262</v>
      </c>
      <c r="O16" s="193">
        <f t="shared" ref="O16:O22" si="2">AVERAGE(E16:F16)</f>
        <v>1.2</v>
      </c>
      <c r="Q16" s="193">
        <f t="shared" ref="Q16:Q22" si="3">D16/2</f>
        <v>2.5</v>
      </c>
    </row>
    <row r="17" spans="1:17" ht="42.75" customHeight="1">
      <c r="A17" s="222">
        <v>2</v>
      </c>
      <c r="B17" s="223" t="s">
        <v>355</v>
      </c>
      <c r="C17" s="324">
        <v>191</v>
      </c>
      <c r="D17" s="355">
        <v>6</v>
      </c>
      <c r="E17" s="324">
        <v>1.2</v>
      </c>
      <c r="F17" s="324">
        <v>1.2</v>
      </c>
      <c r="G17" s="325">
        <v>195.37</v>
      </c>
      <c r="H17" s="224">
        <v>2</v>
      </c>
      <c r="I17" s="224">
        <v>2</v>
      </c>
      <c r="J17" s="224">
        <v>4</v>
      </c>
      <c r="K17" s="225">
        <v>2</v>
      </c>
      <c r="L17" s="225">
        <v>2</v>
      </c>
      <c r="M17" s="351"/>
      <c r="N17" s="226">
        <f t="shared" si="1"/>
        <v>215</v>
      </c>
      <c r="O17" s="193">
        <f t="shared" si="2"/>
        <v>1.2</v>
      </c>
      <c r="Q17" s="193">
        <f t="shared" si="3"/>
        <v>3</v>
      </c>
    </row>
    <row r="18" spans="1:17" ht="42.75" customHeight="1">
      <c r="A18" s="222">
        <v>3</v>
      </c>
      <c r="B18" s="223" t="s">
        <v>356</v>
      </c>
      <c r="C18" s="324">
        <v>213</v>
      </c>
      <c r="D18" s="224">
        <v>6</v>
      </c>
      <c r="E18" s="324">
        <v>1.2</v>
      </c>
      <c r="F18" s="324">
        <v>1.2</v>
      </c>
      <c r="G18" s="325">
        <f>((E18+F18)/2+D18/2)*2*C18</f>
        <v>1789.2</v>
      </c>
      <c r="H18" s="224">
        <v>2</v>
      </c>
      <c r="I18" s="224">
        <v>2</v>
      </c>
      <c r="J18" s="224">
        <v>4</v>
      </c>
      <c r="K18" s="225">
        <v>2</v>
      </c>
      <c r="L18" s="225">
        <v>2</v>
      </c>
      <c r="M18" s="351"/>
      <c r="N18" s="226">
        <f t="shared" si="1"/>
        <v>1968</v>
      </c>
      <c r="O18" s="193">
        <f t="shared" si="2"/>
        <v>1.2</v>
      </c>
      <c r="Q18" s="193">
        <f t="shared" si="3"/>
        <v>3</v>
      </c>
    </row>
    <row r="19" spans="1:17" ht="42.75" customHeight="1">
      <c r="A19" s="222">
        <v>4</v>
      </c>
      <c r="B19" s="223" t="s">
        <v>357</v>
      </c>
      <c r="C19" s="324">
        <v>49</v>
      </c>
      <c r="D19" s="224">
        <v>6</v>
      </c>
      <c r="E19" s="324">
        <v>1.2</v>
      </c>
      <c r="F19" s="324">
        <v>1.2</v>
      </c>
      <c r="G19" s="325">
        <f>((E19+F19)/2+D19/2)*2*C19</f>
        <v>411.6</v>
      </c>
      <c r="H19" s="224">
        <v>2</v>
      </c>
      <c r="I19" s="224">
        <v>2</v>
      </c>
      <c r="J19" s="224">
        <v>4</v>
      </c>
      <c r="K19" s="225">
        <v>2</v>
      </c>
      <c r="L19" s="225">
        <v>2</v>
      </c>
      <c r="M19" s="351"/>
      <c r="N19" s="226">
        <f t="shared" si="1"/>
        <v>453</v>
      </c>
      <c r="O19" s="193">
        <f t="shared" si="2"/>
        <v>1.2</v>
      </c>
      <c r="Q19" s="193">
        <f t="shared" si="3"/>
        <v>3</v>
      </c>
    </row>
    <row r="20" spans="1:17" ht="42.75" customHeight="1">
      <c r="A20" s="222">
        <v>5</v>
      </c>
      <c r="B20" s="223" t="s">
        <v>358</v>
      </c>
      <c r="C20" s="324">
        <v>87</v>
      </c>
      <c r="D20" s="224">
        <v>5</v>
      </c>
      <c r="E20" s="324">
        <v>1.2</v>
      </c>
      <c r="F20" s="324">
        <v>1.2</v>
      </c>
      <c r="G20" s="325">
        <f>((E20+F20)/2+D20/2)*2*C20</f>
        <v>643.80000000000007</v>
      </c>
      <c r="H20" s="224">
        <v>2</v>
      </c>
      <c r="I20" s="224">
        <v>2</v>
      </c>
      <c r="J20" s="224">
        <v>4</v>
      </c>
      <c r="K20" s="225">
        <v>2</v>
      </c>
      <c r="L20" s="225">
        <v>2</v>
      </c>
      <c r="M20" s="351"/>
      <c r="N20" s="226">
        <f t="shared" si="1"/>
        <v>708</v>
      </c>
      <c r="O20" s="193">
        <f t="shared" si="2"/>
        <v>1.2</v>
      </c>
      <c r="Q20" s="193">
        <f t="shared" si="3"/>
        <v>2.5</v>
      </c>
    </row>
    <row r="21" spans="1:17" ht="42.75" customHeight="1">
      <c r="A21" s="222">
        <v>6</v>
      </c>
      <c r="B21" s="223" t="s">
        <v>359</v>
      </c>
      <c r="C21" s="324">
        <v>107</v>
      </c>
      <c r="D21" s="224">
        <v>6</v>
      </c>
      <c r="E21" s="324">
        <v>1.2</v>
      </c>
      <c r="F21" s="324">
        <v>1.2</v>
      </c>
      <c r="G21" s="325">
        <f>((E21+F21)/2+D21/2)*2*C21</f>
        <v>898.80000000000007</v>
      </c>
      <c r="H21" s="224">
        <v>2</v>
      </c>
      <c r="I21" s="224">
        <v>2</v>
      </c>
      <c r="J21" s="224">
        <v>4</v>
      </c>
      <c r="K21" s="225">
        <v>2</v>
      </c>
      <c r="L21" s="225">
        <v>2</v>
      </c>
      <c r="M21" s="351"/>
      <c r="N21" s="226">
        <f t="shared" si="1"/>
        <v>989</v>
      </c>
      <c r="O21" s="193">
        <f t="shared" si="2"/>
        <v>1.2</v>
      </c>
      <c r="Q21" s="193">
        <f t="shared" si="3"/>
        <v>3</v>
      </c>
    </row>
    <row r="22" spans="1:17" ht="42.75" customHeight="1">
      <c r="A22" s="222">
        <v>7</v>
      </c>
      <c r="B22" s="223" t="s">
        <v>360</v>
      </c>
      <c r="C22" s="324">
        <v>69</v>
      </c>
      <c r="D22" s="224">
        <v>5.5</v>
      </c>
      <c r="E22" s="324">
        <v>1.2</v>
      </c>
      <c r="F22" s="324">
        <v>1.2</v>
      </c>
      <c r="G22" s="325">
        <f>((E22+F22)/2+D22/2)*2*C22</f>
        <v>545.1</v>
      </c>
      <c r="H22" s="224">
        <v>2</v>
      </c>
      <c r="I22" s="224">
        <v>2</v>
      </c>
      <c r="J22" s="224">
        <v>4</v>
      </c>
      <c r="K22" s="225">
        <v>2</v>
      </c>
      <c r="L22" s="225">
        <v>2</v>
      </c>
      <c r="M22" s="351"/>
      <c r="N22" s="226">
        <f t="shared" si="1"/>
        <v>600</v>
      </c>
      <c r="O22" s="193">
        <f t="shared" si="2"/>
        <v>1.2</v>
      </c>
      <c r="Q22" s="193">
        <f t="shared" si="3"/>
        <v>2.75</v>
      </c>
    </row>
  </sheetData>
  <mergeCells count="14">
    <mergeCell ref="A15:B15"/>
    <mergeCell ref="A9:B9"/>
    <mergeCell ref="A8:B8"/>
    <mergeCell ref="N8:O8"/>
    <mergeCell ref="A11:M11"/>
    <mergeCell ref="A13:A14"/>
    <mergeCell ref="B13:B14"/>
    <mergeCell ref="M13:M14"/>
    <mergeCell ref="A7:B7"/>
    <mergeCell ref="B1:C1"/>
    <mergeCell ref="A3:B3"/>
    <mergeCell ref="A4:B4"/>
    <mergeCell ref="A5:B5"/>
    <mergeCell ref="A6:B6"/>
  </mergeCells>
  <phoneticPr fontId="67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75" orientation="landscape" r:id="rId1"/>
  <headerFooter>
    <oddFooter xml:space="preserve">&amp;R_________________________________________________________________________________________
PROJETO: Lincoln Cartaxo de Lira Júnior – Eng° Civil CREA 160 814 689 - 8 – Tel. (83) 9 9924 4447           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6"/>
  <sheetViews>
    <sheetView view="pageBreakPreview" topLeftCell="A71" zoomScale="75" zoomScaleNormal="75" zoomScaleSheetLayoutView="75" workbookViewId="0">
      <selection activeCell="K106" sqref="K106"/>
    </sheetView>
  </sheetViews>
  <sheetFormatPr defaultColWidth="9.1796875" defaultRowHeight="12" customHeight="1"/>
  <cols>
    <col min="1" max="1" width="4.7265625" style="247" customWidth="1"/>
    <col min="2" max="2" width="10.26953125" style="247" customWidth="1"/>
    <col min="3" max="3" width="8.81640625" style="247" customWidth="1"/>
    <col min="4" max="4" width="22.7265625" style="247" customWidth="1"/>
    <col min="5" max="5" width="9.1796875" style="284" bestFit="1" customWidth="1"/>
    <col min="6" max="6" width="25.7265625" style="247" bestFit="1" customWidth="1"/>
    <col min="7" max="7" width="14.26953125" style="247" customWidth="1"/>
    <col min="8" max="8" width="18" style="247" bestFit="1" customWidth="1"/>
    <col min="9" max="9" width="7.81640625" style="285" customWidth="1"/>
    <col min="10" max="10" width="14.26953125" style="247" customWidth="1"/>
    <col min="11" max="11" width="18.453125" style="247" bestFit="1" customWidth="1"/>
    <col min="12" max="12" width="13.7265625" style="285" customWidth="1"/>
    <col min="13" max="13" width="13.1796875" style="247" customWidth="1"/>
    <col min="14" max="14" width="18" style="247" bestFit="1" customWidth="1"/>
    <col min="15" max="15" width="9.453125" style="285" customWidth="1"/>
    <col min="16" max="16" width="11.81640625" style="249" customWidth="1"/>
    <col min="17" max="17" width="11.81640625" style="247" customWidth="1"/>
    <col min="18" max="18" width="3.54296875" style="247" customWidth="1"/>
    <col min="19" max="20" width="11.81640625" style="247" customWidth="1"/>
    <col min="21" max="21" width="3.54296875" style="247" customWidth="1"/>
    <col min="22" max="23" width="11.81640625" style="247" customWidth="1"/>
    <col min="24" max="24" width="3.54296875" style="247" customWidth="1"/>
    <col min="25" max="26" width="11.81640625" style="247" customWidth="1"/>
    <col min="27" max="27" width="3.54296875" style="247" customWidth="1"/>
    <col min="28" max="29" width="11.81640625" style="247" customWidth="1"/>
    <col min="30" max="30" width="3.54296875" style="247" customWidth="1"/>
    <col min="31" max="32" width="11.81640625" style="247" customWidth="1"/>
    <col min="33" max="33" width="3.54296875" style="247" customWidth="1"/>
    <col min="34" max="35" width="11.81640625" style="247" customWidth="1"/>
    <col min="36" max="36" width="3.54296875" style="247" customWidth="1"/>
    <col min="37" max="38" width="11.81640625" style="247" customWidth="1"/>
    <col min="39" max="39" width="3.54296875" style="247" customWidth="1"/>
    <col min="40" max="41" width="11.81640625" style="247" customWidth="1"/>
    <col min="42" max="42" width="3.54296875" style="247" customWidth="1"/>
    <col min="43" max="44" width="11.81640625" style="247" customWidth="1"/>
    <col min="45" max="45" width="3.54296875" style="247" customWidth="1"/>
    <col min="46" max="47" width="11.81640625" style="247" customWidth="1"/>
    <col min="48" max="48" width="3.54296875" style="247" customWidth="1"/>
    <col min="49" max="50" width="11.81640625" style="247" customWidth="1"/>
    <col min="51" max="51" width="3.54296875" style="247" customWidth="1"/>
    <col min="52" max="53" width="11.81640625" style="247" customWidth="1"/>
    <col min="54" max="54" width="3.54296875" style="247" customWidth="1"/>
    <col min="55" max="56" width="11.81640625" style="247" customWidth="1"/>
    <col min="57" max="57" width="3.54296875" style="247" customWidth="1"/>
    <col min="58" max="59" width="11.81640625" style="247" customWidth="1"/>
    <col min="60" max="60" width="3.54296875" style="247" customWidth="1"/>
    <col min="61" max="256" width="9.1796875" style="247"/>
    <col min="257" max="257" width="4.7265625" style="247" customWidth="1"/>
    <col min="258" max="258" width="10.26953125" style="247" customWidth="1"/>
    <col min="259" max="259" width="8.81640625" style="247" customWidth="1"/>
    <col min="260" max="260" width="14.54296875" style="247" customWidth="1"/>
    <col min="261" max="261" width="8.26953125" style="247" bestFit="1" customWidth="1"/>
    <col min="262" max="262" width="13.453125" style="247" customWidth="1"/>
    <col min="263" max="263" width="14.26953125" style="247" customWidth="1"/>
    <col min="264" max="264" width="10" style="247" customWidth="1"/>
    <col min="265" max="265" width="8.453125" style="247" customWidth="1"/>
    <col min="266" max="266" width="14.26953125" style="247" customWidth="1"/>
    <col min="267" max="267" width="9.81640625" style="247" customWidth="1"/>
    <col min="268" max="268" width="7.7265625" style="247" customWidth="1"/>
    <col min="269" max="269" width="13.1796875" style="247" customWidth="1"/>
    <col min="270" max="270" width="12.81640625" style="247" bestFit="1" customWidth="1"/>
    <col min="271" max="271" width="9.453125" style="247" customWidth="1"/>
    <col min="272" max="273" width="11.81640625" style="247" customWidth="1"/>
    <col min="274" max="274" width="3.54296875" style="247" customWidth="1"/>
    <col min="275" max="276" width="11.81640625" style="247" customWidth="1"/>
    <col min="277" max="277" width="3.54296875" style="247" customWidth="1"/>
    <col min="278" max="279" width="11.81640625" style="247" customWidth="1"/>
    <col min="280" max="280" width="3.54296875" style="247" customWidth="1"/>
    <col min="281" max="282" width="11.81640625" style="247" customWidth="1"/>
    <col min="283" max="283" width="3.54296875" style="247" customWidth="1"/>
    <col min="284" max="285" width="11.81640625" style="247" customWidth="1"/>
    <col min="286" max="286" width="3.54296875" style="247" customWidth="1"/>
    <col min="287" max="288" width="11.81640625" style="247" customWidth="1"/>
    <col min="289" max="289" width="3.54296875" style="247" customWidth="1"/>
    <col min="290" max="291" width="11.81640625" style="247" customWidth="1"/>
    <col min="292" max="292" width="3.54296875" style="247" customWidth="1"/>
    <col min="293" max="294" width="11.81640625" style="247" customWidth="1"/>
    <col min="295" max="295" width="3.54296875" style="247" customWidth="1"/>
    <col min="296" max="297" width="11.81640625" style="247" customWidth="1"/>
    <col min="298" max="298" width="3.54296875" style="247" customWidth="1"/>
    <col min="299" max="300" width="11.81640625" style="247" customWidth="1"/>
    <col min="301" max="301" width="3.54296875" style="247" customWidth="1"/>
    <col min="302" max="303" width="11.81640625" style="247" customWidth="1"/>
    <col min="304" max="304" width="3.54296875" style="247" customWidth="1"/>
    <col min="305" max="306" width="11.81640625" style="247" customWidth="1"/>
    <col min="307" max="307" width="3.54296875" style="247" customWidth="1"/>
    <col min="308" max="309" width="11.81640625" style="247" customWidth="1"/>
    <col min="310" max="310" width="3.54296875" style="247" customWidth="1"/>
    <col min="311" max="312" width="11.81640625" style="247" customWidth="1"/>
    <col min="313" max="313" width="3.54296875" style="247" customWidth="1"/>
    <col min="314" max="315" width="11.81640625" style="247" customWidth="1"/>
    <col min="316" max="316" width="3.54296875" style="247" customWidth="1"/>
    <col min="317" max="512" width="9.1796875" style="247"/>
    <col min="513" max="513" width="4.7265625" style="247" customWidth="1"/>
    <col min="514" max="514" width="10.26953125" style="247" customWidth="1"/>
    <col min="515" max="515" width="8.81640625" style="247" customWidth="1"/>
    <col min="516" max="516" width="14.54296875" style="247" customWidth="1"/>
    <col min="517" max="517" width="8.26953125" style="247" bestFit="1" customWidth="1"/>
    <col min="518" max="518" width="13.453125" style="247" customWidth="1"/>
    <col min="519" max="519" width="14.26953125" style="247" customWidth="1"/>
    <col min="520" max="520" width="10" style="247" customWidth="1"/>
    <col min="521" max="521" width="8.453125" style="247" customWidth="1"/>
    <col min="522" max="522" width="14.26953125" style="247" customWidth="1"/>
    <col min="523" max="523" width="9.81640625" style="247" customWidth="1"/>
    <col min="524" max="524" width="7.7265625" style="247" customWidth="1"/>
    <col min="525" max="525" width="13.1796875" style="247" customWidth="1"/>
    <col min="526" max="526" width="12.81640625" style="247" bestFit="1" customWidth="1"/>
    <col min="527" max="527" width="9.453125" style="247" customWidth="1"/>
    <col min="528" max="529" width="11.81640625" style="247" customWidth="1"/>
    <col min="530" max="530" width="3.54296875" style="247" customWidth="1"/>
    <col min="531" max="532" width="11.81640625" style="247" customWidth="1"/>
    <col min="533" max="533" width="3.54296875" style="247" customWidth="1"/>
    <col min="534" max="535" width="11.81640625" style="247" customWidth="1"/>
    <col min="536" max="536" width="3.54296875" style="247" customWidth="1"/>
    <col min="537" max="538" width="11.81640625" style="247" customWidth="1"/>
    <col min="539" max="539" width="3.54296875" style="247" customWidth="1"/>
    <col min="540" max="541" width="11.81640625" style="247" customWidth="1"/>
    <col min="542" max="542" width="3.54296875" style="247" customWidth="1"/>
    <col min="543" max="544" width="11.81640625" style="247" customWidth="1"/>
    <col min="545" max="545" width="3.54296875" style="247" customWidth="1"/>
    <col min="546" max="547" width="11.81640625" style="247" customWidth="1"/>
    <col min="548" max="548" width="3.54296875" style="247" customWidth="1"/>
    <col min="549" max="550" width="11.81640625" style="247" customWidth="1"/>
    <col min="551" max="551" width="3.54296875" style="247" customWidth="1"/>
    <col min="552" max="553" width="11.81640625" style="247" customWidth="1"/>
    <col min="554" max="554" width="3.54296875" style="247" customWidth="1"/>
    <col min="555" max="556" width="11.81640625" style="247" customWidth="1"/>
    <col min="557" max="557" width="3.54296875" style="247" customWidth="1"/>
    <col min="558" max="559" width="11.81640625" style="247" customWidth="1"/>
    <col min="560" max="560" width="3.54296875" style="247" customWidth="1"/>
    <col min="561" max="562" width="11.81640625" style="247" customWidth="1"/>
    <col min="563" max="563" width="3.54296875" style="247" customWidth="1"/>
    <col min="564" max="565" width="11.81640625" style="247" customWidth="1"/>
    <col min="566" max="566" width="3.54296875" style="247" customWidth="1"/>
    <col min="567" max="568" width="11.81640625" style="247" customWidth="1"/>
    <col min="569" max="569" width="3.54296875" style="247" customWidth="1"/>
    <col min="570" max="571" width="11.81640625" style="247" customWidth="1"/>
    <col min="572" max="572" width="3.54296875" style="247" customWidth="1"/>
    <col min="573" max="768" width="9.1796875" style="247"/>
    <col min="769" max="769" width="4.7265625" style="247" customWidth="1"/>
    <col min="770" max="770" width="10.26953125" style="247" customWidth="1"/>
    <col min="771" max="771" width="8.81640625" style="247" customWidth="1"/>
    <col min="772" max="772" width="14.54296875" style="247" customWidth="1"/>
    <col min="773" max="773" width="8.26953125" style="247" bestFit="1" customWidth="1"/>
    <col min="774" max="774" width="13.453125" style="247" customWidth="1"/>
    <col min="775" max="775" width="14.26953125" style="247" customWidth="1"/>
    <col min="776" max="776" width="10" style="247" customWidth="1"/>
    <col min="777" max="777" width="8.453125" style="247" customWidth="1"/>
    <col min="778" max="778" width="14.26953125" style="247" customWidth="1"/>
    <col min="779" max="779" width="9.81640625" style="247" customWidth="1"/>
    <col min="780" max="780" width="7.7265625" style="247" customWidth="1"/>
    <col min="781" max="781" width="13.1796875" style="247" customWidth="1"/>
    <col min="782" max="782" width="12.81640625" style="247" bestFit="1" customWidth="1"/>
    <col min="783" max="783" width="9.453125" style="247" customWidth="1"/>
    <col min="784" max="785" width="11.81640625" style="247" customWidth="1"/>
    <col min="786" max="786" width="3.54296875" style="247" customWidth="1"/>
    <col min="787" max="788" width="11.81640625" style="247" customWidth="1"/>
    <col min="789" max="789" width="3.54296875" style="247" customWidth="1"/>
    <col min="790" max="791" width="11.81640625" style="247" customWidth="1"/>
    <col min="792" max="792" width="3.54296875" style="247" customWidth="1"/>
    <col min="793" max="794" width="11.81640625" style="247" customWidth="1"/>
    <col min="795" max="795" width="3.54296875" style="247" customWidth="1"/>
    <col min="796" max="797" width="11.81640625" style="247" customWidth="1"/>
    <col min="798" max="798" width="3.54296875" style="247" customWidth="1"/>
    <col min="799" max="800" width="11.81640625" style="247" customWidth="1"/>
    <col min="801" max="801" width="3.54296875" style="247" customWidth="1"/>
    <col min="802" max="803" width="11.81640625" style="247" customWidth="1"/>
    <col min="804" max="804" width="3.54296875" style="247" customWidth="1"/>
    <col min="805" max="806" width="11.81640625" style="247" customWidth="1"/>
    <col min="807" max="807" width="3.54296875" style="247" customWidth="1"/>
    <col min="808" max="809" width="11.81640625" style="247" customWidth="1"/>
    <col min="810" max="810" width="3.54296875" style="247" customWidth="1"/>
    <col min="811" max="812" width="11.81640625" style="247" customWidth="1"/>
    <col min="813" max="813" width="3.54296875" style="247" customWidth="1"/>
    <col min="814" max="815" width="11.81640625" style="247" customWidth="1"/>
    <col min="816" max="816" width="3.54296875" style="247" customWidth="1"/>
    <col min="817" max="818" width="11.81640625" style="247" customWidth="1"/>
    <col min="819" max="819" width="3.54296875" style="247" customWidth="1"/>
    <col min="820" max="821" width="11.81640625" style="247" customWidth="1"/>
    <col min="822" max="822" width="3.54296875" style="247" customWidth="1"/>
    <col min="823" max="824" width="11.81640625" style="247" customWidth="1"/>
    <col min="825" max="825" width="3.54296875" style="247" customWidth="1"/>
    <col min="826" max="827" width="11.81640625" style="247" customWidth="1"/>
    <col min="828" max="828" width="3.54296875" style="247" customWidth="1"/>
    <col min="829" max="1024" width="9.1796875" style="247"/>
    <col min="1025" max="1025" width="4.7265625" style="247" customWidth="1"/>
    <col min="1026" max="1026" width="10.26953125" style="247" customWidth="1"/>
    <col min="1027" max="1027" width="8.81640625" style="247" customWidth="1"/>
    <col min="1028" max="1028" width="14.54296875" style="247" customWidth="1"/>
    <col min="1029" max="1029" width="8.26953125" style="247" bestFit="1" customWidth="1"/>
    <col min="1030" max="1030" width="13.453125" style="247" customWidth="1"/>
    <col min="1031" max="1031" width="14.26953125" style="247" customWidth="1"/>
    <col min="1032" max="1032" width="10" style="247" customWidth="1"/>
    <col min="1033" max="1033" width="8.453125" style="247" customWidth="1"/>
    <col min="1034" max="1034" width="14.26953125" style="247" customWidth="1"/>
    <col min="1035" max="1035" width="9.81640625" style="247" customWidth="1"/>
    <col min="1036" max="1036" width="7.7265625" style="247" customWidth="1"/>
    <col min="1037" max="1037" width="13.1796875" style="247" customWidth="1"/>
    <col min="1038" max="1038" width="12.81640625" style="247" bestFit="1" customWidth="1"/>
    <col min="1039" max="1039" width="9.453125" style="247" customWidth="1"/>
    <col min="1040" max="1041" width="11.81640625" style="247" customWidth="1"/>
    <col min="1042" max="1042" width="3.54296875" style="247" customWidth="1"/>
    <col min="1043" max="1044" width="11.81640625" style="247" customWidth="1"/>
    <col min="1045" max="1045" width="3.54296875" style="247" customWidth="1"/>
    <col min="1046" max="1047" width="11.81640625" style="247" customWidth="1"/>
    <col min="1048" max="1048" width="3.54296875" style="247" customWidth="1"/>
    <col min="1049" max="1050" width="11.81640625" style="247" customWidth="1"/>
    <col min="1051" max="1051" width="3.54296875" style="247" customWidth="1"/>
    <col min="1052" max="1053" width="11.81640625" style="247" customWidth="1"/>
    <col min="1054" max="1054" width="3.54296875" style="247" customWidth="1"/>
    <col min="1055" max="1056" width="11.81640625" style="247" customWidth="1"/>
    <col min="1057" max="1057" width="3.54296875" style="247" customWidth="1"/>
    <col min="1058" max="1059" width="11.81640625" style="247" customWidth="1"/>
    <col min="1060" max="1060" width="3.54296875" style="247" customWidth="1"/>
    <col min="1061" max="1062" width="11.81640625" style="247" customWidth="1"/>
    <col min="1063" max="1063" width="3.54296875" style="247" customWidth="1"/>
    <col min="1064" max="1065" width="11.81640625" style="247" customWidth="1"/>
    <col min="1066" max="1066" width="3.54296875" style="247" customWidth="1"/>
    <col min="1067" max="1068" width="11.81640625" style="247" customWidth="1"/>
    <col min="1069" max="1069" width="3.54296875" style="247" customWidth="1"/>
    <col min="1070" max="1071" width="11.81640625" style="247" customWidth="1"/>
    <col min="1072" max="1072" width="3.54296875" style="247" customWidth="1"/>
    <col min="1073" max="1074" width="11.81640625" style="247" customWidth="1"/>
    <col min="1075" max="1075" width="3.54296875" style="247" customWidth="1"/>
    <col min="1076" max="1077" width="11.81640625" style="247" customWidth="1"/>
    <col min="1078" max="1078" width="3.54296875" style="247" customWidth="1"/>
    <col min="1079" max="1080" width="11.81640625" style="247" customWidth="1"/>
    <col min="1081" max="1081" width="3.54296875" style="247" customWidth="1"/>
    <col min="1082" max="1083" width="11.81640625" style="247" customWidth="1"/>
    <col min="1084" max="1084" width="3.54296875" style="247" customWidth="1"/>
    <col min="1085" max="1280" width="9.1796875" style="247"/>
    <col min="1281" max="1281" width="4.7265625" style="247" customWidth="1"/>
    <col min="1282" max="1282" width="10.26953125" style="247" customWidth="1"/>
    <col min="1283" max="1283" width="8.81640625" style="247" customWidth="1"/>
    <col min="1284" max="1284" width="14.54296875" style="247" customWidth="1"/>
    <col min="1285" max="1285" width="8.26953125" style="247" bestFit="1" customWidth="1"/>
    <col min="1286" max="1286" width="13.453125" style="247" customWidth="1"/>
    <col min="1287" max="1287" width="14.26953125" style="247" customWidth="1"/>
    <col min="1288" max="1288" width="10" style="247" customWidth="1"/>
    <col min="1289" max="1289" width="8.453125" style="247" customWidth="1"/>
    <col min="1290" max="1290" width="14.26953125" style="247" customWidth="1"/>
    <col min="1291" max="1291" width="9.81640625" style="247" customWidth="1"/>
    <col min="1292" max="1292" width="7.7265625" style="247" customWidth="1"/>
    <col min="1293" max="1293" width="13.1796875" style="247" customWidth="1"/>
    <col min="1294" max="1294" width="12.81640625" style="247" bestFit="1" customWidth="1"/>
    <col min="1295" max="1295" width="9.453125" style="247" customWidth="1"/>
    <col min="1296" max="1297" width="11.81640625" style="247" customWidth="1"/>
    <col min="1298" max="1298" width="3.54296875" style="247" customWidth="1"/>
    <col min="1299" max="1300" width="11.81640625" style="247" customWidth="1"/>
    <col min="1301" max="1301" width="3.54296875" style="247" customWidth="1"/>
    <col min="1302" max="1303" width="11.81640625" style="247" customWidth="1"/>
    <col min="1304" max="1304" width="3.54296875" style="247" customWidth="1"/>
    <col min="1305" max="1306" width="11.81640625" style="247" customWidth="1"/>
    <col min="1307" max="1307" width="3.54296875" style="247" customWidth="1"/>
    <col min="1308" max="1309" width="11.81640625" style="247" customWidth="1"/>
    <col min="1310" max="1310" width="3.54296875" style="247" customWidth="1"/>
    <col min="1311" max="1312" width="11.81640625" style="247" customWidth="1"/>
    <col min="1313" max="1313" width="3.54296875" style="247" customWidth="1"/>
    <col min="1314" max="1315" width="11.81640625" style="247" customWidth="1"/>
    <col min="1316" max="1316" width="3.54296875" style="247" customWidth="1"/>
    <col min="1317" max="1318" width="11.81640625" style="247" customWidth="1"/>
    <col min="1319" max="1319" width="3.54296875" style="247" customWidth="1"/>
    <col min="1320" max="1321" width="11.81640625" style="247" customWidth="1"/>
    <col min="1322" max="1322" width="3.54296875" style="247" customWidth="1"/>
    <col min="1323" max="1324" width="11.81640625" style="247" customWidth="1"/>
    <col min="1325" max="1325" width="3.54296875" style="247" customWidth="1"/>
    <col min="1326" max="1327" width="11.81640625" style="247" customWidth="1"/>
    <col min="1328" max="1328" width="3.54296875" style="247" customWidth="1"/>
    <col min="1329" max="1330" width="11.81640625" style="247" customWidth="1"/>
    <col min="1331" max="1331" width="3.54296875" style="247" customWidth="1"/>
    <col min="1332" max="1333" width="11.81640625" style="247" customWidth="1"/>
    <col min="1334" max="1334" width="3.54296875" style="247" customWidth="1"/>
    <col min="1335" max="1336" width="11.81640625" style="247" customWidth="1"/>
    <col min="1337" max="1337" width="3.54296875" style="247" customWidth="1"/>
    <col min="1338" max="1339" width="11.81640625" style="247" customWidth="1"/>
    <col min="1340" max="1340" width="3.54296875" style="247" customWidth="1"/>
    <col min="1341" max="1536" width="9.1796875" style="247"/>
    <col min="1537" max="1537" width="4.7265625" style="247" customWidth="1"/>
    <col min="1538" max="1538" width="10.26953125" style="247" customWidth="1"/>
    <col min="1539" max="1539" width="8.81640625" style="247" customWidth="1"/>
    <col min="1540" max="1540" width="14.54296875" style="247" customWidth="1"/>
    <col min="1541" max="1541" width="8.26953125" style="247" bestFit="1" customWidth="1"/>
    <col min="1542" max="1542" width="13.453125" style="247" customWidth="1"/>
    <col min="1543" max="1543" width="14.26953125" style="247" customWidth="1"/>
    <col min="1544" max="1544" width="10" style="247" customWidth="1"/>
    <col min="1545" max="1545" width="8.453125" style="247" customWidth="1"/>
    <col min="1546" max="1546" width="14.26953125" style="247" customWidth="1"/>
    <col min="1547" max="1547" width="9.81640625" style="247" customWidth="1"/>
    <col min="1548" max="1548" width="7.7265625" style="247" customWidth="1"/>
    <col min="1549" max="1549" width="13.1796875" style="247" customWidth="1"/>
    <col min="1550" max="1550" width="12.81640625" style="247" bestFit="1" customWidth="1"/>
    <col min="1551" max="1551" width="9.453125" style="247" customWidth="1"/>
    <col min="1552" max="1553" width="11.81640625" style="247" customWidth="1"/>
    <col min="1554" max="1554" width="3.54296875" style="247" customWidth="1"/>
    <col min="1555" max="1556" width="11.81640625" style="247" customWidth="1"/>
    <col min="1557" max="1557" width="3.54296875" style="247" customWidth="1"/>
    <col min="1558" max="1559" width="11.81640625" style="247" customWidth="1"/>
    <col min="1560" max="1560" width="3.54296875" style="247" customWidth="1"/>
    <col min="1561" max="1562" width="11.81640625" style="247" customWidth="1"/>
    <col min="1563" max="1563" width="3.54296875" style="247" customWidth="1"/>
    <col min="1564" max="1565" width="11.81640625" style="247" customWidth="1"/>
    <col min="1566" max="1566" width="3.54296875" style="247" customWidth="1"/>
    <col min="1567" max="1568" width="11.81640625" style="247" customWidth="1"/>
    <col min="1569" max="1569" width="3.54296875" style="247" customWidth="1"/>
    <col min="1570" max="1571" width="11.81640625" style="247" customWidth="1"/>
    <col min="1572" max="1572" width="3.54296875" style="247" customWidth="1"/>
    <col min="1573" max="1574" width="11.81640625" style="247" customWidth="1"/>
    <col min="1575" max="1575" width="3.54296875" style="247" customWidth="1"/>
    <col min="1576" max="1577" width="11.81640625" style="247" customWidth="1"/>
    <col min="1578" max="1578" width="3.54296875" style="247" customWidth="1"/>
    <col min="1579" max="1580" width="11.81640625" style="247" customWidth="1"/>
    <col min="1581" max="1581" width="3.54296875" style="247" customWidth="1"/>
    <col min="1582" max="1583" width="11.81640625" style="247" customWidth="1"/>
    <col min="1584" max="1584" width="3.54296875" style="247" customWidth="1"/>
    <col min="1585" max="1586" width="11.81640625" style="247" customWidth="1"/>
    <col min="1587" max="1587" width="3.54296875" style="247" customWidth="1"/>
    <col min="1588" max="1589" width="11.81640625" style="247" customWidth="1"/>
    <col min="1590" max="1590" width="3.54296875" style="247" customWidth="1"/>
    <col min="1591" max="1592" width="11.81640625" style="247" customWidth="1"/>
    <col min="1593" max="1593" width="3.54296875" style="247" customWidth="1"/>
    <col min="1594" max="1595" width="11.81640625" style="247" customWidth="1"/>
    <col min="1596" max="1596" width="3.54296875" style="247" customWidth="1"/>
    <col min="1597" max="1792" width="9.1796875" style="247"/>
    <col min="1793" max="1793" width="4.7265625" style="247" customWidth="1"/>
    <col min="1794" max="1794" width="10.26953125" style="247" customWidth="1"/>
    <col min="1795" max="1795" width="8.81640625" style="247" customWidth="1"/>
    <col min="1796" max="1796" width="14.54296875" style="247" customWidth="1"/>
    <col min="1797" max="1797" width="8.26953125" style="247" bestFit="1" customWidth="1"/>
    <col min="1798" max="1798" width="13.453125" style="247" customWidth="1"/>
    <col min="1799" max="1799" width="14.26953125" style="247" customWidth="1"/>
    <col min="1800" max="1800" width="10" style="247" customWidth="1"/>
    <col min="1801" max="1801" width="8.453125" style="247" customWidth="1"/>
    <col min="1802" max="1802" width="14.26953125" style="247" customWidth="1"/>
    <col min="1803" max="1803" width="9.81640625" style="247" customWidth="1"/>
    <col min="1804" max="1804" width="7.7265625" style="247" customWidth="1"/>
    <col min="1805" max="1805" width="13.1796875" style="247" customWidth="1"/>
    <col min="1806" max="1806" width="12.81640625" style="247" bestFit="1" customWidth="1"/>
    <col min="1807" max="1807" width="9.453125" style="247" customWidth="1"/>
    <col min="1808" max="1809" width="11.81640625" style="247" customWidth="1"/>
    <col min="1810" max="1810" width="3.54296875" style="247" customWidth="1"/>
    <col min="1811" max="1812" width="11.81640625" style="247" customWidth="1"/>
    <col min="1813" max="1813" width="3.54296875" style="247" customWidth="1"/>
    <col min="1814" max="1815" width="11.81640625" style="247" customWidth="1"/>
    <col min="1816" max="1816" width="3.54296875" style="247" customWidth="1"/>
    <col min="1817" max="1818" width="11.81640625" style="247" customWidth="1"/>
    <col min="1819" max="1819" width="3.54296875" style="247" customWidth="1"/>
    <col min="1820" max="1821" width="11.81640625" style="247" customWidth="1"/>
    <col min="1822" max="1822" width="3.54296875" style="247" customWidth="1"/>
    <col min="1823" max="1824" width="11.81640625" style="247" customWidth="1"/>
    <col min="1825" max="1825" width="3.54296875" style="247" customWidth="1"/>
    <col min="1826" max="1827" width="11.81640625" style="247" customWidth="1"/>
    <col min="1828" max="1828" width="3.54296875" style="247" customWidth="1"/>
    <col min="1829" max="1830" width="11.81640625" style="247" customWidth="1"/>
    <col min="1831" max="1831" width="3.54296875" style="247" customWidth="1"/>
    <col min="1832" max="1833" width="11.81640625" style="247" customWidth="1"/>
    <col min="1834" max="1834" width="3.54296875" style="247" customWidth="1"/>
    <col min="1835" max="1836" width="11.81640625" style="247" customWidth="1"/>
    <col min="1837" max="1837" width="3.54296875" style="247" customWidth="1"/>
    <col min="1838" max="1839" width="11.81640625" style="247" customWidth="1"/>
    <col min="1840" max="1840" width="3.54296875" style="247" customWidth="1"/>
    <col min="1841" max="1842" width="11.81640625" style="247" customWidth="1"/>
    <col min="1843" max="1843" width="3.54296875" style="247" customWidth="1"/>
    <col min="1844" max="1845" width="11.81640625" style="247" customWidth="1"/>
    <col min="1846" max="1846" width="3.54296875" style="247" customWidth="1"/>
    <col min="1847" max="1848" width="11.81640625" style="247" customWidth="1"/>
    <col min="1849" max="1849" width="3.54296875" style="247" customWidth="1"/>
    <col min="1850" max="1851" width="11.81640625" style="247" customWidth="1"/>
    <col min="1852" max="1852" width="3.54296875" style="247" customWidth="1"/>
    <col min="1853" max="2048" width="9.1796875" style="247"/>
    <col min="2049" max="2049" width="4.7265625" style="247" customWidth="1"/>
    <col min="2050" max="2050" width="10.26953125" style="247" customWidth="1"/>
    <col min="2051" max="2051" width="8.81640625" style="247" customWidth="1"/>
    <col min="2052" max="2052" width="14.54296875" style="247" customWidth="1"/>
    <col min="2053" max="2053" width="8.26953125" style="247" bestFit="1" customWidth="1"/>
    <col min="2054" max="2054" width="13.453125" style="247" customWidth="1"/>
    <col min="2055" max="2055" width="14.26953125" style="247" customWidth="1"/>
    <col min="2056" max="2056" width="10" style="247" customWidth="1"/>
    <col min="2057" max="2057" width="8.453125" style="247" customWidth="1"/>
    <col min="2058" max="2058" width="14.26953125" style="247" customWidth="1"/>
    <col min="2059" max="2059" width="9.81640625" style="247" customWidth="1"/>
    <col min="2060" max="2060" width="7.7265625" style="247" customWidth="1"/>
    <col min="2061" max="2061" width="13.1796875" style="247" customWidth="1"/>
    <col min="2062" max="2062" width="12.81640625" style="247" bestFit="1" customWidth="1"/>
    <col min="2063" max="2063" width="9.453125" style="247" customWidth="1"/>
    <col min="2064" max="2065" width="11.81640625" style="247" customWidth="1"/>
    <col min="2066" max="2066" width="3.54296875" style="247" customWidth="1"/>
    <col min="2067" max="2068" width="11.81640625" style="247" customWidth="1"/>
    <col min="2069" max="2069" width="3.54296875" style="247" customWidth="1"/>
    <col min="2070" max="2071" width="11.81640625" style="247" customWidth="1"/>
    <col min="2072" max="2072" width="3.54296875" style="247" customWidth="1"/>
    <col min="2073" max="2074" width="11.81640625" style="247" customWidth="1"/>
    <col min="2075" max="2075" width="3.54296875" style="247" customWidth="1"/>
    <col min="2076" max="2077" width="11.81640625" style="247" customWidth="1"/>
    <col min="2078" max="2078" width="3.54296875" style="247" customWidth="1"/>
    <col min="2079" max="2080" width="11.81640625" style="247" customWidth="1"/>
    <col min="2081" max="2081" width="3.54296875" style="247" customWidth="1"/>
    <col min="2082" max="2083" width="11.81640625" style="247" customWidth="1"/>
    <col min="2084" max="2084" width="3.54296875" style="247" customWidth="1"/>
    <col min="2085" max="2086" width="11.81640625" style="247" customWidth="1"/>
    <col min="2087" max="2087" width="3.54296875" style="247" customWidth="1"/>
    <col min="2088" max="2089" width="11.81640625" style="247" customWidth="1"/>
    <col min="2090" max="2090" width="3.54296875" style="247" customWidth="1"/>
    <col min="2091" max="2092" width="11.81640625" style="247" customWidth="1"/>
    <col min="2093" max="2093" width="3.54296875" style="247" customWidth="1"/>
    <col min="2094" max="2095" width="11.81640625" style="247" customWidth="1"/>
    <col min="2096" max="2096" width="3.54296875" style="247" customWidth="1"/>
    <col min="2097" max="2098" width="11.81640625" style="247" customWidth="1"/>
    <col min="2099" max="2099" width="3.54296875" style="247" customWidth="1"/>
    <col min="2100" max="2101" width="11.81640625" style="247" customWidth="1"/>
    <col min="2102" max="2102" width="3.54296875" style="247" customWidth="1"/>
    <col min="2103" max="2104" width="11.81640625" style="247" customWidth="1"/>
    <col min="2105" max="2105" width="3.54296875" style="247" customWidth="1"/>
    <col min="2106" max="2107" width="11.81640625" style="247" customWidth="1"/>
    <col min="2108" max="2108" width="3.54296875" style="247" customWidth="1"/>
    <col min="2109" max="2304" width="9.1796875" style="247"/>
    <col min="2305" max="2305" width="4.7265625" style="247" customWidth="1"/>
    <col min="2306" max="2306" width="10.26953125" style="247" customWidth="1"/>
    <col min="2307" max="2307" width="8.81640625" style="247" customWidth="1"/>
    <col min="2308" max="2308" width="14.54296875" style="247" customWidth="1"/>
    <col min="2309" max="2309" width="8.26953125" style="247" bestFit="1" customWidth="1"/>
    <col min="2310" max="2310" width="13.453125" style="247" customWidth="1"/>
    <col min="2311" max="2311" width="14.26953125" style="247" customWidth="1"/>
    <col min="2312" max="2312" width="10" style="247" customWidth="1"/>
    <col min="2313" max="2313" width="8.453125" style="247" customWidth="1"/>
    <col min="2314" max="2314" width="14.26953125" style="247" customWidth="1"/>
    <col min="2315" max="2315" width="9.81640625" style="247" customWidth="1"/>
    <col min="2316" max="2316" width="7.7265625" style="247" customWidth="1"/>
    <col min="2317" max="2317" width="13.1796875" style="247" customWidth="1"/>
    <col min="2318" max="2318" width="12.81640625" style="247" bestFit="1" customWidth="1"/>
    <col min="2319" max="2319" width="9.453125" style="247" customWidth="1"/>
    <col min="2320" max="2321" width="11.81640625" style="247" customWidth="1"/>
    <col min="2322" max="2322" width="3.54296875" style="247" customWidth="1"/>
    <col min="2323" max="2324" width="11.81640625" style="247" customWidth="1"/>
    <col min="2325" max="2325" width="3.54296875" style="247" customWidth="1"/>
    <col min="2326" max="2327" width="11.81640625" style="247" customWidth="1"/>
    <col min="2328" max="2328" width="3.54296875" style="247" customWidth="1"/>
    <col min="2329" max="2330" width="11.81640625" style="247" customWidth="1"/>
    <col min="2331" max="2331" width="3.54296875" style="247" customWidth="1"/>
    <col min="2332" max="2333" width="11.81640625" style="247" customWidth="1"/>
    <col min="2334" max="2334" width="3.54296875" style="247" customWidth="1"/>
    <col min="2335" max="2336" width="11.81640625" style="247" customWidth="1"/>
    <col min="2337" max="2337" width="3.54296875" style="247" customWidth="1"/>
    <col min="2338" max="2339" width="11.81640625" style="247" customWidth="1"/>
    <col min="2340" max="2340" width="3.54296875" style="247" customWidth="1"/>
    <col min="2341" max="2342" width="11.81640625" style="247" customWidth="1"/>
    <col min="2343" max="2343" width="3.54296875" style="247" customWidth="1"/>
    <col min="2344" max="2345" width="11.81640625" style="247" customWidth="1"/>
    <col min="2346" max="2346" width="3.54296875" style="247" customWidth="1"/>
    <col min="2347" max="2348" width="11.81640625" style="247" customWidth="1"/>
    <col min="2349" max="2349" width="3.54296875" style="247" customWidth="1"/>
    <col min="2350" max="2351" width="11.81640625" style="247" customWidth="1"/>
    <col min="2352" max="2352" width="3.54296875" style="247" customWidth="1"/>
    <col min="2353" max="2354" width="11.81640625" style="247" customWidth="1"/>
    <col min="2355" max="2355" width="3.54296875" style="247" customWidth="1"/>
    <col min="2356" max="2357" width="11.81640625" style="247" customWidth="1"/>
    <col min="2358" max="2358" width="3.54296875" style="247" customWidth="1"/>
    <col min="2359" max="2360" width="11.81640625" style="247" customWidth="1"/>
    <col min="2361" max="2361" width="3.54296875" style="247" customWidth="1"/>
    <col min="2362" max="2363" width="11.81640625" style="247" customWidth="1"/>
    <col min="2364" max="2364" width="3.54296875" style="247" customWidth="1"/>
    <col min="2365" max="2560" width="9.1796875" style="247"/>
    <col min="2561" max="2561" width="4.7265625" style="247" customWidth="1"/>
    <col min="2562" max="2562" width="10.26953125" style="247" customWidth="1"/>
    <col min="2563" max="2563" width="8.81640625" style="247" customWidth="1"/>
    <col min="2564" max="2564" width="14.54296875" style="247" customWidth="1"/>
    <col min="2565" max="2565" width="8.26953125" style="247" bestFit="1" customWidth="1"/>
    <col min="2566" max="2566" width="13.453125" style="247" customWidth="1"/>
    <col min="2567" max="2567" width="14.26953125" style="247" customWidth="1"/>
    <col min="2568" max="2568" width="10" style="247" customWidth="1"/>
    <col min="2569" max="2569" width="8.453125" style="247" customWidth="1"/>
    <col min="2570" max="2570" width="14.26953125" style="247" customWidth="1"/>
    <col min="2571" max="2571" width="9.81640625" style="247" customWidth="1"/>
    <col min="2572" max="2572" width="7.7265625" style="247" customWidth="1"/>
    <col min="2573" max="2573" width="13.1796875" style="247" customWidth="1"/>
    <col min="2574" max="2574" width="12.81640625" style="247" bestFit="1" customWidth="1"/>
    <col min="2575" max="2575" width="9.453125" style="247" customWidth="1"/>
    <col min="2576" max="2577" width="11.81640625" style="247" customWidth="1"/>
    <col min="2578" max="2578" width="3.54296875" style="247" customWidth="1"/>
    <col min="2579" max="2580" width="11.81640625" style="247" customWidth="1"/>
    <col min="2581" max="2581" width="3.54296875" style="247" customWidth="1"/>
    <col min="2582" max="2583" width="11.81640625" style="247" customWidth="1"/>
    <col min="2584" max="2584" width="3.54296875" style="247" customWidth="1"/>
    <col min="2585" max="2586" width="11.81640625" style="247" customWidth="1"/>
    <col min="2587" max="2587" width="3.54296875" style="247" customWidth="1"/>
    <col min="2588" max="2589" width="11.81640625" style="247" customWidth="1"/>
    <col min="2590" max="2590" width="3.54296875" style="247" customWidth="1"/>
    <col min="2591" max="2592" width="11.81640625" style="247" customWidth="1"/>
    <col min="2593" max="2593" width="3.54296875" style="247" customWidth="1"/>
    <col min="2594" max="2595" width="11.81640625" style="247" customWidth="1"/>
    <col min="2596" max="2596" width="3.54296875" style="247" customWidth="1"/>
    <col min="2597" max="2598" width="11.81640625" style="247" customWidth="1"/>
    <col min="2599" max="2599" width="3.54296875" style="247" customWidth="1"/>
    <col min="2600" max="2601" width="11.81640625" style="247" customWidth="1"/>
    <col min="2602" max="2602" width="3.54296875" style="247" customWidth="1"/>
    <col min="2603" max="2604" width="11.81640625" style="247" customWidth="1"/>
    <col min="2605" max="2605" width="3.54296875" style="247" customWidth="1"/>
    <col min="2606" max="2607" width="11.81640625" style="247" customWidth="1"/>
    <col min="2608" max="2608" width="3.54296875" style="247" customWidth="1"/>
    <col min="2609" max="2610" width="11.81640625" style="247" customWidth="1"/>
    <col min="2611" max="2611" width="3.54296875" style="247" customWidth="1"/>
    <col min="2612" max="2613" width="11.81640625" style="247" customWidth="1"/>
    <col min="2614" max="2614" width="3.54296875" style="247" customWidth="1"/>
    <col min="2615" max="2616" width="11.81640625" style="247" customWidth="1"/>
    <col min="2617" max="2617" width="3.54296875" style="247" customWidth="1"/>
    <col min="2618" max="2619" width="11.81640625" style="247" customWidth="1"/>
    <col min="2620" max="2620" width="3.54296875" style="247" customWidth="1"/>
    <col min="2621" max="2816" width="9.1796875" style="247"/>
    <col min="2817" max="2817" width="4.7265625" style="247" customWidth="1"/>
    <col min="2818" max="2818" width="10.26953125" style="247" customWidth="1"/>
    <col min="2819" max="2819" width="8.81640625" style="247" customWidth="1"/>
    <col min="2820" max="2820" width="14.54296875" style="247" customWidth="1"/>
    <col min="2821" max="2821" width="8.26953125" style="247" bestFit="1" customWidth="1"/>
    <col min="2822" max="2822" width="13.453125" style="247" customWidth="1"/>
    <col min="2823" max="2823" width="14.26953125" style="247" customWidth="1"/>
    <col min="2824" max="2824" width="10" style="247" customWidth="1"/>
    <col min="2825" max="2825" width="8.453125" style="247" customWidth="1"/>
    <col min="2826" max="2826" width="14.26953125" style="247" customWidth="1"/>
    <col min="2827" max="2827" width="9.81640625" style="247" customWidth="1"/>
    <col min="2828" max="2828" width="7.7265625" style="247" customWidth="1"/>
    <col min="2829" max="2829" width="13.1796875" style="247" customWidth="1"/>
    <col min="2830" max="2830" width="12.81640625" style="247" bestFit="1" customWidth="1"/>
    <col min="2831" max="2831" width="9.453125" style="247" customWidth="1"/>
    <col min="2832" max="2833" width="11.81640625" style="247" customWidth="1"/>
    <col min="2834" max="2834" width="3.54296875" style="247" customWidth="1"/>
    <col min="2835" max="2836" width="11.81640625" style="247" customWidth="1"/>
    <col min="2837" max="2837" width="3.54296875" style="247" customWidth="1"/>
    <col min="2838" max="2839" width="11.81640625" style="247" customWidth="1"/>
    <col min="2840" max="2840" width="3.54296875" style="247" customWidth="1"/>
    <col min="2841" max="2842" width="11.81640625" style="247" customWidth="1"/>
    <col min="2843" max="2843" width="3.54296875" style="247" customWidth="1"/>
    <col min="2844" max="2845" width="11.81640625" style="247" customWidth="1"/>
    <col min="2846" max="2846" width="3.54296875" style="247" customWidth="1"/>
    <col min="2847" max="2848" width="11.81640625" style="247" customWidth="1"/>
    <col min="2849" max="2849" width="3.54296875" style="247" customWidth="1"/>
    <col min="2850" max="2851" width="11.81640625" style="247" customWidth="1"/>
    <col min="2852" max="2852" width="3.54296875" style="247" customWidth="1"/>
    <col min="2853" max="2854" width="11.81640625" style="247" customWidth="1"/>
    <col min="2855" max="2855" width="3.54296875" style="247" customWidth="1"/>
    <col min="2856" max="2857" width="11.81640625" style="247" customWidth="1"/>
    <col min="2858" max="2858" width="3.54296875" style="247" customWidth="1"/>
    <col min="2859" max="2860" width="11.81640625" style="247" customWidth="1"/>
    <col min="2861" max="2861" width="3.54296875" style="247" customWidth="1"/>
    <col min="2862" max="2863" width="11.81640625" style="247" customWidth="1"/>
    <col min="2864" max="2864" width="3.54296875" style="247" customWidth="1"/>
    <col min="2865" max="2866" width="11.81640625" style="247" customWidth="1"/>
    <col min="2867" max="2867" width="3.54296875" style="247" customWidth="1"/>
    <col min="2868" max="2869" width="11.81640625" style="247" customWidth="1"/>
    <col min="2870" max="2870" width="3.54296875" style="247" customWidth="1"/>
    <col min="2871" max="2872" width="11.81640625" style="247" customWidth="1"/>
    <col min="2873" max="2873" width="3.54296875" style="247" customWidth="1"/>
    <col min="2874" max="2875" width="11.81640625" style="247" customWidth="1"/>
    <col min="2876" max="2876" width="3.54296875" style="247" customWidth="1"/>
    <col min="2877" max="3072" width="9.1796875" style="247"/>
    <col min="3073" max="3073" width="4.7265625" style="247" customWidth="1"/>
    <col min="3074" max="3074" width="10.26953125" style="247" customWidth="1"/>
    <col min="3075" max="3075" width="8.81640625" style="247" customWidth="1"/>
    <col min="3076" max="3076" width="14.54296875" style="247" customWidth="1"/>
    <col min="3077" max="3077" width="8.26953125" style="247" bestFit="1" customWidth="1"/>
    <col min="3078" max="3078" width="13.453125" style="247" customWidth="1"/>
    <col min="3079" max="3079" width="14.26953125" style="247" customWidth="1"/>
    <col min="3080" max="3080" width="10" style="247" customWidth="1"/>
    <col min="3081" max="3081" width="8.453125" style="247" customWidth="1"/>
    <col min="3082" max="3082" width="14.26953125" style="247" customWidth="1"/>
    <col min="3083" max="3083" width="9.81640625" style="247" customWidth="1"/>
    <col min="3084" max="3084" width="7.7265625" style="247" customWidth="1"/>
    <col min="3085" max="3085" width="13.1796875" style="247" customWidth="1"/>
    <col min="3086" max="3086" width="12.81640625" style="247" bestFit="1" customWidth="1"/>
    <col min="3087" max="3087" width="9.453125" style="247" customWidth="1"/>
    <col min="3088" max="3089" width="11.81640625" style="247" customWidth="1"/>
    <col min="3090" max="3090" width="3.54296875" style="247" customWidth="1"/>
    <col min="3091" max="3092" width="11.81640625" style="247" customWidth="1"/>
    <col min="3093" max="3093" width="3.54296875" style="247" customWidth="1"/>
    <col min="3094" max="3095" width="11.81640625" style="247" customWidth="1"/>
    <col min="3096" max="3096" width="3.54296875" style="247" customWidth="1"/>
    <col min="3097" max="3098" width="11.81640625" style="247" customWidth="1"/>
    <col min="3099" max="3099" width="3.54296875" style="247" customWidth="1"/>
    <col min="3100" max="3101" width="11.81640625" style="247" customWidth="1"/>
    <col min="3102" max="3102" width="3.54296875" style="247" customWidth="1"/>
    <col min="3103" max="3104" width="11.81640625" style="247" customWidth="1"/>
    <col min="3105" max="3105" width="3.54296875" style="247" customWidth="1"/>
    <col min="3106" max="3107" width="11.81640625" style="247" customWidth="1"/>
    <col min="3108" max="3108" width="3.54296875" style="247" customWidth="1"/>
    <col min="3109" max="3110" width="11.81640625" style="247" customWidth="1"/>
    <col min="3111" max="3111" width="3.54296875" style="247" customWidth="1"/>
    <col min="3112" max="3113" width="11.81640625" style="247" customWidth="1"/>
    <col min="3114" max="3114" width="3.54296875" style="247" customWidth="1"/>
    <col min="3115" max="3116" width="11.81640625" style="247" customWidth="1"/>
    <col min="3117" max="3117" width="3.54296875" style="247" customWidth="1"/>
    <col min="3118" max="3119" width="11.81640625" style="247" customWidth="1"/>
    <col min="3120" max="3120" width="3.54296875" style="247" customWidth="1"/>
    <col min="3121" max="3122" width="11.81640625" style="247" customWidth="1"/>
    <col min="3123" max="3123" width="3.54296875" style="247" customWidth="1"/>
    <col min="3124" max="3125" width="11.81640625" style="247" customWidth="1"/>
    <col min="3126" max="3126" width="3.54296875" style="247" customWidth="1"/>
    <col min="3127" max="3128" width="11.81640625" style="247" customWidth="1"/>
    <col min="3129" max="3129" width="3.54296875" style="247" customWidth="1"/>
    <col min="3130" max="3131" width="11.81640625" style="247" customWidth="1"/>
    <col min="3132" max="3132" width="3.54296875" style="247" customWidth="1"/>
    <col min="3133" max="3328" width="9.1796875" style="247"/>
    <col min="3329" max="3329" width="4.7265625" style="247" customWidth="1"/>
    <col min="3330" max="3330" width="10.26953125" style="247" customWidth="1"/>
    <col min="3331" max="3331" width="8.81640625" style="247" customWidth="1"/>
    <col min="3332" max="3332" width="14.54296875" style="247" customWidth="1"/>
    <col min="3333" max="3333" width="8.26953125" style="247" bestFit="1" customWidth="1"/>
    <col min="3334" max="3334" width="13.453125" style="247" customWidth="1"/>
    <col min="3335" max="3335" width="14.26953125" style="247" customWidth="1"/>
    <col min="3336" max="3336" width="10" style="247" customWidth="1"/>
    <col min="3337" max="3337" width="8.453125" style="247" customWidth="1"/>
    <col min="3338" max="3338" width="14.26953125" style="247" customWidth="1"/>
    <col min="3339" max="3339" width="9.81640625" style="247" customWidth="1"/>
    <col min="3340" max="3340" width="7.7265625" style="247" customWidth="1"/>
    <col min="3341" max="3341" width="13.1796875" style="247" customWidth="1"/>
    <col min="3342" max="3342" width="12.81640625" style="247" bestFit="1" customWidth="1"/>
    <col min="3343" max="3343" width="9.453125" style="247" customWidth="1"/>
    <col min="3344" max="3345" width="11.81640625" style="247" customWidth="1"/>
    <col min="3346" max="3346" width="3.54296875" style="247" customWidth="1"/>
    <col min="3347" max="3348" width="11.81640625" style="247" customWidth="1"/>
    <col min="3349" max="3349" width="3.54296875" style="247" customWidth="1"/>
    <col min="3350" max="3351" width="11.81640625" style="247" customWidth="1"/>
    <col min="3352" max="3352" width="3.54296875" style="247" customWidth="1"/>
    <col min="3353" max="3354" width="11.81640625" style="247" customWidth="1"/>
    <col min="3355" max="3355" width="3.54296875" style="247" customWidth="1"/>
    <col min="3356" max="3357" width="11.81640625" style="247" customWidth="1"/>
    <col min="3358" max="3358" width="3.54296875" style="247" customWidth="1"/>
    <col min="3359" max="3360" width="11.81640625" style="247" customWidth="1"/>
    <col min="3361" max="3361" width="3.54296875" style="247" customWidth="1"/>
    <col min="3362" max="3363" width="11.81640625" style="247" customWidth="1"/>
    <col min="3364" max="3364" width="3.54296875" style="247" customWidth="1"/>
    <col min="3365" max="3366" width="11.81640625" style="247" customWidth="1"/>
    <col min="3367" max="3367" width="3.54296875" style="247" customWidth="1"/>
    <col min="3368" max="3369" width="11.81640625" style="247" customWidth="1"/>
    <col min="3370" max="3370" width="3.54296875" style="247" customWidth="1"/>
    <col min="3371" max="3372" width="11.81640625" style="247" customWidth="1"/>
    <col min="3373" max="3373" width="3.54296875" style="247" customWidth="1"/>
    <col min="3374" max="3375" width="11.81640625" style="247" customWidth="1"/>
    <col min="3376" max="3376" width="3.54296875" style="247" customWidth="1"/>
    <col min="3377" max="3378" width="11.81640625" style="247" customWidth="1"/>
    <col min="3379" max="3379" width="3.54296875" style="247" customWidth="1"/>
    <col min="3380" max="3381" width="11.81640625" style="247" customWidth="1"/>
    <col min="3382" max="3382" width="3.54296875" style="247" customWidth="1"/>
    <col min="3383" max="3384" width="11.81640625" style="247" customWidth="1"/>
    <col min="3385" max="3385" width="3.54296875" style="247" customWidth="1"/>
    <col min="3386" max="3387" width="11.81640625" style="247" customWidth="1"/>
    <col min="3388" max="3388" width="3.54296875" style="247" customWidth="1"/>
    <col min="3389" max="3584" width="9.1796875" style="247"/>
    <col min="3585" max="3585" width="4.7265625" style="247" customWidth="1"/>
    <col min="3586" max="3586" width="10.26953125" style="247" customWidth="1"/>
    <col min="3587" max="3587" width="8.81640625" style="247" customWidth="1"/>
    <col min="3588" max="3588" width="14.54296875" style="247" customWidth="1"/>
    <col min="3589" max="3589" width="8.26953125" style="247" bestFit="1" customWidth="1"/>
    <col min="3590" max="3590" width="13.453125" style="247" customWidth="1"/>
    <col min="3591" max="3591" width="14.26953125" style="247" customWidth="1"/>
    <col min="3592" max="3592" width="10" style="247" customWidth="1"/>
    <col min="3593" max="3593" width="8.453125" style="247" customWidth="1"/>
    <col min="3594" max="3594" width="14.26953125" style="247" customWidth="1"/>
    <col min="3595" max="3595" width="9.81640625" style="247" customWidth="1"/>
    <col min="3596" max="3596" width="7.7265625" style="247" customWidth="1"/>
    <col min="3597" max="3597" width="13.1796875" style="247" customWidth="1"/>
    <col min="3598" max="3598" width="12.81640625" style="247" bestFit="1" customWidth="1"/>
    <col min="3599" max="3599" width="9.453125" style="247" customWidth="1"/>
    <col min="3600" max="3601" width="11.81640625" style="247" customWidth="1"/>
    <col min="3602" max="3602" width="3.54296875" style="247" customWidth="1"/>
    <col min="3603" max="3604" width="11.81640625" style="247" customWidth="1"/>
    <col min="3605" max="3605" width="3.54296875" style="247" customWidth="1"/>
    <col min="3606" max="3607" width="11.81640625" style="247" customWidth="1"/>
    <col min="3608" max="3608" width="3.54296875" style="247" customWidth="1"/>
    <col min="3609" max="3610" width="11.81640625" style="247" customWidth="1"/>
    <col min="3611" max="3611" width="3.54296875" style="247" customWidth="1"/>
    <col min="3612" max="3613" width="11.81640625" style="247" customWidth="1"/>
    <col min="3614" max="3614" width="3.54296875" style="247" customWidth="1"/>
    <col min="3615" max="3616" width="11.81640625" style="247" customWidth="1"/>
    <col min="3617" max="3617" width="3.54296875" style="247" customWidth="1"/>
    <col min="3618" max="3619" width="11.81640625" style="247" customWidth="1"/>
    <col min="3620" max="3620" width="3.54296875" style="247" customWidth="1"/>
    <col min="3621" max="3622" width="11.81640625" style="247" customWidth="1"/>
    <col min="3623" max="3623" width="3.54296875" style="247" customWidth="1"/>
    <col min="3624" max="3625" width="11.81640625" style="247" customWidth="1"/>
    <col min="3626" max="3626" width="3.54296875" style="247" customWidth="1"/>
    <col min="3627" max="3628" width="11.81640625" style="247" customWidth="1"/>
    <col min="3629" max="3629" width="3.54296875" style="247" customWidth="1"/>
    <col min="3630" max="3631" width="11.81640625" style="247" customWidth="1"/>
    <col min="3632" max="3632" width="3.54296875" style="247" customWidth="1"/>
    <col min="3633" max="3634" width="11.81640625" style="247" customWidth="1"/>
    <col min="3635" max="3635" width="3.54296875" style="247" customWidth="1"/>
    <col min="3636" max="3637" width="11.81640625" style="247" customWidth="1"/>
    <col min="3638" max="3638" width="3.54296875" style="247" customWidth="1"/>
    <col min="3639" max="3640" width="11.81640625" style="247" customWidth="1"/>
    <col min="3641" max="3641" width="3.54296875" style="247" customWidth="1"/>
    <col min="3642" max="3643" width="11.81640625" style="247" customWidth="1"/>
    <col min="3644" max="3644" width="3.54296875" style="247" customWidth="1"/>
    <col min="3645" max="3840" width="9.1796875" style="247"/>
    <col min="3841" max="3841" width="4.7265625" style="247" customWidth="1"/>
    <col min="3842" max="3842" width="10.26953125" style="247" customWidth="1"/>
    <col min="3843" max="3843" width="8.81640625" style="247" customWidth="1"/>
    <col min="3844" max="3844" width="14.54296875" style="247" customWidth="1"/>
    <col min="3845" max="3845" width="8.26953125" style="247" bestFit="1" customWidth="1"/>
    <col min="3846" max="3846" width="13.453125" style="247" customWidth="1"/>
    <col min="3847" max="3847" width="14.26953125" style="247" customWidth="1"/>
    <col min="3848" max="3848" width="10" style="247" customWidth="1"/>
    <col min="3849" max="3849" width="8.453125" style="247" customWidth="1"/>
    <col min="3850" max="3850" width="14.26953125" style="247" customWidth="1"/>
    <col min="3851" max="3851" width="9.81640625" style="247" customWidth="1"/>
    <col min="3852" max="3852" width="7.7265625" style="247" customWidth="1"/>
    <col min="3853" max="3853" width="13.1796875" style="247" customWidth="1"/>
    <col min="3854" max="3854" width="12.81640625" style="247" bestFit="1" customWidth="1"/>
    <col min="3855" max="3855" width="9.453125" style="247" customWidth="1"/>
    <col min="3856" max="3857" width="11.81640625" style="247" customWidth="1"/>
    <col min="3858" max="3858" width="3.54296875" style="247" customWidth="1"/>
    <col min="3859" max="3860" width="11.81640625" style="247" customWidth="1"/>
    <col min="3861" max="3861" width="3.54296875" style="247" customWidth="1"/>
    <col min="3862" max="3863" width="11.81640625" style="247" customWidth="1"/>
    <col min="3864" max="3864" width="3.54296875" style="247" customWidth="1"/>
    <col min="3865" max="3866" width="11.81640625" style="247" customWidth="1"/>
    <col min="3867" max="3867" width="3.54296875" style="247" customWidth="1"/>
    <col min="3868" max="3869" width="11.81640625" style="247" customWidth="1"/>
    <col min="3870" max="3870" width="3.54296875" style="247" customWidth="1"/>
    <col min="3871" max="3872" width="11.81640625" style="247" customWidth="1"/>
    <col min="3873" max="3873" width="3.54296875" style="247" customWidth="1"/>
    <col min="3874" max="3875" width="11.81640625" style="247" customWidth="1"/>
    <col min="3876" max="3876" width="3.54296875" style="247" customWidth="1"/>
    <col min="3877" max="3878" width="11.81640625" style="247" customWidth="1"/>
    <col min="3879" max="3879" width="3.54296875" style="247" customWidth="1"/>
    <col min="3880" max="3881" width="11.81640625" style="247" customWidth="1"/>
    <col min="3882" max="3882" width="3.54296875" style="247" customWidth="1"/>
    <col min="3883" max="3884" width="11.81640625" style="247" customWidth="1"/>
    <col min="3885" max="3885" width="3.54296875" style="247" customWidth="1"/>
    <col min="3886" max="3887" width="11.81640625" style="247" customWidth="1"/>
    <col min="3888" max="3888" width="3.54296875" style="247" customWidth="1"/>
    <col min="3889" max="3890" width="11.81640625" style="247" customWidth="1"/>
    <col min="3891" max="3891" width="3.54296875" style="247" customWidth="1"/>
    <col min="3892" max="3893" width="11.81640625" style="247" customWidth="1"/>
    <col min="3894" max="3894" width="3.54296875" style="247" customWidth="1"/>
    <col min="3895" max="3896" width="11.81640625" style="247" customWidth="1"/>
    <col min="3897" max="3897" width="3.54296875" style="247" customWidth="1"/>
    <col min="3898" max="3899" width="11.81640625" style="247" customWidth="1"/>
    <col min="3900" max="3900" width="3.54296875" style="247" customWidth="1"/>
    <col min="3901" max="4096" width="9.1796875" style="247"/>
    <col min="4097" max="4097" width="4.7265625" style="247" customWidth="1"/>
    <col min="4098" max="4098" width="10.26953125" style="247" customWidth="1"/>
    <col min="4099" max="4099" width="8.81640625" style="247" customWidth="1"/>
    <col min="4100" max="4100" width="14.54296875" style="247" customWidth="1"/>
    <col min="4101" max="4101" width="8.26953125" style="247" bestFit="1" customWidth="1"/>
    <col min="4102" max="4102" width="13.453125" style="247" customWidth="1"/>
    <col min="4103" max="4103" width="14.26953125" style="247" customWidth="1"/>
    <col min="4104" max="4104" width="10" style="247" customWidth="1"/>
    <col min="4105" max="4105" width="8.453125" style="247" customWidth="1"/>
    <col min="4106" max="4106" width="14.26953125" style="247" customWidth="1"/>
    <col min="4107" max="4107" width="9.81640625" style="247" customWidth="1"/>
    <col min="4108" max="4108" width="7.7265625" style="247" customWidth="1"/>
    <col min="4109" max="4109" width="13.1796875" style="247" customWidth="1"/>
    <col min="4110" max="4110" width="12.81640625" style="247" bestFit="1" customWidth="1"/>
    <col min="4111" max="4111" width="9.453125" style="247" customWidth="1"/>
    <col min="4112" max="4113" width="11.81640625" style="247" customWidth="1"/>
    <col min="4114" max="4114" width="3.54296875" style="247" customWidth="1"/>
    <col min="4115" max="4116" width="11.81640625" style="247" customWidth="1"/>
    <col min="4117" max="4117" width="3.54296875" style="247" customWidth="1"/>
    <col min="4118" max="4119" width="11.81640625" style="247" customWidth="1"/>
    <col min="4120" max="4120" width="3.54296875" style="247" customWidth="1"/>
    <col min="4121" max="4122" width="11.81640625" style="247" customWidth="1"/>
    <col min="4123" max="4123" width="3.54296875" style="247" customWidth="1"/>
    <col min="4124" max="4125" width="11.81640625" style="247" customWidth="1"/>
    <col min="4126" max="4126" width="3.54296875" style="247" customWidth="1"/>
    <col min="4127" max="4128" width="11.81640625" style="247" customWidth="1"/>
    <col min="4129" max="4129" width="3.54296875" style="247" customWidth="1"/>
    <col min="4130" max="4131" width="11.81640625" style="247" customWidth="1"/>
    <col min="4132" max="4132" width="3.54296875" style="247" customWidth="1"/>
    <col min="4133" max="4134" width="11.81640625" style="247" customWidth="1"/>
    <col min="4135" max="4135" width="3.54296875" style="247" customWidth="1"/>
    <col min="4136" max="4137" width="11.81640625" style="247" customWidth="1"/>
    <col min="4138" max="4138" width="3.54296875" style="247" customWidth="1"/>
    <col min="4139" max="4140" width="11.81640625" style="247" customWidth="1"/>
    <col min="4141" max="4141" width="3.54296875" style="247" customWidth="1"/>
    <col min="4142" max="4143" width="11.81640625" style="247" customWidth="1"/>
    <col min="4144" max="4144" width="3.54296875" style="247" customWidth="1"/>
    <col min="4145" max="4146" width="11.81640625" style="247" customWidth="1"/>
    <col min="4147" max="4147" width="3.54296875" style="247" customWidth="1"/>
    <col min="4148" max="4149" width="11.81640625" style="247" customWidth="1"/>
    <col min="4150" max="4150" width="3.54296875" style="247" customWidth="1"/>
    <col min="4151" max="4152" width="11.81640625" style="247" customWidth="1"/>
    <col min="4153" max="4153" width="3.54296875" style="247" customWidth="1"/>
    <col min="4154" max="4155" width="11.81640625" style="247" customWidth="1"/>
    <col min="4156" max="4156" width="3.54296875" style="247" customWidth="1"/>
    <col min="4157" max="4352" width="9.1796875" style="247"/>
    <col min="4353" max="4353" width="4.7265625" style="247" customWidth="1"/>
    <col min="4354" max="4354" width="10.26953125" style="247" customWidth="1"/>
    <col min="4355" max="4355" width="8.81640625" style="247" customWidth="1"/>
    <col min="4356" max="4356" width="14.54296875" style="247" customWidth="1"/>
    <col min="4357" max="4357" width="8.26953125" style="247" bestFit="1" customWidth="1"/>
    <col min="4358" max="4358" width="13.453125" style="247" customWidth="1"/>
    <col min="4359" max="4359" width="14.26953125" style="247" customWidth="1"/>
    <col min="4360" max="4360" width="10" style="247" customWidth="1"/>
    <col min="4361" max="4361" width="8.453125" style="247" customWidth="1"/>
    <col min="4362" max="4362" width="14.26953125" style="247" customWidth="1"/>
    <col min="4363" max="4363" width="9.81640625" style="247" customWidth="1"/>
    <col min="4364" max="4364" width="7.7265625" style="247" customWidth="1"/>
    <col min="4365" max="4365" width="13.1796875" style="247" customWidth="1"/>
    <col min="4366" max="4366" width="12.81640625" style="247" bestFit="1" customWidth="1"/>
    <col min="4367" max="4367" width="9.453125" style="247" customWidth="1"/>
    <col min="4368" max="4369" width="11.81640625" style="247" customWidth="1"/>
    <col min="4370" max="4370" width="3.54296875" style="247" customWidth="1"/>
    <col min="4371" max="4372" width="11.81640625" style="247" customWidth="1"/>
    <col min="4373" max="4373" width="3.54296875" style="247" customWidth="1"/>
    <col min="4374" max="4375" width="11.81640625" style="247" customWidth="1"/>
    <col min="4376" max="4376" width="3.54296875" style="247" customWidth="1"/>
    <col min="4377" max="4378" width="11.81640625" style="247" customWidth="1"/>
    <col min="4379" max="4379" width="3.54296875" style="247" customWidth="1"/>
    <col min="4380" max="4381" width="11.81640625" style="247" customWidth="1"/>
    <col min="4382" max="4382" width="3.54296875" style="247" customWidth="1"/>
    <col min="4383" max="4384" width="11.81640625" style="247" customWidth="1"/>
    <col min="4385" max="4385" width="3.54296875" style="247" customWidth="1"/>
    <col min="4386" max="4387" width="11.81640625" style="247" customWidth="1"/>
    <col min="4388" max="4388" width="3.54296875" style="247" customWidth="1"/>
    <col min="4389" max="4390" width="11.81640625" style="247" customWidth="1"/>
    <col min="4391" max="4391" width="3.54296875" style="247" customWidth="1"/>
    <col min="4392" max="4393" width="11.81640625" style="247" customWidth="1"/>
    <col min="4394" max="4394" width="3.54296875" style="247" customWidth="1"/>
    <col min="4395" max="4396" width="11.81640625" style="247" customWidth="1"/>
    <col min="4397" max="4397" width="3.54296875" style="247" customWidth="1"/>
    <col min="4398" max="4399" width="11.81640625" style="247" customWidth="1"/>
    <col min="4400" max="4400" width="3.54296875" style="247" customWidth="1"/>
    <col min="4401" max="4402" width="11.81640625" style="247" customWidth="1"/>
    <col min="4403" max="4403" width="3.54296875" style="247" customWidth="1"/>
    <col min="4404" max="4405" width="11.81640625" style="247" customWidth="1"/>
    <col min="4406" max="4406" width="3.54296875" style="247" customWidth="1"/>
    <col min="4407" max="4408" width="11.81640625" style="247" customWidth="1"/>
    <col min="4409" max="4409" width="3.54296875" style="247" customWidth="1"/>
    <col min="4410" max="4411" width="11.81640625" style="247" customWidth="1"/>
    <col min="4412" max="4412" width="3.54296875" style="247" customWidth="1"/>
    <col min="4413" max="4608" width="9.1796875" style="247"/>
    <col min="4609" max="4609" width="4.7265625" style="247" customWidth="1"/>
    <col min="4610" max="4610" width="10.26953125" style="247" customWidth="1"/>
    <col min="4611" max="4611" width="8.81640625" style="247" customWidth="1"/>
    <col min="4612" max="4612" width="14.54296875" style="247" customWidth="1"/>
    <col min="4613" max="4613" width="8.26953125" style="247" bestFit="1" customWidth="1"/>
    <col min="4614" max="4614" width="13.453125" style="247" customWidth="1"/>
    <col min="4615" max="4615" width="14.26953125" style="247" customWidth="1"/>
    <col min="4616" max="4616" width="10" style="247" customWidth="1"/>
    <col min="4617" max="4617" width="8.453125" style="247" customWidth="1"/>
    <col min="4618" max="4618" width="14.26953125" style="247" customWidth="1"/>
    <col min="4619" max="4619" width="9.81640625" style="247" customWidth="1"/>
    <col min="4620" max="4620" width="7.7265625" style="247" customWidth="1"/>
    <col min="4621" max="4621" width="13.1796875" style="247" customWidth="1"/>
    <col min="4622" max="4622" width="12.81640625" style="247" bestFit="1" customWidth="1"/>
    <col min="4623" max="4623" width="9.453125" style="247" customWidth="1"/>
    <col min="4624" max="4625" width="11.81640625" style="247" customWidth="1"/>
    <col min="4626" max="4626" width="3.54296875" style="247" customWidth="1"/>
    <col min="4627" max="4628" width="11.81640625" style="247" customWidth="1"/>
    <col min="4629" max="4629" width="3.54296875" style="247" customWidth="1"/>
    <col min="4630" max="4631" width="11.81640625" style="247" customWidth="1"/>
    <col min="4632" max="4632" width="3.54296875" style="247" customWidth="1"/>
    <col min="4633" max="4634" width="11.81640625" style="247" customWidth="1"/>
    <col min="4635" max="4635" width="3.54296875" style="247" customWidth="1"/>
    <col min="4636" max="4637" width="11.81640625" style="247" customWidth="1"/>
    <col min="4638" max="4638" width="3.54296875" style="247" customWidth="1"/>
    <col min="4639" max="4640" width="11.81640625" style="247" customWidth="1"/>
    <col min="4641" max="4641" width="3.54296875" style="247" customWidth="1"/>
    <col min="4642" max="4643" width="11.81640625" style="247" customWidth="1"/>
    <col min="4644" max="4644" width="3.54296875" style="247" customWidth="1"/>
    <col min="4645" max="4646" width="11.81640625" style="247" customWidth="1"/>
    <col min="4647" max="4647" width="3.54296875" style="247" customWidth="1"/>
    <col min="4648" max="4649" width="11.81640625" style="247" customWidth="1"/>
    <col min="4650" max="4650" width="3.54296875" style="247" customWidth="1"/>
    <col min="4651" max="4652" width="11.81640625" style="247" customWidth="1"/>
    <col min="4653" max="4653" width="3.54296875" style="247" customWidth="1"/>
    <col min="4654" max="4655" width="11.81640625" style="247" customWidth="1"/>
    <col min="4656" max="4656" width="3.54296875" style="247" customWidth="1"/>
    <col min="4657" max="4658" width="11.81640625" style="247" customWidth="1"/>
    <col min="4659" max="4659" width="3.54296875" style="247" customWidth="1"/>
    <col min="4660" max="4661" width="11.81640625" style="247" customWidth="1"/>
    <col min="4662" max="4662" width="3.54296875" style="247" customWidth="1"/>
    <col min="4663" max="4664" width="11.81640625" style="247" customWidth="1"/>
    <col min="4665" max="4665" width="3.54296875" style="247" customWidth="1"/>
    <col min="4666" max="4667" width="11.81640625" style="247" customWidth="1"/>
    <col min="4668" max="4668" width="3.54296875" style="247" customWidth="1"/>
    <col min="4669" max="4864" width="9.1796875" style="247"/>
    <col min="4865" max="4865" width="4.7265625" style="247" customWidth="1"/>
    <col min="4866" max="4866" width="10.26953125" style="247" customWidth="1"/>
    <col min="4867" max="4867" width="8.81640625" style="247" customWidth="1"/>
    <col min="4868" max="4868" width="14.54296875" style="247" customWidth="1"/>
    <col min="4869" max="4869" width="8.26953125" style="247" bestFit="1" customWidth="1"/>
    <col min="4870" max="4870" width="13.453125" style="247" customWidth="1"/>
    <col min="4871" max="4871" width="14.26953125" style="247" customWidth="1"/>
    <col min="4872" max="4872" width="10" style="247" customWidth="1"/>
    <col min="4873" max="4873" width="8.453125" style="247" customWidth="1"/>
    <col min="4874" max="4874" width="14.26953125" style="247" customWidth="1"/>
    <col min="4875" max="4875" width="9.81640625" style="247" customWidth="1"/>
    <col min="4876" max="4876" width="7.7265625" style="247" customWidth="1"/>
    <col min="4877" max="4877" width="13.1796875" style="247" customWidth="1"/>
    <col min="4878" max="4878" width="12.81640625" style="247" bestFit="1" customWidth="1"/>
    <col min="4879" max="4879" width="9.453125" style="247" customWidth="1"/>
    <col min="4880" max="4881" width="11.81640625" style="247" customWidth="1"/>
    <col min="4882" max="4882" width="3.54296875" style="247" customWidth="1"/>
    <col min="4883" max="4884" width="11.81640625" style="247" customWidth="1"/>
    <col min="4885" max="4885" width="3.54296875" style="247" customWidth="1"/>
    <col min="4886" max="4887" width="11.81640625" style="247" customWidth="1"/>
    <col min="4888" max="4888" width="3.54296875" style="247" customWidth="1"/>
    <col min="4889" max="4890" width="11.81640625" style="247" customWidth="1"/>
    <col min="4891" max="4891" width="3.54296875" style="247" customWidth="1"/>
    <col min="4892" max="4893" width="11.81640625" style="247" customWidth="1"/>
    <col min="4894" max="4894" width="3.54296875" style="247" customWidth="1"/>
    <col min="4895" max="4896" width="11.81640625" style="247" customWidth="1"/>
    <col min="4897" max="4897" width="3.54296875" style="247" customWidth="1"/>
    <col min="4898" max="4899" width="11.81640625" style="247" customWidth="1"/>
    <col min="4900" max="4900" width="3.54296875" style="247" customWidth="1"/>
    <col min="4901" max="4902" width="11.81640625" style="247" customWidth="1"/>
    <col min="4903" max="4903" width="3.54296875" style="247" customWidth="1"/>
    <col min="4904" max="4905" width="11.81640625" style="247" customWidth="1"/>
    <col min="4906" max="4906" width="3.54296875" style="247" customWidth="1"/>
    <col min="4907" max="4908" width="11.81640625" style="247" customWidth="1"/>
    <col min="4909" max="4909" width="3.54296875" style="247" customWidth="1"/>
    <col min="4910" max="4911" width="11.81640625" style="247" customWidth="1"/>
    <col min="4912" max="4912" width="3.54296875" style="247" customWidth="1"/>
    <col min="4913" max="4914" width="11.81640625" style="247" customWidth="1"/>
    <col min="4915" max="4915" width="3.54296875" style="247" customWidth="1"/>
    <col min="4916" max="4917" width="11.81640625" style="247" customWidth="1"/>
    <col min="4918" max="4918" width="3.54296875" style="247" customWidth="1"/>
    <col min="4919" max="4920" width="11.81640625" style="247" customWidth="1"/>
    <col min="4921" max="4921" width="3.54296875" style="247" customWidth="1"/>
    <col min="4922" max="4923" width="11.81640625" style="247" customWidth="1"/>
    <col min="4924" max="4924" width="3.54296875" style="247" customWidth="1"/>
    <col min="4925" max="5120" width="9.1796875" style="247"/>
    <col min="5121" max="5121" width="4.7265625" style="247" customWidth="1"/>
    <col min="5122" max="5122" width="10.26953125" style="247" customWidth="1"/>
    <col min="5123" max="5123" width="8.81640625" style="247" customWidth="1"/>
    <col min="5124" max="5124" width="14.54296875" style="247" customWidth="1"/>
    <col min="5125" max="5125" width="8.26953125" style="247" bestFit="1" customWidth="1"/>
    <col min="5126" max="5126" width="13.453125" style="247" customWidth="1"/>
    <col min="5127" max="5127" width="14.26953125" style="247" customWidth="1"/>
    <col min="5128" max="5128" width="10" style="247" customWidth="1"/>
    <col min="5129" max="5129" width="8.453125" style="247" customWidth="1"/>
    <col min="5130" max="5130" width="14.26953125" style="247" customWidth="1"/>
    <col min="5131" max="5131" width="9.81640625" style="247" customWidth="1"/>
    <col min="5132" max="5132" width="7.7265625" style="247" customWidth="1"/>
    <col min="5133" max="5133" width="13.1796875" style="247" customWidth="1"/>
    <col min="5134" max="5134" width="12.81640625" style="247" bestFit="1" customWidth="1"/>
    <col min="5135" max="5135" width="9.453125" style="247" customWidth="1"/>
    <col min="5136" max="5137" width="11.81640625" style="247" customWidth="1"/>
    <col min="5138" max="5138" width="3.54296875" style="247" customWidth="1"/>
    <col min="5139" max="5140" width="11.81640625" style="247" customWidth="1"/>
    <col min="5141" max="5141" width="3.54296875" style="247" customWidth="1"/>
    <col min="5142" max="5143" width="11.81640625" style="247" customWidth="1"/>
    <col min="5144" max="5144" width="3.54296875" style="247" customWidth="1"/>
    <col min="5145" max="5146" width="11.81640625" style="247" customWidth="1"/>
    <col min="5147" max="5147" width="3.54296875" style="247" customWidth="1"/>
    <col min="5148" max="5149" width="11.81640625" style="247" customWidth="1"/>
    <col min="5150" max="5150" width="3.54296875" style="247" customWidth="1"/>
    <col min="5151" max="5152" width="11.81640625" style="247" customWidth="1"/>
    <col min="5153" max="5153" width="3.54296875" style="247" customWidth="1"/>
    <col min="5154" max="5155" width="11.81640625" style="247" customWidth="1"/>
    <col min="5156" max="5156" width="3.54296875" style="247" customWidth="1"/>
    <col min="5157" max="5158" width="11.81640625" style="247" customWidth="1"/>
    <col min="5159" max="5159" width="3.54296875" style="247" customWidth="1"/>
    <col min="5160" max="5161" width="11.81640625" style="247" customWidth="1"/>
    <col min="5162" max="5162" width="3.54296875" style="247" customWidth="1"/>
    <col min="5163" max="5164" width="11.81640625" style="247" customWidth="1"/>
    <col min="5165" max="5165" width="3.54296875" style="247" customWidth="1"/>
    <col min="5166" max="5167" width="11.81640625" style="247" customWidth="1"/>
    <col min="5168" max="5168" width="3.54296875" style="247" customWidth="1"/>
    <col min="5169" max="5170" width="11.81640625" style="247" customWidth="1"/>
    <col min="5171" max="5171" width="3.54296875" style="247" customWidth="1"/>
    <col min="5172" max="5173" width="11.81640625" style="247" customWidth="1"/>
    <col min="5174" max="5174" width="3.54296875" style="247" customWidth="1"/>
    <col min="5175" max="5176" width="11.81640625" style="247" customWidth="1"/>
    <col min="5177" max="5177" width="3.54296875" style="247" customWidth="1"/>
    <col min="5178" max="5179" width="11.81640625" style="247" customWidth="1"/>
    <col min="5180" max="5180" width="3.54296875" style="247" customWidth="1"/>
    <col min="5181" max="5376" width="9.1796875" style="247"/>
    <col min="5377" max="5377" width="4.7265625" style="247" customWidth="1"/>
    <col min="5378" max="5378" width="10.26953125" style="247" customWidth="1"/>
    <col min="5379" max="5379" width="8.81640625" style="247" customWidth="1"/>
    <col min="5380" max="5380" width="14.54296875" style="247" customWidth="1"/>
    <col min="5381" max="5381" width="8.26953125" style="247" bestFit="1" customWidth="1"/>
    <col min="5382" max="5382" width="13.453125" style="247" customWidth="1"/>
    <col min="5383" max="5383" width="14.26953125" style="247" customWidth="1"/>
    <col min="5384" max="5384" width="10" style="247" customWidth="1"/>
    <col min="5385" max="5385" width="8.453125" style="247" customWidth="1"/>
    <col min="5386" max="5386" width="14.26953125" style="247" customWidth="1"/>
    <col min="5387" max="5387" width="9.81640625" style="247" customWidth="1"/>
    <col min="5388" max="5388" width="7.7265625" style="247" customWidth="1"/>
    <col min="5389" max="5389" width="13.1796875" style="247" customWidth="1"/>
    <col min="5390" max="5390" width="12.81640625" style="247" bestFit="1" customWidth="1"/>
    <col min="5391" max="5391" width="9.453125" style="247" customWidth="1"/>
    <col min="5392" max="5393" width="11.81640625" style="247" customWidth="1"/>
    <col min="5394" max="5394" width="3.54296875" style="247" customWidth="1"/>
    <col min="5395" max="5396" width="11.81640625" style="247" customWidth="1"/>
    <col min="5397" max="5397" width="3.54296875" style="247" customWidth="1"/>
    <col min="5398" max="5399" width="11.81640625" style="247" customWidth="1"/>
    <col min="5400" max="5400" width="3.54296875" style="247" customWidth="1"/>
    <col min="5401" max="5402" width="11.81640625" style="247" customWidth="1"/>
    <col min="5403" max="5403" width="3.54296875" style="247" customWidth="1"/>
    <col min="5404" max="5405" width="11.81640625" style="247" customWidth="1"/>
    <col min="5406" max="5406" width="3.54296875" style="247" customWidth="1"/>
    <col min="5407" max="5408" width="11.81640625" style="247" customWidth="1"/>
    <col min="5409" max="5409" width="3.54296875" style="247" customWidth="1"/>
    <col min="5410" max="5411" width="11.81640625" style="247" customWidth="1"/>
    <col min="5412" max="5412" width="3.54296875" style="247" customWidth="1"/>
    <col min="5413" max="5414" width="11.81640625" style="247" customWidth="1"/>
    <col min="5415" max="5415" width="3.54296875" style="247" customWidth="1"/>
    <col min="5416" max="5417" width="11.81640625" style="247" customWidth="1"/>
    <col min="5418" max="5418" width="3.54296875" style="247" customWidth="1"/>
    <col min="5419" max="5420" width="11.81640625" style="247" customWidth="1"/>
    <col min="5421" max="5421" width="3.54296875" style="247" customWidth="1"/>
    <col min="5422" max="5423" width="11.81640625" style="247" customWidth="1"/>
    <col min="5424" max="5424" width="3.54296875" style="247" customWidth="1"/>
    <col min="5425" max="5426" width="11.81640625" style="247" customWidth="1"/>
    <col min="5427" max="5427" width="3.54296875" style="247" customWidth="1"/>
    <col min="5428" max="5429" width="11.81640625" style="247" customWidth="1"/>
    <col min="5430" max="5430" width="3.54296875" style="247" customWidth="1"/>
    <col min="5431" max="5432" width="11.81640625" style="247" customWidth="1"/>
    <col min="5433" max="5433" width="3.54296875" style="247" customWidth="1"/>
    <col min="5434" max="5435" width="11.81640625" style="247" customWidth="1"/>
    <col min="5436" max="5436" width="3.54296875" style="247" customWidth="1"/>
    <col min="5437" max="5632" width="9.1796875" style="247"/>
    <col min="5633" max="5633" width="4.7265625" style="247" customWidth="1"/>
    <col min="5634" max="5634" width="10.26953125" style="247" customWidth="1"/>
    <col min="5635" max="5635" width="8.81640625" style="247" customWidth="1"/>
    <col min="5636" max="5636" width="14.54296875" style="247" customWidth="1"/>
    <col min="5637" max="5637" width="8.26953125" style="247" bestFit="1" customWidth="1"/>
    <col min="5638" max="5638" width="13.453125" style="247" customWidth="1"/>
    <col min="5639" max="5639" width="14.26953125" style="247" customWidth="1"/>
    <col min="5640" max="5640" width="10" style="247" customWidth="1"/>
    <col min="5641" max="5641" width="8.453125" style="247" customWidth="1"/>
    <col min="5642" max="5642" width="14.26953125" style="247" customWidth="1"/>
    <col min="5643" max="5643" width="9.81640625" style="247" customWidth="1"/>
    <col min="5644" max="5644" width="7.7265625" style="247" customWidth="1"/>
    <col min="5645" max="5645" width="13.1796875" style="247" customWidth="1"/>
    <col min="5646" max="5646" width="12.81640625" style="247" bestFit="1" customWidth="1"/>
    <col min="5647" max="5647" width="9.453125" style="247" customWidth="1"/>
    <col min="5648" max="5649" width="11.81640625" style="247" customWidth="1"/>
    <col min="5650" max="5650" width="3.54296875" style="247" customWidth="1"/>
    <col min="5651" max="5652" width="11.81640625" style="247" customWidth="1"/>
    <col min="5653" max="5653" width="3.54296875" style="247" customWidth="1"/>
    <col min="5654" max="5655" width="11.81640625" style="247" customWidth="1"/>
    <col min="5656" max="5656" width="3.54296875" style="247" customWidth="1"/>
    <col min="5657" max="5658" width="11.81640625" style="247" customWidth="1"/>
    <col min="5659" max="5659" width="3.54296875" style="247" customWidth="1"/>
    <col min="5660" max="5661" width="11.81640625" style="247" customWidth="1"/>
    <col min="5662" max="5662" width="3.54296875" style="247" customWidth="1"/>
    <col min="5663" max="5664" width="11.81640625" style="247" customWidth="1"/>
    <col min="5665" max="5665" width="3.54296875" style="247" customWidth="1"/>
    <col min="5666" max="5667" width="11.81640625" style="247" customWidth="1"/>
    <col min="5668" max="5668" width="3.54296875" style="247" customWidth="1"/>
    <col min="5669" max="5670" width="11.81640625" style="247" customWidth="1"/>
    <col min="5671" max="5671" width="3.54296875" style="247" customWidth="1"/>
    <col min="5672" max="5673" width="11.81640625" style="247" customWidth="1"/>
    <col min="5674" max="5674" width="3.54296875" style="247" customWidth="1"/>
    <col min="5675" max="5676" width="11.81640625" style="247" customWidth="1"/>
    <col min="5677" max="5677" width="3.54296875" style="247" customWidth="1"/>
    <col min="5678" max="5679" width="11.81640625" style="247" customWidth="1"/>
    <col min="5680" max="5680" width="3.54296875" style="247" customWidth="1"/>
    <col min="5681" max="5682" width="11.81640625" style="247" customWidth="1"/>
    <col min="5683" max="5683" width="3.54296875" style="247" customWidth="1"/>
    <col min="5684" max="5685" width="11.81640625" style="247" customWidth="1"/>
    <col min="5686" max="5686" width="3.54296875" style="247" customWidth="1"/>
    <col min="5687" max="5688" width="11.81640625" style="247" customWidth="1"/>
    <col min="5689" max="5689" width="3.54296875" style="247" customWidth="1"/>
    <col min="5690" max="5691" width="11.81640625" style="247" customWidth="1"/>
    <col min="5692" max="5692" width="3.54296875" style="247" customWidth="1"/>
    <col min="5693" max="5888" width="9.1796875" style="247"/>
    <col min="5889" max="5889" width="4.7265625" style="247" customWidth="1"/>
    <col min="5890" max="5890" width="10.26953125" style="247" customWidth="1"/>
    <col min="5891" max="5891" width="8.81640625" style="247" customWidth="1"/>
    <col min="5892" max="5892" width="14.54296875" style="247" customWidth="1"/>
    <col min="5893" max="5893" width="8.26953125" style="247" bestFit="1" customWidth="1"/>
    <col min="5894" max="5894" width="13.453125" style="247" customWidth="1"/>
    <col min="5895" max="5895" width="14.26953125" style="247" customWidth="1"/>
    <col min="5896" max="5896" width="10" style="247" customWidth="1"/>
    <col min="5897" max="5897" width="8.453125" style="247" customWidth="1"/>
    <col min="5898" max="5898" width="14.26953125" style="247" customWidth="1"/>
    <col min="5899" max="5899" width="9.81640625" style="247" customWidth="1"/>
    <col min="5900" max="5900" width="7.7265625" style="247" customWidth="1"/>
    <col min="5901" max="5901" width="13.1796875" style="247" customWidth="1"/>
    <col min="5902" max="5902" width="12.81640625" style="247" bestFit="1" customWidth="1"/>
    <col min="5903" max="5903" width="9.453125" style="247" customWidth="1"/>
    <col min="5904" max="5905" width="11.81640625" style="247" customWidth="1"/>
    <col min="5906" max="5906" width="3.54296875" style="247" customWidth="1"/>
    <col min="5907" max="5908" width="11.81640625" style="247" customWidth="1"/>
    <col min="5909" max="5909" width="3.54296875" style="247" customWidth="1"/>
    <col min="5910" max="5911" width="11.81640625" style="247" customWidth="1"/>
    <col min="5912" max="5912" width="3.54296875" style="247" customWidth="1"/>
    <col min="5913" max="5914" width="11.81640625" style="247" customWidth="1"/>
    <col min="5915" max="5915" width="3.54296875" style="247" customWidth="1"/>
    <col min="5916" max="5917" width="11.81640625" style="247" customWidth="1"/>
    <col min="5918" max="5918" width="3.54296875" style="247" customWidth="1"/>
    <col min="5919" max="5920" width="11.81640625" style="247" customWidth="1"/>
    <col min="5921" max="5921" width="3.54296875" style="247" customWidth="1"/>
    <col min="5922" max="5923" width="11.81640625" style="247" customWidth="1"/>
    <col min="5924" max="5924" width="3.54296875" style="247" customWidth="1"/>
    <col min="5925" max="5926" width="11.81640625" style="247" customWidth="1"/>
    <col min="5927" max="5927" width="3.54296875" style="247" customWidth="1"/>
    <col min="5928" max="5929" width="11.81640625" style="247" customWidth="1"/>
    <col min="5930" max="5930" width="3.54296875" style="247" customWidth="1"/>
    <col min="5931" max="5932" width="11.81640625" style="247" customWidth="1"/>
    <col min="5933" max="5933" width="3.54296875" style="247" customWidth="1"/>
    <col min="5934" max="5935" width="11.81640625" style="247" customWidth="1"/>
    <col min="5936" max="5936" width="3.54296875" style="247" customWidth="1"/>
    <col min="5937" max="5938" width="11.81640625" style="247" customWidth="1"/>
    <col min="5939" max="5939" width="3.54296875" style="247" customWidth="1"/>
    <col min="5940" max="5941" width="11.81640625" style="247" customWidth="1"/>
    <col min="5942" max="5942" width="3.54296875" style="247" customWidth="1"/>
    <col min="5943" max="5944" width="11.81640625" style="247" customWidth="1"/>
    <col min="5945" max="5945" width="3.54296875" style="247" customWidth="1"/>
    <col min="5946" max="5947" width="11.81640625" style="247" customWidth="1"/>
    <col min="5948" max="5948" width="3.54296875" style="247" customWidth="1"/>
    <col min="5949" max="6144" width="9.1796875" style="247"/>
    <col min="6145" max="6145" width="4.7265625" style="247" customWidth="1"/>
    <col min="6146" max="6146" width="10.26953125" style="247" customWidth="1"/>
    <col min="6147" max="6147" width="8.81640625" style="247" customWidth="1"/>
    <col min="6148" max="6148" width="14.54296875" style="247" customWidth="1"/>
    <col min="6149" max="6149" width="8.26953125" style="247" bestFit="1" customWidth="1"/>
    <col min="6150" max="6150" width="13.453125" style="247" customWidth="1"/>
    <col min="6151" max="6151" width="14.26953125" style="247" customWidth="1"/>
    <col min="6152" max="6152" width="10" style="247" customWidth="1"/>
    <col min="6153" max="6153" width="8.453125" style="247" customWidth="1"/>
    <col min="6154" max="6154" width="14.26953125" style="247" customWidth="1"/>
    <col min="6155" max="6155" width="9.81640625" style="247" customWidth="1"/>
    <col min="6156" max="6156" width="7.7265625" style="247" customWidth="1"/>
    <col min="6157" max="6157" width="13.1796875" style="247" customWidth="1"/>
    <col min="6158" max="6158" width="12.81640625" style="247" bestFit="1" customWidth="1"/>
    <col min="6159" max="6159" width="9.453125" style="247" customWidth="1"/>
    <col min="6160" max="6161" width="11.81640625" style="247" customWidth="1"/>
    <col min="6162" max="6162" width="3.54296875" style="247" customWidth="1"/>
    <col min="6163" max="6164" width="11.81640625" style="247" customWidth="1"/>
    <col min="6165" max="6165" width="3.54296875" style="247" customWidth="1"/>
    <col min="6166" max="6167" width="11.81640625" style="247" customWidth="1"/>
    <col min="6168" max="6168" width="3.54296875" style="247" customWidth="1"/>
    <col min="6169" max="6170" width="11.81640625" style="247" customWidth="1"/>
    <col min="6171" max="6171" width="3.54296875" style="247" customWidth="1"/>
    <col min="6172" max="6173" width="11.81640625" style="247" customWidth="1"/>
    <col min="6174" max="6174" width="3.54296875" style="247" customWidth="1"/>
    <col min="6175" max="6176" width="11.81640625" style="247" customWidth="1"/>
    <col min="6177" max="6177" width="3.54296875" style="247" customWidth="1"/>
    <col min="6178" max="6179" width="11.81640625" style="247" customWidth="1"/>
    <col min="6180" max="6180" width="3.54296875" style="247" customWidth="1"/>
    <col min="6181" max="6182" width="11.81640625" style="247" customWidth="1"/>
    <col min="6183" max="6183" width="3.54296875" style="247" customWidth="1"/>
    <col min="6184" max="6185" width="11.81640625" style="247" customWidth="1"/>
    <col min="6186" max="6186" width="3.54296875" style="247" customWidth="1"/>
    <col min="6187" max="6188" width="11.81640625" style="247" customWidth="1"/>
    <col min="6189" max="6189" width="3.54296875" style="247" customWidth="1"/>
    <col min="6190" max="6191" width="11.81640625" style="247" customWidth="1"/>
    <col min="6192" max="6192" width="3.54296875" style="247" customWidth="1"/>
    <col min="6193" max="6194" width="11.81640625" style="247" customWidth="1"/>
    <col min="6195" max="6195" width="3.54296875" style="247" customWidth="1"/>
    <col min="6196" max="6197" width="11.81640625" style="247" customWidth="1"/>
    <col min="6198" max="6198" width="3.54296875" style="247" customWidth="1"/>
    <col min="6199" max="6200" width="11.81640625" style="247" customWidth="1"/>
    <col min="6201" max="6201" width="3.54296875" style="247" customWidth="1"/>
    <col min="6202" max="6203" width="11.81640625" style="247" customWidth="1"/>
    <col min="6204" max="6204" width="3.54296875" style="247" customWidth="1"/>
    <col min="6205" max="6400" width="9.1796875" style="247"/>
    <col min="6401" max="6401" width="4.7265625" style="247" customWidth="1"/>
    <col min="6402" max="6402" width="10.26953125" style="247" customWidth="1"/>
    <col min="6403" max="6403" width="8.81640625" style="247" customWidth="1"/>
    <col min="6404" max="6404" width="14.54296875" style="247" customWidth="1"/>
    <col min="6405" max="6405" width="8.26953125" style="247" bestFit="1" customWidth="1"/>
    <col min="6406" max="6406" width="13.453125" style="247" customWidth="1"/>
    <col min="6407" max="6407" width="14.26953125" style="247" customWidth="1"/>
    <col min="6408" max="6408" width="10" style="247" customWidth="1"/>
    <col min="6409" max="6409" width="8.453125" style="247" customWidth="1"/>
    <col min="6410" max="6410" width="14.26953125" style="247" customWidth="1"/>
    <col min="6411" max="6411" width="9.81640625" style="247" customWidth="1"/>
    <col min="6412" max="6412" width="7.7265625" style="247" customWidth="1"/>
    <col min="6413" max="6413" width="13.1796875" style="247" customWidth="1"/>
    <col min="6414" max="6414" width="12.81640625" style="247" bestFit="1" customWidth="1"/>
    <col min="6415" max="6415" width="9.453125" style="247" customWidth="1"/>
    <col min="6416" max="6417" width="11.81640625" style="247" customWidth="1"/>
    <col min="6418" max="6418" width="3.54296875" style="247" customWidth="1"/>
    <col min="6419" max="6420" width="11.81640625" style="247" customWidth="1"/>
    <col min="6421" max="6421" width="3.54296875" style="247" customWidth="1"/>
    <col min="6422" max="6423" width="11.81640625" style="247" customWidth="1"/>
    <col min="6424" max="6424" width="3.54296875" style="247" customWidth="1"/>
    <col min="6425" max="6426" width="11.81640625" style="247" customWidth="1"/>
    <col min="6427" max="6427" width="3.54296875" style="247" customWidth="1"/>
    <col min="6428" max="6429" width="11.81640625" style="247" customWidth="1"/>
    <col min="6430" max="6430" width="3.54296875" style="247" customWidth="1"/>
    <col min="6431" max="6432" width="11.81640625" style="247" customWidth="1"/>
    <col min="6433" max="6433" width="3.54296875" style="247" customWidth="1"/>
    <col min="6434" max="6435" width="11.81640625" style="247" customWidth="1"/>
    <col min="6436" max="6436" width="3.54296875" style="247" customWidth="1"/>
    <col min="6437" max="6438" width="11.81640625" style="247" customWidth="1"/>
    <col min="6439" max="6439" width="3.54296875" style="247" customWidth="1"/>
    <col min="6440" max="6441" width="11.81640625" style="247" customWidth="1"/>
    <col min="6442" max="6442" width="3.54296875" style="247" customWidth="1"/>
    <col min="6443" max="6444" width="11.81640625" style="247" customWidth="1"/>
    <col min="6445" max="6445" width="3.54296875" style="247" customWidth="1"/>
    <col min="6446" max="6447" width="11.81640625" style="247" customWidth="1"/>
    <col min="6448" max="6448" width="3.54296875" style="247" customWidth="1"/>
    <col min="6449" max="6450" width="11.81640625" style="247" customWidth="1"/>
    <col min="6451" max="6451" width="3.54296875" style="247" customWidth="1"/>
    <col min="6452" max="6453" width="11.81640625" style="247" customWidth="1"/>
    <col min="6454" max="6454" width="3.54296875" style="247" customWidth="1"/>
    <col min="6455" max="6456" width="11.81640625" style="247" customWidth="1"/>
    <col min="6457" max="6457" width="3.54296875" style="247" customWidth="1"/>
    <col min="6458" max="6459" width="11.81640625" style="247" customWidth="1"/>
    <col min="6460" max="6460" width="3.54296875" style="247" customWidth="1"/>
    <col min="6461" max="6656" width="9.1796875" style="247"/>
    <col min="6657" max="6657" width="4.7265625" style="247" customWidth="1"/>
    <col min="6658" max="6658" width="10.26953125" style="247" customWidth="1"/>
    <col min="6659" max="6659" width="8.81640625" style="247" customWidth="1"/>
    <col min="6660" max="6660" width="14.54296875" style="247" customWidth="1"/>
    <col min="6661" max="6661" width="8.26953125" style="247" bestFit="1" customWidth="1"/>
    <col min="6662" max="6662" width="13.453125" style="247" customWidth="1"/>
    <col min="6663" max="6663" width="14.26953125" style="247" customWidth="1"/>
    <col min="6664" max="6664" width="10" style="247" customWidth="1"/>
    <col min="6665" max="6665" width="8.453125" style="247" customWidth="1"/>
    <col min="6666" max="6666" width="14.26953125" style="247" customWidth="1"/>
    <col min="6667" max="6667" width="9.81640625" style="247" customWidth="1"/>
    <col min="6668" max="6668" width="7.7265625" style="247" customWidth="1"/>
    <col min="6669" max="6669" width="13.1796875" style="247" customWidth="1"/>
    <col min="6670" max="6670" width="12.81640625" style="247" bestFit="1" customWidth="1"/>
    <col min="6671" max="6671" width="9.453125" style="247" customWidth="1"/>
    <col min="6672" max="6673" width="11.81640625" style="247" customWidth="1"/>
    <col min="6674" max="6674" width="3.54296875" style="247" customWidth="1"/>
    <col min="6675" max="6676" width="11.81640625" style="247" customWidth="1"/>
    <col min="6677" max="6677" width="3.54296875" style="247" customWidth="1"/>
    <col min="6678" max="6679" width="11.81640625" style="247" customWidth="1"/>
    <col min="6680" max="6680" width="3.54296875" style="247" customWidth="1"/>
    <col min="6681" max="6682" width="11.81640625" style="247" customWidth="1"/>
    <col min="6683" max="6683" width="3.54296875" style="247" customWidth="1"/>
    <col min="6684" max="6685" width="11.81640625" style="247" customWidth="1"/>
    <col min="6686" max="6686" width="3.54296875" style="247" customWidth="1"/>
    <col min="6687" max="6688" width="11.81640625" style="247" customWidth="1"/>
    <col min="6689" max="6689" width="3.54296875" style="247" customWidth="1"/>
    <col min="6690" max="6691" width="11.81640625" style="247" customWidth="1"/>
    <col min="6692" max="6692" width="3.54296875" style="247" customWidth="1"/>
    <col min="6693" max="6694" width="11.81640625" style="247" customWidth="1"/>
    <col min="6695" max="6695" width="3.54296875" style="247" customWidth="1"/>
    <col min="6696" max="6697" width="11.81640625" style="247" customWidth="1"/>
    <col min="6698" max="6698" width="3.54296875" style="247" customWidth="1"/>
    <col min="6699" max="6700" width="11.81640625" style="247" customWidth="1"/>
    <col min="6701" max="6701" width="3.54296875" style="247" customWidth="1"/>
    <col min="6702" max="6703" width="11.81640625" style="247" customWidth="1"/>
    <col min="6704" max="6704" width="3.54296875" style="247" customWidth="1"/>
    <col min="6705" max="6706" width="11.81640625" style="247" customWidth="1"/>
    <col min="6707" max="6707" width="3.54296875" style="247" customWidth="1"/>
    <col min="6708" max="6709" width="11.81640625" style="247" customWidth="1"/>
    <col min="6710" max="6710" width="3.54296875" style="247" customWidth="1"/>
    <col min="6711" max="6712" width="11.81640625" style="247" customWidth="1"/>
    <col min="6713" max="6713" width="3.54296875" style="247" customWidth="1"/>
    <col min="6714" max="6715" width="11.81640625" style="247" customWidth="1"/>
    <col min="6716" max="6716" width="3.54296875" style="247" customWidth="1"/>
    <col min="6717" max="6912" width="9.1796875" style="247"/>
    <col min="6913" max="6913" width="4.7265625" style="247" customWidth="1"/>
    <col min="6914" max="6914" width="10.26953125" style="247" customWidth="1"/>
    <col min="6915" max="6915" width="8.81640625" style="247" customWidth="1"/>
    <col min="6916" max="6916" width="14.54296875" style="247" customWidth="1"/>
    <col min="6917" max="6917" width="8.26953125" style="247" bestFit="1" customWidth="1"/>
    <col min="6918" max="6918" width="13.453125" style="247" customWidth="1"/>
    <col min="6919" max="6919" width="14.26953125" style="247" customWidth="1"/>
    <col min="6920" max="6920" width="10" style="247" customWidth="1"/>
    <col min="6921" max="6921" width="8.453125" style="247" customWidth="1"/>
    <col min="6922" max="6922" width="14.26953125" style="247" customWidth="1"/>
    <col min="6923" max="6923" width="9.81640625" style="247" customWidth="1"/>
    <col min="6924" max="6924" width="7.7265625" style="247" customWidth="1"/>
    <col min="6925" max="6925" width="13.1796875" style="247" customWidth="1"/>
    <col min="6926" max="6926" width="12.81640625" style="247" bestFit="1" customWidth="1"/>
    <col min="6927" max="6927" width="9.453125" style="247" customWidth="1"/>
    <col min="6928" max="6929" width="11.81640625" style="247" customWidth="1"/>
    <col min="6930" max="6930" width="3.54296875" style="247" customWidth="1"/>
    <col min="6931" max="6932" width="11.81640625" style="247" customWidth="1"/>
    <col min="6933" max="6933" width="3.54296875" style="247" customWidth="1"/>
    <col min="6934" max="6935" width="11.81640625" style="247" customWidth="1"/>
    <col min="6936" max="6936" width="3.54296875" style="247" customWidth="1"/>
    <col min="6937" max="6938" width="11.81640625" style="247" customWidth="1"/>
    <col min="6939" max="6939" width="3.54296875" style="247" customWidth="1"/>
    <col min="6940" max="6941" width="11.81640625" style="247" customWidth="1"/>
    <col min="6942" max="6942" width="3.54296875" style="247" customWidth="1"/>
    <col min="6943" max="6944" width="11.81640625" style="247" customWidth="1"/>
    <col min="6945" max="6945" width="3.54296875" style="247" customWidth="1"/>
    <col min="6946" max="6947" width="11.81640625" style="247" customWidth="1"/>
    <col min="6948" max="6948" width="3.54296875" style="247" customWidth="1"/>
    <col min="6949" max="6950" width="11.81640625" style="247" customWidth="1"/>
    <col min="6951" max="6951" width="3.54296875" style="247" customWidth="1"/>
    <col min="6952" max="6953" width="11.81640625" style="247" customWidth="1"/>
    <col min="6954" max="6954" width="3.54296875" style="247" customWidth="1"/>
    <col min="6955" max="6956" width="11.81640625" style="247" customWidth="1"/>
    <col min="6957" max="6957" width="3.54296875" style="247" customWidth="1"/>
    <col min="6958" max="6959" width="11.81640625" style="247" customWidth="1"/>
    <col min="6960" max="6960" width="3.54296875" style="247" customWidth="1"/>
    <col min="6961" max="6962" width="11.81640625" style="247" customWidth="1"/>
    <col min="6963" max="6963" width="3.54296875" style="247" customWidth="1"/>
    <col min="6964" max="6965" width="11.81640625" style="247" customWidth="1"/>
    <col min="6966" max="6966" width="3.54296875" style="247" customWidth="1"/>
    <col min="6967" max="6968" width="11.81640625" style="247" customWidth="1"/>
    <col min="6969" max="6969" width="3.54296875" style="247" customWidth="1"/>
    <col min="6970" max="6971" width="11.81640625" style="247" customWidth="1"/>
    <col min="6972" max="6972" width="3.54296875" style="247" customWidth="1"/>
    <col min="6973" max="7168" width="9.1796875" style="247"/>
    <col min="7169" max="7169" width="4.7265625" style="247" customWidth="1"/>
    <col min="7170" max="7170" width="10.26953125" style="247" customWidth="1"/>
    <col min="7171" max="7171" width="8.81640625" style="247" customWidth="1"/>
    <col min="7172" max="7172" width="14.54296875" style="247" customWidth="1"/>
    <col min="7173" max="7173" width="8.26953125" style="247" bestFit="1" customWidth="1"/>
    <col min="7174" max="7174" width="13.453125" style="247" customWidth="1"/>
    <col min="7175" max="7175" width="14.26953125" style="247" customWidth="1"/>
    <col min="7176" max="7176" width="10" style="247" customWidth="1"/>
    <col min="7177" max="7177" width="8.453125" style="247" customWidth="1"/>
    <col min="7178" max="7178" width="14.26953125" style="247" customWidth="1"/>
    <col min="7179" max="7179" width="9.81640625" style="247" customWidth="1"/>
    <col min="7180" max="7180" width="7.7265625" style="247" customWidth="1"/>
    <col min="7181" max="7181" width="13.1796875" style="247" customWidth="1"/>
    <col min="7182" max="7182" width="12.81640625" style="247" bestFit="1" customWidth="1"/>
    <col min="7183" max="7183" width="9.453125" style="247" customWidth="1"/>
    <col min="7184" max="7185" width="11.81640625" style="247" customWidth="1"/>
    <col min="7186" max="7186" width="3.54296875" style="247" customWidth="1"/>
    <col min="7187" max="7188" width="11.81640625" style="247" customWidth="1"/>
    <col min="7189" max="7189" width="3.54296875" style="247" customWidth="1"/>
    <col min="7190" max="7191" width="11.81640625" style="247" customWidth="1"/>
    <col min="7192" max="7192" width="3.54296875" style="247" customWidth="1"/>
    <col min="7193" max="7194" width="11.81640625" style="247" customWidth="1"/>
    <col min="7195" max="7195" width="3.54296875" style="247" customWidth="1"/>
    <col min="7196" max="7197" width="11.81640625" style="247" customWidth="1"/>
    <col min="7198" max="7198" width="3.54296875" style="247" customWidth="1"/>
    <col min="7199" max="7200" width="11.81640625" style="247" customWidth="1"/>
    <col min="7201" max="7201" width="3.54296875" style="247" customWidth="1"/>
    <col min="7202" max="7203" width="11.81640625" style="247" customWidth="1"/>
    <col min="7204" max="7204" width="3.54296875" style="247" customWidth="1"/>
    <col min="7205" max="7206" width="11.81640625" style="247" customWidth="1"/>
    <col min="7207" max="7207" width="3.54296875" style="247" customWidth="1"/>
    <col min="7208" max="7209" width="11.81640625" style="247" customWidth="1"/>
    <col min="7210" max="7210" width="3.54296875" style="247" customWidth="1"/>
    <col min="7211" max="7212" width="11.81640625" style="247" customWidth="1"/>
    <col min="7213" max="7213" width="3.54296875" style="247" customWidth="1"/>
    <col min="7214" max="7215" width="11.81640625" style="247" customWidth="1"/>
    <col min="7216" max="7216" width="3.54296875" style="247" customWidth="1"/>
    <col min="7217" max="7218" width="11.81640625" style="247" customWidth="1"/>
    <col min="7219" max="7219" width="3.54296875" style="247" customWidth="1"/>
    <col min="7220" max="7221" width="11.81640625" style="247" customWidth="1"/>
    <col min="7222" max="7222" width="3.54296875" style="247" customWidth="1"/>
    <col min="7223" max="7224" width="11.81640625" style="247" customWidth="1"/>
    <col min="7225" max="7225" width="3.54296875" style="247" customWidth="1"/>
    <col min="7226" max="7227" width="11.81640625" style="247" customWidth="1"/>
    <col min="7228" max="7228" width="3.54296875" style="247" customWidth="1"/>
    <col min="7229" max="7424" width="9.1796875" style="247"/>
    <col min="7425" max="7425" width="4.7265625" style="247" customWidth="1"/>
    <col min="7426" max="7426" width="10.26953125" style="247" customWidth="1"/>
    <col min="7427" max="7427" width="8.81640625" style="247" customWidth="1"/>
    <col min="7428" max="7428" width="14.54296875" style="247" customWidth="1"/>
    <col min="7429" max="7429" width="8.26953125" style="247" bestFit="1" customWidth="1"/>
    <col min="7430" max="7430" width="13.453125" style="247" customWidth="1"/>
    <col min="7431" max="7431" width="14.26953125" style="247" customWidth="1"/>
    <col min="7432" max="7432" width="10" style="247" customWidth="1"/>
    <col min="7433" max="7433" width="8.453125" style="247" customWidth="1"/>
    <col min="7434" max="7434" width="14.26953125" style="247" customWidth="1"/>
    <col min="7435" max="7435" width="9.81640625" style="247" customWidth="1"/>
    <col min="7436" max="7436" width="7.7265625" style="247" customWidth="1"/>
    <col min="7437" max="7437" width="13.1796875" style="247" customWidth="1"/>
    <col min="7438" max="7438" width="12.81640625" style="247" bestFit="1" customWidth="1"/>
    <col min="7439" max="7439" width="9.453125" style="247" customWidth="1"/>
    <col min="7440" max="7441" width="11.81640625" style="247" customWidth="1"/>
    <col min="7442" max="7442" width="3.54296875" style="247" customWidth="1"/>
    <col min="7443" max="7444" width="11.81640625" style="247" customWidth="1"/>
    <col min="7445" max="7445" width="3.54296875" style="247" customWidth="1"/>
    <col min="7446" max="7447" width="11.81640625" style="247" customWidth="1"/>
    <col min="7448" max="7448" width="3.54296875" style="247" customWidth="1"/>
    <col min="7449" max="7450" width="11.81640625" style="247" customWidth="1"/>
    <col min="7451" max="7451" width="3.54296875" style="247" customWidth="1"/>
    <col min="7452" max="7453" width="11.81640625" style="247" customWidth="1"/>
    <col min="7454" max="7454" width="3.54296875" style="247" customWidth="1"/>
    <col min="7455" max="7456" width="11.81640625" style="247" customWidth="1"/>
    <col min="7457" max="7457" width="3.54296875" style="247" customWidth="1"/>
    <col min="7458" max="7459" width="11.81640625" style="247" customWidth="1"/>
    <col min="7460" max="7460" width="3.54296875" style="247" customWidth="1"/>
    <col min="7461" max="7462" width="11.81640625" style="247" customWidth="1"/>
    <col min="7463" max="7463" width="3.54296875" style="247" customWidth="1"/>
    <col min="7464" max="7465" width="11.81640625" style="247" customWidth="1"/>
    <col min="7466" max="7466" width="3.54296875" style="247" customWidth="1"/>
    <col min="7467" max="7468" width="11.81640625" style="247" customWidth="1"/>
    <col min="7469" max="7469" width="3.54296875" style="247" customWidth="1"/>
    <col min="7470" max="7471" width="11.81640625" style="247" customWidth="1"/>
    <col min="7472" max="7472" width="3.54296875" style="247" customWidth="1"/>
    <col min="7473" max="7474" width="11.81640625" style="247" customWidth="1"/>
    <col min="7475" max="7475" width="3.54296875" style="247" customWidth="1"/>
    <col min="7476" max="7477" width="11.81640625" style="247" customWidth="1"/>
    <col min="7478" max="7478" width="3.54296875" style="247" customWidth="1"/>
    <col min="7479" max="7480" width="11.81640625" style="247" customWidth="1"/>
    <col min="7481" max="7481" width="3.54296875" style="247" customWidth="1"/>
    <col min="7482" max="7483" width="11.81640625" style="247" customWidth="1"/>
    <col min="7484" max="7484" width="3.54296875" style="247" customWidth="1"/>
    <col min="7485" max="7680" width="9.1796875" style="247"/>
    <col min="7681" max="7681" width="4.7265625" style="247" customWidth="1"/>
    <col min="7682" max="7682" width="10.26953125" style="247" customWidth="1"/>
    <col min="7683" max="7683" width="8.81640625" style="247" customWidth="1"/>
    <col min="7684" max="7684" width="14.54296875" style="247" customWidth="1"/>
    <col min="7685" max="7685" width="8.26953125" style="247" bestFit="1" customWidth="1"/>
    <col min="7686" max="7686" width="13.453125" style="247" customWidth="1"/>
    <col min="7687" max="7687" width="14.26953125" style="247" customWidth="1"/>
    <col min="7688" max="7688" width="10" style="247" customWidth="1"/>
    <col min="7689" max="7689" width="8.453125" style="247" customWidth="1"/>
    <col min="7690" max="7690" width="14.26953125" style="247" customWidth="1"/>
    <col min="7691" max="7691" width="9.81640625" style="247" customWidth="1"/>
    <col min="7692" max="7692" width="7.7265625" style="247" customWidth="1"/>
    <col min="7693" max="7693" width="13.1796875" style="247" customWidth="1"/>
    <col min="7694" max="7694" width="12.81640625" style="247" bestFit="1" customWidth="1"/>
    <col min="7695" max="7695" width="9.453125" style="247" customWidth="1"/>
    <col min="7696" max="7697" width="11.81640625" style="247" customWidth="1"/>
    <col min="7698" max="7698" width="3.54296875" style="247" customWidth="1"/>
    <col min="7699" max="7700" width="11.81640625" style="247" customWidth="1"/>
    <col min="7701" max="7701" width="3.54296875" style="247" customWidth="1"/>
    <col min="7702" max="7703" width="11.81640625" style="247" customWidth="1"/>
    <col min="7704" max="7704" width="3.54296875" style="247" customWidth="1"/>
    <col min="7705" max="7706" width="11.81640625" style="247" customWidth="1"/>
    <col min="7707" max="7707" width="3.54296875" style="247" customWidth="1"/>
    <col min="7708" max="7709" width="11.81640625" style="247" customWidth="1"/>
    <col min="7710" max="7710" width="3.54296875" style="247" customWidth="1"/>
    <col min="7711" max="7712" width="11.81640625" style="247" customWidth="1"/>
    <col min="7713" max="7713" width="3.54296875" style="247" customWidth="1"/>
    <col min="7714" max="7715" width="11.81640625" style="247" customWidth="1"/>
    <col min="7716" max="7716" width="3.54296875" style="247" customWidth="1"/>
    <col min="7717" max="7718" width="11.81640625" style="247" customWidth="1"/>
    <col min="7719" max="7719" width="3.54296875" style="247" customWidth="1"/>
    <col min="7720" max="7721" width="11.81640625" style="247" customWidth="1"/>
    <col min="7722" max="7722" width="3.54296875" style="247" customWidth="1"/>
    <col min="7723" max="7724" width="11.81640625" style="247" customWidth="1"/>
    <col min="7725" max="7725" width="3.54296875" style="247" customWidth="1"/>
    <col min="7726" max="7727" width="11.81640625" style="247" customWidth="1"/>
    <col min="7728" max="7728" width="3.54296875" style="247" customWidth="1"/>
    <col min="7729" max="7730" width="11.81640625" style="247" customWidth="1"/>
    <col min="7731" max="7731" width="3.54296875" style="247" customWidth="1"/>
    <col min="7732" max="7733" width="11.81640625" style="247" customWidth="1"/>
    <col min="7734" max="7734" width="3.54296875" style="247" customWidth="1"/>
    <col min="7735" max="7736" width="11.81640625" style="247" customWidth="1"/>
    <col min="7737" max="7737" width="3.54296875" style="247" customWidth="1"/>
    <col min="7738" max="7739" width="11.81640625" style="247" customWidth="1"/>
    <col min="7740" max="7740" width="3.54296875" style="247" customWidth="1"/>
    <col min="7741" max="7936" width="9.1796875" style="247"/>
    <col min="7937" max="7937" width="4.7265625" style="247" customWidth="1"/>
    <col min="7938" max="7938" width="10.26953125" style="247" customWidth="1"/>
    <col min="7939" max="7939" width="8.81640625" style="247" customWidth="1"/>
    <col min="7940" max="7940" width="14.54296875" style="247" customWidth="1"/>
    <col min="7941" max="7941" width="8.26953125" style="247" bestFit="1" customWidth="1"/>
    <col min="7942" max="7942" width="13.453125" style="247" customWidth="1"/>
    <col min="7943" max="7943" width="14.26953125" style="247" customWidth="1"/>
    <col min="7944" max="7944" width="10" style="247" customWidth="1"/>
    <col min="7945" max="7945" width="8.453125" style="247" customWidth="1"/>
    <col min="7946" max="7946" width="14.26953125" style="247" customWidth="1"/>
    <col min="7947" max="7947" width="9.81640625" style="247" customWidth="1"/>
    <col min="7948" max="7948" width="7.7265625" style="247" customWidth="1"/>
    <col min="7949" max="7949" width="13.1796875" style="247" customWidth="1"/>
    <col min="7950" max="7950" width="12.81640625" style="247" bestFit="1" customWidth="1"/>
    <col min="7951" max="7951" width="9.453125" style="247" customWidth="1"/>
    <col min="7952" max="7953" width="11.81640625" style="247" customWidth="1"/>
    <col min="7954" max="7954" width="3.54296875" style="247" customWidth="1"/>
    <col min="7955" max="7956" width="11.81640625" style="247" customWidth="1"/>
    <col min="7957" max="7957" width="3.54296875" style="247" customWidth="1"/>
    <col min="7958" max="7959" width="11.81640625" style="247" customWidth="1"/>
    <col min="7960" max="7960" width="3.54296875" style="247" customWidth="1"/>
    <col min="7961" max="7962" width="11.81640625" style="247" customWidth="1"/>
    <col min="7963" max="7963" width="3.54296875" style="247" customWidth="1"/>
    <col min="7964" max="7965" width="11.81640625" style="247" customWidth="1"/>
    <col min="7966" max="7966" width="3.54296875" style="247" customWidth="1"/>
    <col min="7967" max="7968" width="11.81640625" style="247" customWidth="1"/>
    <col min="7969" max="7969" width="3.54296875" style="247" customWidth="1"/>
    <col min="7970" max="7971" width="11.81640625" style="247" customWidth="1"/>
    <col min="7972" max="7972" width="3.54296875" style="247" customWidth="1"/>
    <col min="7973" max="7974" width="11.81640625" style="247" customWidth="1"/>
    <col min="7975" max="7975" width="3.54296875" style="247" customWidth="1"/>
    <col min="7976" max="7977" width="11.81640625" style="247" customWidth="1"/>
    <col min="7978" max="7978" width="3.54296875" style="247" customWidth="1"/>
    <col min="7979" max="7980" width="11.81640625" style="247" customWidth="1"/>
    <col min="7981" max="7981" width="3.54296875" style="247" customWidth="1"/>
    <col min="7982" max="7983" width="11.81640625" style="247" customWidth="1"/>
    <col min="7984" max="7984" width="3.54296875" style="247" customWidth="1"/>
    <col min="7985" max="7986" width="11.81640625" style="247" customWidth="1"/>
    <col min="7987" max="7987" width="3.54296875" style="247" customWidth="1"/>
    <col min="7988" max="7989" width="11.81640625" style="247" customWidth="1"/>
    <col min="7990" max="7990" width="3.54296875" style="247" customWidth="1"/>
    <col min="7991" max="7992" width="11.81640625" style="247" customWidth="1"/>
    <col min="7993" max="7993" width="3.54296875" style="247" customWidth="1"/>
    <col min="7994" max="7995" width="11.81640625" style="247" customWidth="1"/>
    <col min="7996" max="7996" width="3.54296875" style="247" customWidth="1"/>
    <col min="7997" max="8192" width="9.1796875" style="247"/>
    <col min="8193" max="8193" width="4.7265625" style="247" customWidth="1"/>
    <col min="8194" max="8194" width="10.26953125" style="247" customWidth="1"/>
    <col min="8195" max="8195" width="8.81640625" style="247" customWidth="1"/>
    <col min="8196" max="8196" width="14.54296875" style="247" customWidth="1"/>
    <col min="8197" max="8197" width="8.26953125" style="247" bestFit="1" customWidth="1"/>
    <col min="8198" max="8198" width="13.453125" style="247" customWidth="1"/>
    <col min="8199" max="8199" width="14.26953125" style="247" customWidth="1"/>
    <col min="8200" max="8200" width="10" style="247" customWidth="1"/>
    <col min="8201" max="8201" width="8.453125" style="247" customWidth="1"/>
    <col min="8202" max="8202" width="14.26953125" style="247" customWidth="1"/>
    <col min="8203" max="8203" width="9.81640625" style="247" customWidth="1"/>
    <col min="8204" max="8204" width="7.7265625" style="247" customWidth="1"/>
    <col min="8205" max="8205" width="13.1796875" style="247" customWidth="1"/>
    <col min="8206" max="8206" width="12.81640625" style="247" bestFit="1" customWidth="1"/>
    <col min="8207" max="8207" width="9.453125" style="247" customWidth="1"/>
    <col min="8208" max="8209" width="11.81640625" style="247" customWidth="1"/>
    <col min="8210" max="8210" width="3.54296875" style="247" customWidth="1"/>
    <col min="8211" max="8212" width="11.81640625" style="247" customWidth="1"/>
    <col min="8213" max="8213" width="3.54296875" style="247" customWidth="1"/>
    <col min="8214" max="8215" width="11.81640625" style="247" customWidth="1"/>
    <col min="8216" max="8216" width="3.54296875" style="247" customWidth="1"/>
    <col min="8217" max="8218" width="11.81640625" style="247" customWidth="1"/>
    <col min="8219" max="8219" width="3.54296875" style="247" customWidth="1"/>
    <col min="8220" max="8221" width="11.81640625" style="247" customWidth="1"/>
    <col min="8222" max="8222" width="3.54296875" style="247" customWidth="1"/>
    <col min="8223" max="8224" width="11.81640625" style="247" customWidth="1"/>
    <col min="8225" max="8225" width="3.54296875" style="247" customWidth="1"/>
    <col min="8226" max="8227" width="11.81640625" style="247" customWidth="1"/>
    <col min="8228" max="8228" width="3.54296875" style="247" customWidth="1"/>
    <col min="8229" max="8230" width="11.81640625" style="247" customWidth="1"/>
    <col min="8231" max="8231" width="3.54296875" style="247" customWidth="1"/>
    <col min="8232" max="8233" width="11.81640625" style="247" customWidth="1"/>
    <col min="8234" max="8234" width="3.54296875" style="247" customWidth="1"/>
    <col min="8235" max="8236" width="11.81640625" style="247" customWidth="1"/>
    <col min="8237" max="8237" width="3.54296875" style="247" customWidth="1"/>
    <col min="8238" max="8239" width="11.81640625" style="247" customWidth="1"/>
    <col min="8240" max="8240" width="3.54296875" style="247" customWidth="1"/>
    <col min="8241" max="8242" width="11.81640625" style="247" customWidth="1"/>
    <col min="8243" max="8243" width="3.54296875" style="247" customWidth="1"/>
    <col min="8244" max="8245" width="11.81640625" style="247" customWidth="1"/>
    <col min="8246" max="8246" width="3.54296875" style="247" customWidth="1"/>
    <col min="8247" max="8248" width="11.81640625" style="247" customWidth="1"/>
    <col min="8249" max="8249" width="3.54296875" style="247" customWidth="1"/>
    <col min="8250" max="8251" width="11.81640625" style="247" customWidth="1"/>
    <col min="8252" max="8252" width="3.54296875" style="247" customWidth="1"/>
    <col min="8253" max="8448" width="9.1796875" style="247"/>
    <col min="8449" max="8449" width="4.7265625" style="247" customWidth="1"/>
    <col min="8450" max="8450" width="10.26953125" style="247" customWidth="1"/>
    <col min="8451" max="8451" width="8.81640625" style="247" customWidth="1"/>
    <col min="8452" max="8452" width="14.54296875" style="247" customWidth="1"/>
    <col min="8453" max="8453" width="8.26953125" style="247" bestFit="1" customWidth="1"/>
    <col min="8454" max="8454" width="13.453125" style="247" customWidth="1"/>
    <col min="8455" max="8455" width="14.26953125" style="247" customWidth="1"/>
    <col min="8456" max="8456" width="10" style="247" customWidth="1"/>
    <col min="8457" max="8457" width="8.453125" style="247" customWidth="1"/>
    <col min="8458" max="8458" width="14.26953125" style="247" customWidth="1"/>
    <col min="8459" max="8459" width="9.81640625" style="247" customWidth="1"/>
    <col min="8460" max="8460" width="7.7265625" style="247" customWidth="1"/>
    <col min="8461" max="8461" width="13.1796875" style="247" customWidth="1"/>
    <col min="8462" max="8462" width="12.81640625" style="247" bestFit="1" customWidth="1"/>
    <col min="8463" max="8463" width="9.453125" style="247" customWidth="1"/>
    <col min="8464" max="8465" width="11.81640625" style="247" customWidth="1"/>
    <col min="8466" max="8466" width="3.54296875" style="247" customWidth="1"/>
    <col min="8467" max="8468" width="11.81640625" style="247" customWidth="1"/>
    <col min="8469" max="8469" width="3.54296875" style="247" customWidth="1"/>
    <col min="8470" max="8471" width="11.81640625" style="247" customWidth="1"/>
    <col min="8472" max="8472" width="3.54296875" style="247" customWidth="1"/>
    <col min="8473" max="8474" width="11.81640625" style="247" customWidth="1"/>
    <col min="8475" max="8475" width="3.54296875" style="247" customWidth="1"/>
    <col min="8476" max="8477" width="11.81640625" style="247" customWidth="1"/>
    <col min="8478" max="8478" width="3.54296875" style="247" customWidth="1"/>
    <col min="8479" max="8480" width="11.81640625" style="247" customWidth="1"/>
    <col min="8481" max="8481" width="3.54296875" style="247" customWidth="1"/>
    <col min="8482" max="8483" width="11.81640625" style="247" customWidth="1"/>
    <col min="8484" max="8484" width="3.54296875" style="247" customWidth="1"/>
    <col min="8485" max="8486" width="11.81640625" style="247" customWidth="1"/>
    <col min="8487" max="8487" width="3.54296875" style="247" customWidth="1"/>
    <col min="8488" max="8489" width="11.81640625" style="247" customWidth="1"/>
    <col min="8490" max="8490" width="3.54296875" style="247" customWidth="1"/>
    <col min="8491" max="8492" width="11.81640625" style="247" customWidth="1"/>
    <col min="8493" max="8493" width="3.54296875" style="247" customWidth="1"/>
    <col min="8494" max="8495" width="11.81640625" style="247" customWidth="1"/>
    <col min="8496" max="8496" width="3.54296875" style="247" customWidth="1"/>
    <col min="8497" max="8498" width="11.81640625" style="247" customWidth="1"/>
    <col min="8499" max="8499" width="3.54296875" style="247" customWidth="1"/>
    <col min="8500" max="8501" width="11.81640625" style="247" customWidth="1"/>
    <col min="8502" max="8502" width="3.54296875" style="247" customWidth="1"/>
    <col min="8503" max="8504" width="11.81640625" style="247" customWidth="1"/>
    <col min="8505" max="8505" width="3.54296875" style="247" customWidth="1"/>
    <col min="8506" max="8507" width="11.81640625" style="247" customWidth="1"/>
    <col min="8508" max="8508" width="3.54296875" style="247" customWidth="1"/>
    <col min="8509" max="8704" width="9.1796875" style="247"/>
    <col min="8705" max="8705" width="4.7265625" style="247" customWidth="1"/>
    <col min="8706" max="8706" width="10.26953125" style="247" customWidth="1"/>
    <col min="8707" max="8707" width="8.81640625" style="247" customWidth="1"/>
    <col min="8708" max="8708" width="14.54296875" style="247" customWidth="1"/>
    <col min="8709" max="8709" width="8.26953125" style="247" bestFit="1" customWidth="1"/>
    <col min="8710" max="8710" width="13.453125" style="247" customWidth="1"/>
    <col min="8711" max="8711" width="14.26953125" style="247" customWidth="1"/>
    <col min="8712" max="8712" width="10" style="247" customWidth="1"/>
    <col min="8713" max="8713" width="8.453125" style="247" customWidth="1"/>
    <col min="8714" max="8714" width="14.26953125" style="247" customWidth="1"/>
    <col min="8715" max="8715" width="9.81640625" style="247" customWidth="1"/>
    <col min="8716" max="8716" width="7.7265625" style="247" customWidth="1"/>
    <col min="8717" max="8717" width="13.1796875" style="247" customWidth="1"/>
    <col min="8718" max="8718" width="12.81640625" style="247" bestFit="1" customWidth="1"/>
    <col min="8719" max="8719" width="9.453125" style="247" customWidth="1"/>
    <col min="8720" max="8721" width="11.81640625" style="247" customWidth="1"/>
    <col min="8722" max="8722" width="3.54296875" style="247" customWidth="1"/>
    <col min="8723" max="8724" width="11.81640625" style="247" customWidth="1"/>
    <col min="8725" max="8725" width="3.54296875" style="247" customWidth="1"/>
    <col min="8726" max="8727" width="11.81640625" style="247" customWidth="1"/>
    <col min="8728" max="8728" width="3.54296875" style="247" customWidth="1"/>
    <col min="8729" max="8730" width="11.81640625" style="247" customWidth="1"/>
    <col min="8731" max="8731" width="3.54296875" style="247" customWidth="1"/>
    <col min="8732" max="8733" width="11.81640625" style="247" customWidth="1"/>
    <col min="8734" max="8734" width="3.54296875" style="247" customWidth="1"/>
    <col min="8735" max="8736" width="11.81640625" style="247" customWidth="1"/>
    <col min="8737" max="8737" width="3.54296875" style="247" customWidth="1"/>
    <col min="8738" max="8739" width="11.81640625" style="247" customWidth="1"/>
    <col min="8740" max="8740" width="3.54296875" style="247" customWidth="1"/>
    <col min="8741" max="8742" width="11.81640625" style="247" customWidth="1"/>
    <col min="8743" max="8743" width="3.54296875" style="247" customWidth="1"/>
    <col min="8744" max="8745" width="11.81640625" style="247" customWidth="1"/>
    <col min="8746" max="8746" width="3.54296875" style="247" customWidth="1"/>
    <col min="8747" max="8748" width="11.81640625" style="247" customWidth="1"/>
    <col min="8749" max="8749" width="3.54296875" style="247" customWidth="1"/>
    <col min="8750" max="8751" width="11.81640625" style="247" customWidth="1"/>
    <col min="8752" max="8752" width="3.54296875" style="247" customWidth="1"/>
    <col min="8753" max="8754" width="11.81640625" style="247" customWidth="1"/>
    <col min="8755" max="8755" width="3.54296875" style="247" customWidth="1"/>
    <col min="8756" max="8757" width="11.81640625" style="247" customWidth="1"/>
    <col min="8758" max="8758" width="3.54296875" style="247" customWidth="1"/>
    <col min="8759" max="8760" width="11.81640625" style="247" customWidth="1"/>
    <col min="8761" max="8761" width="3.54296875" style="247" customWidth="1"/>
    <col min="8762" max="8763" width="11.81640625" style="247" customWidth="1"/>
    <col min="8764" max="8764" width="3.54296875" style="247" customWidth="1"/>
    <col min="8765" max="8960" width="9.1796875" style="247"/>
    <col min="8961" max="8961" width="4.7265625" style="247" customWidth="1"/>
    <col min="8962" max="8962" width="10.26953125" style="247" customWidth="1"/>
    <col min="8963" max="8963" width="8.81640625" style="247" customWidth="1"/>
    <col min="8964" max="8964" width="14.54296875" style="247" customWidth="1"/>
    <col min="8965" max="8965" width="8.26953125" style="247" bestFit="1" customWidth="1"/>
    <col min="8966" max="8966" width="13.453125" style="247" customWidth="1"/>
    <col min="8967" max="8967" width="14.26953125" style="247" customWidth="1"/>
    <col min="8968" max="8968" width="10" style="247" customWidth="1"/>
    <col min="8969" max="8969" width="8.453125" style="247" customWidth="1"/>
    <col min="8970" max="8970" width="14.26953125" style="247" customWidth="1"/>
    <col min="8971" max="8971" width="9.81640625" style="247" customWidth="1"/>
    <col min="8972" max="8972" width="7.7265625" style="247" customWidth="1"/>
    <col min="8973" max="8973" width="13.1796875" style="247" customWidth="1"/>
    <col min="8974" max="8974" width="12.81640625" style="247" bestFit="1" customWidth="1"/>
    <col min="8975" max="8975" width="9.453125" style="247" customWidth="1"/>
    <col min="8976" max="8977" width="11.81640625" style="247" customWidth="1"/>
    <col min="8978" max="8978" width="3.54296875" style="247" customWidth="1"/>
    <col min="8979" max="8980" width="11.81640625" style="247" customWidth="1"/>
    <col min="8981" max="8981" width="3.54296875" style="247" customWidth="1"/>
    <col min="8982" max="8983" width="11.81640625" style="247" customWidth="1"/>
    <col min="8984" max="8984" width="3.54296875" style="247" customWidth="1"/>
    <col min="8985" max="8986" width="11.81640625" style="247" customWidth="1"/>
    <col min="8987" max="8987" width="3.54296875" style="247" customWidth="1"/>
    <col min="8988" max="8989" width="11.81640625" style="247" customWidth="1"/>
    <col min="8990" max="8990" width="3.54296875" style="247" customWidth="1"/>
    <col min="8991" max="8992" width="11.81640625" style="247" customWidth="1"/>
    <col min="8993" max="8993" width="3.54296875" style="247" customWidth="1"/>
    <col min="8994" max="8995" width="11.81640625" style="247" customWidth="1"/>
    <col min="8996" max="8996" width="3.54296875" style="247" customWidth="1"/>
    <col min="8997" max="8998" width="11.81640625" style="247" customWidth="1"/>
    <col min="8999" max="8999" width="3.54296875" style="247" customWidth="1"/>
    <col min="9000" max="9001" width="11.81640625" style="247" customWidth="1"/>
    <col min="9002" max="9002" width="3.54296875" style="247" customWidth="1"/>
    <col min="9003" max="9004" width="11.81640625" style="247" customWidth="1"/>
    <col min="9005" max="9005" width="3.54296875" style="247" customWidth="1"/>
    <col min="9006" max="9007" width="11.81640625" style="247" customWidth="1"/>
    <col min="9008" max="9008" width="3.54296875" style="247" customWidth="1"/>
    <col min="9009" max="9010" width="11.81640625" style="247" customWidth="1"/>
    <col min="9011" max="9011" width="3.54296875" style="247" customWidth="1"/>
    <col min="9012" max="9013" width="11.81640625" style="247" customWidth="1"/>
    <col min="9014" max="9014" width="3.54296875" style="247" customWidth="1"/>
    <col min="9015" max="9016" width="11.81640625" style="247" customWidth="1"/>
    <col min="9017" max="9017" width="3.54296875" style="247" customWidth="1"/>
    <col min="9018" max="9019" width="11.81640625" style="247" customWidth="1"/>
    <col min="9020" max="9020" width="3.54296875" style="247" customWidth="1"/>
    <col min="9021" max="9216" width="9.1796875" style="247"/>
    <col min="9217" max="9217" width="4.7265625" style="247" customWidth="1"/>
    <col min="9218" max="9218" width="10.26953125" style="247" customWidth="1"/>
    <col min="9219" max="9219" width="8.81640625" style="247" customWidth="1"/>
    <col min="9220" max="9220" width="14.54296875" style="247" customWidth="1"/>
    <col min="9221" max="9221" width="8.26953125" style="247" bestFit="1" customWidth="1"/>
    <col min="9222" max="9222" width="13.453125" style="247" customWidth="1"/>
    <col min="9223" max="9223" width="14.26953125" style="247" customWidth="1"/>
    <col min="9224" max="9224" width="10" style="247" customWidth="1"/>
    <col min="9225" max="9225" width="8.453125" style="247" customWidth="1"/>
    <col min="9226" max="9226" width="14.26953125" style="247" customWidth="1"/>
    <col min="9227" max="9227" width="9.81640625" style="247" customWidth="1"/>
    <col min="9228" max="9228" width="7.7265625" style="247" customWidth="1"/>
    <col min="9229" max="9229" width="13.1796875" style="247" customWidth="1"/>
    <col min="9230" max="9230" width="12.81640625" style="247" bestFit="1" customWidth="1"/>
    <col min="9231" max="9231" width="9.453125" style="247" customWidth="1"/>
    <col min="9232" max="9233" width="11.81640625" style="247" customWidth="1"/>
    <col min="9234" max="9234" width="3.54296875" style="247" customWidth="1"/>
    <col min="9235" max="9236" width="11.81640625" style="247" customWidth="1"/>
    <col min="9237" max="9237" width="3.54296875" style="247" customWidth="1"/>
    <col min="9238" max="9239" width="11.81640625" style="247" customWidth="1"/>
    <col min="9240" max="9240" width="3.54296875" style="247" customWidth="1"/>
    <col min="9241" max="9242" width="11.81640625" style="247" customWidth="1"/>
    <col min="9243" max="9243" width="3.54296875" style="247" customWidth="1"/>
    <col min="9244" max="9245" width="11.81640625" style="247" customWidth="1"/>
    <col min="9246" max="9246" width="3.54296875" style="247" customWidth="1"/>
    <col min="9247" max="9248" width="11.81640625" style="247" customWidth="1"/>
    <col min="9249" max="9249" width="3.54296875" style="247" customWidth="1"/>
    <col min="9250" max="9251" width="11.81640625" style="247" customWidth="1"/>
    <col min="9252" max="9252" width="3.54296875" style="247" customWidth="1"/>
    <col min="9253" max="9254" width="11.81640625" style="247" customWidth="1"/>
    <col min="9255" max="9255" width="3.54296875" style="247" customWidth="1"/>
    <col min="9256" max="9257" width="11.81640625" style="247" customWidth="1"/>
    <col min="9258" max="9258" width="3.54296875" style="247" customWidth="1"/>
    <col min="9259" max="9260" width="11.81640625" style="247" customWidth="1"/>
    <col min="9261" max="9261" width="3.54296875" style="247" customWidth="1"/>
    <col min="9262" max="9263" width="11.81640625" style="247" customWidth="1"/>
    <col min="9264" max="9264" width="3.54296875" style="247" customWidth="1"/>
    <col min="9265" max="9266" width="11.81640625" style="247" customWidth="1"/>
    <col min="9267" max="9267" width="3.54296875" style="247" customWidth="1"/>
    <col min="9268" max="9269" width="11.81640625" style="247" customWidth="1"/>
    <col min="9270" max="9270" width="3.54296875" style="247" customWidth="1"/>
    <col min="9271" max="9272" width="11.81640625" style="247" customWidth="1"/>
    <col min="9273" max="9273" width="3.54296875" style="247" customWidth="1"/>
    <col min="9274" max="9275" width="11.81640625" style="247" customWidth="1"/>
    <col min="9276" max="9276" width="3.54296875" style="247" customWidth="1"/>
    <col min="9277" max="9472" width="9.1796875" style="247"/>
    <col min="9473" max="9473" width="4.7265625" style="247" customWidth="1"/>
    <col min="9474" max="9474" width="10.26953125" style="247" customWidth="1"/>
    <col min="9475" max="9475" width="8.81640625" style="247" customWidth="1"/>
    <col min="9476" max="9476" width="14.54296875" style="247" customWidth="1"/>
    <col min="9477" max="9477" width="8.26953125" style="247" bestFit="1" customWidth="1"/>
    <col min="9478" max="9478" width="13.453125" style="247" customWidth="1"/>
    <col min="9479" max="9479" width="14.26953125" style="247" customWidth="1"/>
    <col min="9480" max="9480" width="10" style="247" customWidth="1"/>
    <col min="9481" max="9481" width="8.453125" style="247" customWidth="1"/>
    <col min="9482" max="9482" width="14.26953125" style="247" customWidth="1"/>
    <col min="9483" max="9483" width="9.81640625" style="247" customWidth="1"/>
    <col min="9484" max="9484" width="7.7265625" style="247" customWidth="1"/>
    <col min="9485" max="9485" width="13.1796875" style="247" customWidth="1"/>
    <col min="9486" max="9486" width="12.81640625" style="247" bestFit="1" customWidth="1"/>
    <col min="9487" max="9487" width="9.453125" style="247" customWidth="1"/>
    <col min="9488" max="9489" width="11.81640625" style="247" customWidth="1"/>
    <col min="9490" max="9490" width="3.54296875" style="247" customWidth="1"/>
    <col min="9491" max="9492" width="11.81640625" style="247" customWidth="1"/>
    <col min="9493" max="9493" width="3.54296875" style="247" customWidth="1"/>
    <col min="9494" max="9495" width="11.81640625" style="247" customWidth="1"/>
    <col min="9496" max="9496" width="3.54296875" style="247" customWidth="1"/>
    <col min="9497" max="9498" width="11.81640625" style="247" customWidth="1"/>
    <col min="9499" max="9499" width="3.54296875" style="247" customWidth="1"/>
    <col min="9500" max="9501" width="11.81640625" style="247" customWidth="1"/>
    <col min="9502" max="9502" width="3.54296875" style="247" customWidth="1"/>
    <col min="9503" max="9504" width="11.81640625" style="247" customWidth="1"/>
    <col min="9505" max="9505" width="3.54296875" style="247" customWidth="1"/>
    <col min="9506" max="9507" width="11.81640625" style="247" customWidth="1"/>
    <col min="9508" max="9508" width="3.54296875" style="247" customWidth="1"/>
    <col min="9509" max="9510" width="11.81640625" style="247" customWidth="1"/>
    <col min="9511" max="9511" width="3.54296875" style="247" customWidth="1"/>
    <col min="9512" max="9513" width="11.81640625" style="247" customWidth="1"/>
    <col min="9514" max="9514" width="3.54296875" style="247" customWidth="1"/>
    <col min="9515" max="9516" width="11.81640625" style="247" customWidth="1"/>
    <col min="9517" max="9517" width="3.54296875" style="247" customWidth="1"/>
    <col min="9518" max="9519" width="11.81640625" style="247" customWidth="1"/>
    <col min="9520" max="9520" width="3.54296875" style="247" customWidth="1"/>
    <col min="9521" max="9522" width="11.81640625" style="247" customWidth="1"/>
    <col min="9523" max="9523" width="3.54296875" style="247" customWidth="1"/>
    <col min="9524" max="9525" width="11.81640625" style="247" customWidth="1"/>
    <col min="9526" max="9526" width="3.54296875" style="247" customWidth="1"/>
    <col min="9527" max="9528" width="11.81640625" style="247" customWidth="1"/>
    <col min="9529" max="9529" width="3.54296875" style="247" customWidth="1"/>
    <col min="9530" max="9531" width="11.81640625" style="247" customWidth="1"/>
    <col min="9532" max="9532" width="3.54296875" style="247" customWidth="1"/>
    <col min="9533" max="9728" width="9.1796875" style="247"/>
    <col min="9729" max="9729" width="4.7265625" style="247" customWidth="1"/>
    <col min="9730" max="9730" width="10.26953125" style="247" customWidth="1"/>
    <col min="9731" max="9731" width="8.81640625" style="247" customWidth="1"/>
    <col min="9732" max="9732" width="14.54296875" style="247" customWidth="1"/>
    <col min="9733" max="9733" width="8.26953125" style="247" bestFit="1" customWidth="1"/>
    <col min="9734" max="9734" width="13.453125" style="247" customWidth="1"/>
    <col min="9735" max="9735" width="14.26953125" style="247" customWidth="1"/>
    <col min="9736" max="9736" width="10" style="247" customWidth="1"/>
    <col min="9737" max="9737" width="8.453125" style="247" customWidth="1"/>
    <col min="9738" max="9738" width="14.26953125" style="247" customWidth="1"/>
    <col min="9739" max="9739" width="9.81640625" style="247" customWidth="1"/>
    <col min="9740" max="9740" width="7.7265625" style="247" customWidth="1"/>
    <col min="9741" max="9741" width="13.1796875" style="247" customWidth="1"/>
    <col min="9742" max="9742" width="12.81640625" style="247" bestFit="1" customWidth="1"/>
    <col min="9743" max="9743" width="9.453125" style="247" customWidth="1"/>
    <col min="9744" max="9745" width="11.81640625" style="247" customWidth="1"/>
    <col min="9746" max="9746" width="3.54296875" style="247" customWidth="1"/>
    <col min="9747" max="9748" width="11.81640625" style="247" customWidth="1"/>
    <col min="9749" max="9749" width="3.54296875" style="247" customWidth="1"/>
    <col min="9750" max="9751" width="11.81640625" style="247" customWidth="1"/>
    <col min="9752" max="9752" width="3.54296875" style="247" customWidth="1"/>
    <col min="9753" max="9754" width="11.81640625" style="247" customWidth="1"/>
    <col min="9755" max="9755" width="3.54296875" style="247" customWidth="1"/>
    <col min="9756" max="9757" width="11.81640625" style="247" customWidth="1"/>
    <col min="9758" max="9758" width="3.54296875" style="247" customWidth="1"/>
    <col min="9759" max="9760" width="11.81640625" style="247" customWidth="1"/>
    <col min="9761" max="9761" width="3.54296875" style="247" customWidth="1"/>
    <col min="9762" max="9763" width="11.81640625" style="247" customWidth="1"/>
    <col min="9764" max="9764" width="3.54296875" style="247" customWidth="1"/>
    <col min="9765" max="9766" width="11.81640625" style="247" customWidth="1"/>
    <col min="9767" max="9767" width="3.54296875" style="247" customWidth="1"/>
    <col min="9768" max="9769" width="11.81640625" style="247" customWidth="1"/>
    <col min="9770" max="9770" width="3.54296875" style="247" customWidth="1"/>
    <col min="9771" max="9772" width="11.81640625" style="247" customWidth="1"/>
    <col min="9773" max="9773" width="3.54296875" style="247" customWidth="1"/>
    <col min="9774" max="9775" width="11.81640625" style="247" customWidth="1"/>
    <col min="9776" max="9776" width="3.54296875" style="247" customWidth="1"/>
    <col min="9777" max="9778" width="11.81640625" style="247" customWidth="1"/>
    <col min="9779" max="9779" width="3.54296875" style="247" customWidth="1"/>
    <col min="9780" max="9781" width="11.81640625" style="247" customWidth="1"/>
    <col min="9782" max="9782" width="3.54296875" style="247" customWidth="1"/>
    <col min="9783" max="9784" width="11.81640625" style="247" customWidth="1"/>
    <col min="9785" max="9785" width="3.54296875" style="247" customWidth="1"/>
    <col min="9786" max="9787" width="11.81640625" style="247" customWidth="1"/>
    <col min="9788" max="9788" width="3.54296875" style="247" customWidth="1"/>
    <col min="9789" max="9984" width="9.1796875" style="247"/>
    <col min="9985" max="9985" width="4.7265625" style="247" customWidth="1"/>
    <col min="9986" max="9986" width="10.26953125" style="247" customWidth="1"/>
    <col min="9987" max="9987" width="8.81640625" style="247" customWidth="1"/>
    <col min="9988" max="9988" width="14.54296875" style="247" customWidth="1"/>
    <col min="9989" max="9989" width="8.26953125" style="247" bestFit="1" customWidth="1"/>
    <col min="9990" max="9990" width="13.453125" style="247" customWidth="1"/>
    <col min="9991" max="9991" width="14.26953125" style="247" customWidth="1"/>
    <col min="9992" max="9992" width="10" style="247" customWidth="1"/>
    <col min="9993" max="9993" width="8.453125" style="247" customWidth="1"/>
    <col min="9994" max="9994" width="14.26953125" style="247" customWidth="1"/>
    <col min="9995" max="9995" width="9.81640625" style="247" customWidth="1"/>
    <col min="9996" max="9996" width="7.7265625" style="247" customWidth="1"/>
    <col min="9997" max="9997" width="13.1796875" style="247" customWidth="1"/>
    <col min="9998" max="9998" width="12.81640625" style="247" bestFit="1" customWidth="1"/>
    <col min="9999" max="9999" width="9.453125" style="247" customWidth="1"/>
    <col min="10000" max="10001" width="11.81640625" style="247" customWidth="1"/>
    <col min="10002" max="10002" width="3.54296875" style="247" customWidth="1"/>
    <col min="10003" max="10004" width="11.81640625" style="247" customWidth="1"/>
    <col min="10005" max="10005" width="3.54296875" style="247" customWidth="1"/>
    <col min="10006" max="10007" width="11.81640625" style="247" customWidth="1"/>
    <col min="10008" max="10008" width="3.54296875" style="247" customWidth="1"/>
    <col min="10009" max="10010" width="11.81640625" style="247" customWidth="1"/>
    <col min="10011" max="10011" width="3.54296875" style="247" customWidth="1"/>
    <col min="10012" max="10013" width="11.81640625" style="247" customWidth="1"/>
    <col min="10014" max="10014" width="3.54296875" style="247" customWidth="1"/>
    <col min="10015" max="10016" width="11.81640625" style="247" customWidth="1"/>
    <col min="10017" max="10017" width="3.54296875" style="247" customWidth="1"/>
    <col min="10018" max="10019" width="11.81640625" style="247" customWidth="1"/>
    <col min="10020" max="10020" width="3.54296875" style="247" customWidth="1"/>
    <col min="10021" max="10022" width="11.81640625" style="247" customWidth="1"/>
    <col min="10023" max="10023" width="3.54296875" style="247" customWidth="1"/>
    <col min="10024" max="10025" width="11.81640625" style="247" customWidth="1"/>
    <col min="10026" max="10026" width="3.54296875" style="247" customWidth="1"/>
    <col min="10027" max="10028" width="11.81640625" style="247" customWidth="1"/>
    <col min="10029" max="10029" width="3.54296875" style="247" customWidth="1"/>
    <col min="10030" max="10031" width="11.81640625" style="247" customWidth="1"/>
    <col min="10032" max="10032" width="3.54296875" style="247" customWidth="1"/>
    <col min="10033" max="10034" width="11.81640625" style="247" customWidth="1"/>
    <col min="10035" max="10035" width="3.54296875" style="247" customWidth="1"/>
    <col min="10036" max="10037" width="11.81640625" style="247" customWidth="1"/>
    <col min="10038" max="10038" width="3.54296875" style="247" customWidth="1"/>
    <col min="10039" max="10040" width="11.81640625" style="247" customWidth="1"/>
    <col min="10041" max="10041" width="3.54296875" style="247" customWidth="1"/>
    <col min="10042" max="10043" width="11.81640625" style="247" customWidth="1"/>
    <col min="10044" max="10044" width="3.54296875" style="247" customWidth="1"/>
    <col min="10045" max="10240" width="9.1796875" style="247"/>
    <col min="10241" max="10241" width="4.7265625" style="247" customWidth="1"/>
    <col min="10242" max="10242" width="10.26953125" style="247" customWidth="1"/>
    <col min="10243" max="10243" width="8.81640625" style="247" customWidth="1"/>
    <col min="10244" max="10244" width="14.54296875" style="247" customWidth="1"/>
    <col min="10245" max="10245" width="8.26953125" style="247" bestFit="1" customWidth="1"/>
    <col min="10246" max="10246" width="13.453125" style="247" customWidth="1"/>
    <col min="10247" max="10247" width="14.26953125" style="247" customWidth="1"/>
    <col min="10248" max="10248" width="10" style="247" customWidth="1"/>
    <col min="10249" max="10249" width="8.453125" style="247" customWidth="1"/>
    <col min="10250" max="10250" width="14.26953125" style="247" customWidth="1"/>
    <col min="10251" max="10251" width="9.81640625" style="247" customWidth="1"/>
    <col min="10252" max="10252" width="7.7265625" style="247" customWidth="1"/>
    <col min="10253" max="10253" width="13.1796875" style="247" customWidth="1"/>
    <col min="10254" max="10254" width="12.81640625" style="247" bestFit="1" customWidth="1"/>
    <col min="10255" max="10255" width="9.453125" style="247" customWidth="1"/>
    <col min="10256" max="10257" width="11.81640625" style="247" customWidth="1"/>
    <col min="10258" max="10258" width="3.54296875" style="247" customWidth="1"/>
    <col min="10259" max="10260" width="11.81640625" style="247" customWidth="1"/>
    <col min="10261" max="10261" width="3.54296875" style="247" customWidth="1"/>
    <col min="10262" max="10263" width="11.81640625" style="247" customWidth="1"/>
    <col min="10264" max="10264" width="3.54296875" style="247" customWidth="1"/>
    <col min="10265" max="10266" width="11.81640625" style="247" customWidth="1"/>
    <col min="10267" max="10267" width="3.54296875" style="247" customWidth="1"/>
    <col min="10268" max="10269" width="11.81640625" style="247" customWidth="1"/>
    <col min="10270" max="10270" width="3.54296875" style="247" customWidth="1"/>
    <col min="10271" max="10272" width="11.81640625" style="247" customWidth="1"/>
    <col min="10273" max="10273" width="3.54296875" style="247" customWidth="1"/>
    <col min="10274" max="10275" width="11.81640625" style="247" customWidth="1"/>
    <col min="10276" max="10276" width="3.54296875" style="247" customWidth="1"/>
    <col min="10277" max="10278" width="11.81640625" style="247" customWidth="1"/>
    <col min="10279" max="10279" width="3.54296875" style="247" customWidth="1"/>
    <col min="10280" max="10281" width="11.81640625" style="247" customWidth="1"/>
    <col min="10282" max="10282" width="3.54296875" style="247" customWidth="1"/>
    <col min="10283" max="10284" width="11.81640625" style="247" customWidth="1"/>
    <col min="10285" max="10285" width="3.54296875" style="247" customWidth="1"/>
    <col min="10286" max="10287" width="11.81640625" style="247" customWidth="1"/>
    <col min="10288" max="10288" width="3.54296875" style="247" customWidth="1"/>
    <col min="10289" max="10290" width="11.81640625" style="247" customWidth="1"/>
    <col min="10291" max="10291" width="3.54296875" style="247" customWidth="1"/>
    <col min="10292" max="10293" width="11.81640625" style="247" customWidth="1"/>
    <col min="10294" max="10294" width="3.54296875" style="247" customWidth="1"/>
    <col min="10295" max="10296" width="11.81640625" style="247" customWidth="1"/>
    <col min="10297" max="10297" width="3.54296875" style="247" customWidth="1"/>
    <col min="10298" max="10299" width="11.81640625" style="247" customWidth="1"/>
    <col min="10300" max="10300" width="3.54296875" style="247" customWidth="1"/>
    <col min="10301" max="10496" width="9.1796875" style="247"/>
    <col min="10497" max="10497" width="4.7265625" style="247" customWidth="1"/>
    <col min="10498" max="10498" width="10.26953125" style="247" customWidth="1"/>
    <col min="10499" max="10499" width="8.81640625" style="247" customWidth="1"/>
    <col min="10500" max="10500" width="14.54296875" style="247" customWidth="1"/>
    <col min="10501" max="10501" width="8.26953125" style="247" bestFit="1" customWidth="1"/>
    <col min="10502" max="10502" width="13.453125" style="247" customWidth="1"/>
    <col min="10503" max="10503" width="14.26953125" style="247" customWidth="1"/>
    <col min="10504" max="10504" width="10" style="247" customWidth="1"/>
    <col min="10505" max="10505" width="8.453125" style="247" customWidth="1"/>
    <col min="10506" max="10506" width="14.26953125" style="247" customWidth="1"/>
    <col min="10507" max="10507" width="9.81640625" style="247" customWidth="1"/>
    <col min="10508" max="10508" width="7.7265625" style="247" customWidth="1"/>
    <col min="10509" max="10509" width="13.1796875" style="247" customWidth="1"/>
    <col min="10510" max="10510" width="12.81640625" style="247" bestFit="1" customWidth="1"/>
    <col min="10511" max="10511" width="9.453125" style="247" customWidth="1"/>
    <col min="10512" max="10513" width="11.81640625" style="247" customWidth="1"/>
    <col min="10514" max="10514" width="3.54296875" style="247" customWidth="1"/>
    <col min="10515" max="10516" width="11.81640625" style="247" customWidth="1"/>
    <col min="10517" max="10517" width="3.54296875" style="247" customWidth="1"/>
    <col min="10518" max="10519" width="11.81640625" style="247" customWidth="1"/>
    <col min="10520" max="10520" width="3.54296875" style="247" customWidth="1"/>
    <col min="10521" max="10522" width="11.81640625" style="247" customWidth="1"/>
    <col min="10523" max="10523" width="3.54296875" style="247" customWidth="1"/>
    <col min="10524" max="10525" width="11.81640625" style="247" customWidth="1"/>
    <col min="10526" max="10526" width="3.54296875" style="247" customWidth="1"/>
    <col min="10527" max="10528" width="11.81640625" style="247" customWidth="1"/>
    <col min="10529" max="10529" width="3.54296875" style="247" customWidth="1"/>
    <col min="10530" max="10531" width="11.81640625" style="247" customWidth="1"/>
    <col min="10532" max="10532" width="3.54296875" style="247" customWidth="1"/>
    <col min="10533" max="10534" width="11.81640625" style="247" customWidth="1"/>
    <col min="10535" max="10535" width="3.54296875" style="247" customWidth="1"/>
    <col min="10536" max="10537" width="11.81640625" style="247" customWidth="1"/>
    <col min="10538" max="10538" width="3.54296875" style="247" customWidth="1"/>
    <col min="10539" max="10540" width="11.81640625" style="247" customWidth="1"/>
    <col min="10541" max="10541" width="3.54296875" style="247" customWidth="1"/>
    <col min="10542" max="10543" width="11.81640625" style="247" customWidth="1"/>
    <col min="10544" max="10544" width="3.54296875" style="247" customWidth="1"/>
    <col min="10545" max="10546" width="11.81640625" style="247" customWidth="1"/>
    <col min="10547" max="10547" width="3.54296875" style="247" customWidth="1"/>
    <col min="10548" max="10549" width="11.81640625" style="247" customWidth="1"/>
    <col min="10550" max="10550" width="3.54296875" style="247" customWidth="1"/>
    <col min="10551" max="10552" width="11.81640625" style="247" customWidth="1"/>
    <col min="10553" max="10553" width="3.54296875" style="247" customWidth="1"/>
    <col min="10554" max="10555" width="11.81640625" style="247" customWidth="1"/>
    <col min="10556" max="10556" width="3.54296875" style="247" customWidth="1"/>
    <col min="10557" max="10752" width="9.1796875" style="247"/>
    <col min="10753" max="10753" width="4.7265625" style="247" customWidth="1"/>
    <col min="10754" max="10754" width="10.26953125" style="247" customWidth="1"/>
    <col min="10755" max="10755" width="8.81640625" style="247" customWidth="1"/>
    <col min="10756" max="10756" width="14.54296875" style="247" customWidth="1"/>
    <col min="10757" max="10757" width="8.26953125" style="247" bestFit="1" customWidth="1"/>
    <col min="10758" max="10758" width="13.453125" style="247" customWidth="1"/>
    <col min="10759" max="10759" width="14.26953125" style="247" customWidth="1"/>
    <col min="10760" max="10760" width="10" style="247" customWidth="1"/>
    <col min="10761" max="10761" width="8.453125" style="247" customWidth="1"/>
    <col min="10762" max="10762" width="14.26953125" style="247" customWidth="1"/>
    <col min="10763" max="10763" width="9.81640625" style="247" customWidth="1"/>
    <col min="10764" max="10764" width="7.7265625" style="247" customWidth="1"/>
    <col min="10765" max="10765" width="13.1796875" style="247" customWidth="1"/>
    <col min="10766" max="10766" width="12.81640625" style="247" bestFit="1" customWidth="1"/>
    <col min="10767" max="10767" width="9.453125" style="247" customWidth="1"/>
    <col min="10768" max="10769" width="11.81640625" style="247" customWidth="1"/>
    <col min="10770" max="10770" width="3.54296875" style="247" customWidth="1"/>
    <col min="10771" max="10772" width="11.81640625" style="247" customWidth="1"/>
    <col min="10773" max="10773" width="3.54296875" style="247" customWidth="1"/>
    <col min="10774" max="10775" width="11.81640625" style="247" customWidth="1"/>
    <col min="10776" max="10776" width="3.54296875" style="247" customWidth="1"/>
    <col min="10777" max="10778" width="11.81640625" style="247" customWidth="1"/>
    <col min="10779" max="10779" width="3.54296875" style="247" customWidth="1"/>
    <col min="10780" max="10781" width="11.81640625" style="247" customWidth="1"/>
    <col min="10782" max="10782" width="3.54296875" style="247" customWidth="1"/>
    <col min="10783" max="10784" width="11.81640625" style="247" customWidth="1"/>
    <col min="10785" max="10785" width="3.54296875" style="247" customWidth="1"/>
    <col min="10786" max="10787" width="11.81640625" style="247" customWidth="1"/>
    <col min="10788" max="10788" width="3.54296875" style="247" customWidth="1"/>
    <col min="10789" max="10790" width="11.81640625" style="247" customWidth="1"/>
    <col min="10791" max="10791" width="3.54296875" style="247" customWidth="1"/>
    <col min="10792" max="10793" width="11.81640625" style="247" customWidth="1"/>
    <col min="10794" max="10794" width="3.54296875" style="247" customWidth="1"/>
    <col min="10795" max="10796" width="11.81640625" style="247" customWidth="1"/>
    <col min="10797" max="10797" width="3.54296875" style="247" customWidth="1"/>
    <col min="10798" max="10799" width="11.81640625" style="247" customWidth="1"/>
    <col min="10800" max="10800" width="3.54296875" style="247" customWidth="1"/>
    <col min="10801" max="10802" width="11.81640625" style="247" customWidth="1"/>
    <col min="10803" max="10803" width="3.54296875" style="247" customWidth="1"/>
    <col min="10804" max="10805" width="11.81640625" style="247" customWidth="1"/>
    <col min="10806" max="10806" width="3.54296875" style="247" customWidth="1"/>
    <col min="10807" max="10808" width="11.81640625" style="247" customWidth="1"/>
    <col min="10809" max="10809" width="3.54296875" style="247" customWidth="1"/>
    <col min="10810" max="10811" width="11.81640625" style="247" customWidth="1"/>
    <col min="10812" max="10812" width="3.54296875" style="247" customWidth="1"/>
    <col min="10813" max="11008" width="9.1796875" style="247"/>
    <col min="11009" max="11009" width="4.7265625" style="247" customWidth="1"/>
    <col min="11010" max="11010" width="10.26953125" style="247" customWidth="1"/>
    <col min="11011" max="11011" width="8.81640625" style="247" customWidth="1"/>
    <col min="11012" max="11012" width="14.54296875" style="247" customWidth="1"/>
    <col min="11013" max="11013" width="8.26953125" style="247" bestFit="1" customWidth="1"/>
    <col min="11014" max="11014" width="13.453125" style="247" customWidth="1"/>
    <col min="11015" max="11015" width="14.26953125" style="247" customWidth="1"/>
    <col min="11016" max="11016" width="10" style="247" customWidth="1"/>
    <col min="11017" max="11017" width="8.453125" style="247" customWidth="1"/>
    <col min="11018" max="11018" width="14.26953125" style="247" customWidth="1"/>
    <col min="11019" max="11019" width="9.81640625" style="247" customWidth="1"/>
    <col min="11020" max="11020" width="7.7265625" style="247" customWidth="1"/>
    <col min="11021" max="11021" width="13.1796875" style="247" customWidth="1"/>
    <col min="11022" max="11022" width="12.81640625" style="247" bestFit="1" customWidth="1"/>
    <col min="11023" max="11023" width="9.453125" style="247" customWidth="1"/>
    <col min="11024" max="11025" width="11.81640625" style="247" customWidth="1"/>
    <col min="11026" max="11026" width="3.54296875" style="247" customWidth="1"/>
    <col min="11027" max="11028" width="11.81640625" style="247" customWidth="1"/>
    <col min="11029" max="11029" width="3.54296875" style="247" customWidth="1"/>
    <col min="11030" max="11031" width="11.81640625" style="247" customWidth="1"/>
    <col min="11032" max="11032" width="3.54296875" style="247" customWidth="1"/>
    <col min="11033" max="11034" width="11.81640625" style="247" customWidth="1"/>
    <col min="11035" max="11035" width="3.54296875" style="247" customWidth="1"/>
    <col min="11036" max="11037" width="11.81640625" style="247" customWidth="1"/>
    <col min="11038" max="11038" width="3.54296875" style="247" customWidth="1"/>
    <col min="11039" max="11040" width="11.81640625" style="247" customWidth="1"/>
    <col min="11041" max="11041" width="3.54296875" style="247" customWidth="1"/>
    <col min="11042" max="11043" width="11.81640625" style="247" customWidth="1"/>
    <col min="11044" max="11044" width="3.54296875" style="247" customWidth="1"/>
    <col min="11045" max="11046" width="11.81640625" style="247" customWidth="1"/>
    <col min="11047" max="11047" width="3.54296875" style="247" customWidth="1"/>
    <col min="11048" max="11049" width="11.81640625" style="247" customWidth="1"/>
    <col min="11050" max="11050" width="3.54296875" style="247" customWidth="1"/>
    <col min="11051" max="11052" width="11.81640625" style="247" customWidth="1"/>
    <col min="11053" max="11053" width="3.54296875" style="247" customWidth="1"/>
    <col min="11054" max="11055" width="11.81640625" style="247" customWidth="1"/>
    <col min="11056" max="11056" width="3.54296875" style="247" customWidth="1"/>
    <col min="11057" max="11058" width="11.81640625" style="247" customWidth="1"/>
    <col min="11059" max="11059" width="3.54296875" style="247" customWidth="1"/>
    <col min="11060" max="11061" width="11.81640625" style="247" customWidth="1"/>
    <col min="11062" max="11062" width="3.54296875" style="247" customWidth="1"/>
    <col min="11063" max="11064" width="11.81640625" style="247" customWidth="1"/>
    <col min="11065" max="11065" width="3.54296875" style="247" customWidth="1"/>
    <col min="11066" max="11067" width="11.81640625" style="247" customWidth="1"/>
    <col min="11068" max="11068" width="3.54296875" style="247" customWidth="1"/>
    <col min="11069" max="11264" width="9.1796875" style="247"/>
    <col min="11265" max="11265" width="4.7265625" style="247" customWidth="1"/>
    <col min="11266" max="11266" width="10.26953125" style="247" customWidth="1"/>
    <col min="11267" max="11267" width="8.81640625" style="247" customWidth="1"/>
    <col min="11268" max="11268" width="14.54296875" style="247" customWidth="1"/>
    <col min="11269" max="11269" width="8.26953125" style="247" bestFit="1" customWidth="1"/>
    <col min="11270" max="11270" width="13.453125" style="247" customWidth="1"/>
    <col min="11271" max="11271" width="14.26953125" style="247" customWidth="1"/>
    <col min="11272" max="11272" width="10" style="247" customWidth="1"/>
    <col min="11273" max="11273" width="8.453125" style="247" customWidth="1"/>
    <col min="11274" max="11274" width="14.26953125" style="247" customWidth="1"/>
    <col min="11275" max="11275" width="9.81640625" style="247" customWidth="1"/>
    <col min="11276" max="11276" width="7.7265625" style="247" customWidth="1"/>
    <col min="11277" max="11277" width="13.1796875" style="247" customWidth="1"/>
    <col min="11278" max="11278" width="12.81640625" style="247" bestFit="1" customWidth="1"/>
    <col min="11279" max="11279" width="9.453125" style="247" customWidth="1"/>
    <col min="11280" max="11281" width="11.81640625" style="247" customWidth="1"/>
    <col min="11282" max="11282" width="3.54296875" style="247" customWidth="1"/>
    <col min="11283" max="11284" width="11.81640625" style="247" customWidth="1"/>
    <col min="11285" max="11285" width="3.54296875" style="247" customWidth="1"/>
    <col min="11286" max="11287" width="11.81640625" style="247" customWidth="1"/>
    <col min="11288" max="11288" width="3.54296875" style="247" customWidth="1"/>
    <col min="11289" max="11290" width="11.81640625" style="247" customWidth="1"/>
    <col min="11291" max="11291" width="3.54296875" style="247" customWidth="1"/>
    <col min="11292" max="11293" width="11.81640625" style="247" customWidth="1"/>
    <col min="11294" max="11294" width="3.54296875" style="247" customWidth="1"/>
    <col min="11295" max="11296" width="11.81640625" style="247" customWidth="1"/>
    <col min="11297" max="11297" width="3.54296875" style="247" customWidth="1"/>
    <col min="11298" max="11299" width="11.81640625" style="247" customWidth="1"/>
    <col min="11300" max="11300" width="3.54296875" style="247" customWidth="1"/>
    <col min="11301" max="11302" width="11.81640625" style="247" customWidth="1"/>
    <col min="11303" max="11303" width="3.54296875" style="247" customWidth="1"/>
    <col min="11304" max="11305" width="11.81640625" style="247" customWidth="1"/>
    <col min="11306" max="11306" width="3.54296875" style="247" customWidth="1"/>
    <col min="11307" max="11308" width="11.81640625" style="247" customWidth="1"/>
    <col min="11309" max="11309" width="3.54296875" style="247" customWidth="1"/>
    <col min="11310" max="11311" width="11.81640625" style="247" customWidth="1"/>
    <col min="11312" max="11312" width="3.54296875" style="247" customWidth="1"/>
    <col min="11313" max="11314" width="11.81640625" style="247" customWidth="1"/>
    <col min="11315" max="11315" width="3.54296875" style="247" customWidth="1"/>
    <col min="11316" max="11317" width="11.81640625" style="247" customWidth="1"/>
    <col min="11318" max="11318" width="3.54296875" style="247" customWidth="1"/>
    <col min="11319" max="11320" width="11.81640625" style="247" customWidth="1"/>
    <col min="11321" max="11321" width="3.54296875" style="247" customWidth="1"/>
    <col min="11322" max="11323" width="11.81640625" style="247" customWidth="1"/>
    <col min="11324" max="11324" width="3.54296875" style="247" customWidth="1"/>
    <col min="11325" max="11520" width="9.1796875" style="247"/>
    <col min="11521" max="11521" width="4.7265625" style="247" customWidth="1"/>
    <col min="11522" max="11522" width="10.26953125" style="247" customWidth="1"/>
    <col min="11523" max="11523" width="8.81640625" style="247" customWidth="1"/>
    <col min="11524" max="11524" width="14.54296875" style="247" customWidth="1"/>
    <col min="11525" max="11525" width="8.26953125" style="247" bestFit="1" customWidth="1"/>
    <col min="11526" max="11526" width="13.453125" style="247" customWidth="1"/>
    <col min="11527" max="11527" width="14.26953125" style="247" customWidth="1"/>
    <col min="11528" max="11528" width="10" style="247" customWidth="1"/>
    <col min="11529" max="11529" width="8.453125" style="247" customWidth="1"/>
    <col min="11530" max="11530" width="14.26953125" style="247" customWidth="1"/>
    <col min="11531" max="11531" width="9.81640625" style="247" customWidth="1"/>
    <col min="11532" max="11532" width="7.7265625" style="247" customWidth="1"/>
    <col min="11533" max="11533" width="13.1796875" style="247" customWidth="1"/>
    <col min="11534" max="11534" width="12.81640625" style="247" bestFit="1" customWidth="1"/>
    <col min="11535" max="11535" width="9.453125" style="247" customWidth="1"/>
    <col min="11536" max="11537" width="11.81640625" style="247" customWidth="1"/>
    <col min="11538" max="11538" width="3.54296875" style="247" customWidth="1"/>
    <col min="11539" max="11540" width="11.81640625" style="247" customWidth="1"/>
    <col min="11541" max="11541" width="3.54296875" style="247" customWidth="1"/>
    <col min="11542" max="11543" width="11.81640625" style="247" customWidth="1"/>
    <col min="11544" max="11544" width="3.54296875" style="247" customWidth="1"/>
    <col min="11545" max="11546" width="11.81640625" style="247" customWidth="1"/>
    <col min="11547" max="11547" width="3.54296875" style="247" customWidth="1"/>
    <col min="11548" max="11549" width="11.81640625" style="247" customWidth="1"/>
    <col min="11550" max="11550" width="3.54296875" style="247" customWidth="1"/>
    <col min="11551" max="11552" width="11.81640625" style="247" customWidth="1"/>
    <col min="11553" max="11553" width="3.54296875" style="247" customWidth="1"/>
    <col min="11554" max="11555" width="11.81640625" style="247" customWidth="1"/>
    <col min="11556" max="11556" width="3.54296875" style="247" customWidth="1"/>
    <col min="11557" max="11558" width="11.81640625" style="247" customWidth="1"/>
    <col min="11559" max="11559" width="3.54296875" style="247" customWidth="1"/>
    <col min="11560" max="11561" width="11.81640625" style="247" customWidth="1"/>
    <col min="11562" max="11562" width="3.54296875" style="247" customWidth="1"/>
    <col min="11563" max="11564" width="11.81640625" style="247" customWidth="1"/>
    <col min="11565" max="11565" width="3.54296875" style="247" customWidth="1"/>
    <col min="11566" max="11567" width="11.81640625" style="247" customWidth="1"/>
    <col min="11568" max="11568" width="3.54296875" style="247" customWidth="1"/>
    <col min="11569" max="11570" width="11.81640625" style="247" customWidth="1"/>
    <col min="11571" max="11571" width="3.54296875" style="247" customWidth="1"/>
    <col min="11572" max="11573" width="11.81640625" style="247" customWidth="1"/>
    <col min="11574" max="11574" width="3.54296875" style="247" customWidth="1"/>
    <col min="11575" max="11576" width="11.81640625" style="247" customWidth="1"/>
    <col min="11577" max="11577" width="3.54296875" style="247" customWidth="1"/>
    <col min="11578" max="11579" width="11.81640625" style="247" customWidth="1"/>
    <col min="11580" max="11580" width="3.54296875" style="247" customWidth="1"/>
    <col min="11581" max="11776" width="9.1796875" style="247"/>
    <col min="11777" max="11777" width="4.7265625" style="247" customWidth="1"/>
    <col min="11778" max="11778" width="10.26953125" style="247" customWidth="1"/>
    <col min="11779" max="11779" width="8.81640625" style="247" customWidth="1"/>
    <col min="11780" max="11780" width="14.54296875" style="247" customWidth="1"/>
    <col min="11781" max="11781" width="8.26953125" style="247" bestFit="1" customWidth="1"/>
    <col min="11782" max="11782" width="13.453125" style="247" customWidth="1"/>
    <col min="11783" max="11783" width="14.26953125" style="247" customWidth="1"/>
    <col min="11784" max="11784" width="10" style="247" customWidth="1"/>
    <col min="11785" max="11785" width="8.453125" style="247" customWidth="1"/>
    <col min="11786" max="11786" width="14.26953125" style="247" customWidth="1"/>
    <col min="11787" max="11787" width="9.81640625" style="247" customWidth="1"/>
    <col min="11788" max="11788" width="7.7265625" style="247" customWidth="1"/>
    <col min="11789" max="11789" width="13.1796875" style="247" customWidth="1"/>
    <col min="11790" max="11790" width="12.81640625" style="247" bestFit="1" customWidth="1"/>
    <col min="11791" max="11791" width="9.453125" style="247" customWidth="1"/>
    <col min="11792" max="11793" width="11.81640625" style="247" customWidth="1"/>
    <col min="11794" max="11794" width="3.54296875" style="247" customWidth="1"/>
    <col min="11795" max="11796" width="11.81640625" style="247" customWidth="1"/>
    <col min="11797" max="11797" width="3.54296875" style="247" customWidth="1"/>
    <col min="11798" max="11799" width="11.81640625" style="247" customWidth="1"/>
    <col min="11800" max="11800" width="3.54296875" style="247" customWidth="1"/>
    <col min="11801" max="11802" width="11.81640625" style="247" customWidth="1"/>
    <col min="11803" max="11803" width="3.54296875" style="247" customWidth="1"/>
    <col min="11804" max="11805" width="11.81640625" style="247" customWidth="1"/>
    <col min="11806" max="11806" width="3.54296875" style="247" customWidth="1"/>
    <col min="11807" max="11808" width="11.81640625" style="247" customWidth="1"/>
    <col min="11809" max="11809" width="3.54296875" style="247" customWidth="1"/>
    <col min="11810" max="11811" width="11.81640625" style="247" customWidth="1"/>
    <col min="11812" max="11812" width="3.54296875" style="247" customWidth="1"/>
    <col min="11813" max="11814" width="11.81640625" style="247" customWidth="1"/>
    <col min="11815" max="11815" width="3.54296875" style="247" customWidth="1"/>
    <col min="11816" max="11817" width="11.81640625" style="247" customWidth="1"/>
    <col min="11818" max="11818" width="3.54296875" style="247" customWidth="1"/>
    <col min="11819" max="11820" width="11.81640625" style="247" customWidth="1"/>
    <col min="11821" max="11821" width="3.54296875" style="247" customWidth="1"/>
    <col min="11822" max="11823" width="11.81640625" style="247" customWidth="1"/>
    <col min="11824" max="11824" width="3.54296875" style="247" customWidth="1"/>
    <col min="11825" max="11826" width="11.81640625" style="247" customWidth="1"/>
    <col min="11827" max="11827" width="3.54296875" style="247" customWidth="1"/>
    <col min="11828" max="11829" width="11.81640625" style="247" customWidth="1"/>
    <col min="11830" max="11830" width="3.54296875" style="247" customWidth="1"/>
    <col min="11831" max="11832" width="11.81640625" style="247" customWidth="1"/>
    <col min="11833" max="11833" width="3.54296875" style="247" customWidth="1"/>
    <col min="11834" max="11835" width="11.81640625" style="247" customWidth="1"/>
    <col min="11836" max="11836" width="3.54296875" style="247" customWidth="1"/>
    <col min="11837" max="12032" width="9.1796875" style="247"/>
    <col min="12033" max="12033" width="4.7265625" style="247" customWidth="1"/>
    <col min="12034" max="12034" width="10.26953125" style="247" customWidth="1"/>
    <col min="12035" max="12035" width="8.81640625" style="247" customWidth="1"/>
    <col min="12036" max="12036" width="14.54296875" style="247" customWidth="1"/>
    <col min="12037" max="12037" width="8.26953125" style="247" bestFit="1" customWidth="1"/>
    <col min="12038" max="12038" width="13.453125" style="247" customWidth="1"/>
    <col min="12039" max="12039" width="14.26953125" style="247" customWidth="1"/>
    <col min="12040" max="12040" width="10" style="247" customWidth="1"/>
    <col min="12041" max="12041" width="8.453125" style="247" customWidth="1"/>
    <col min="12042" max="12042" width="14.26953125" style="247" customWidth="1"/>
    <col min="12043" max="12043" width="9.81640625" style="247" customWidth="1"/>
    <col min="12044" max="12044" width="7.7265625" style="247" customWidth="1"/>
    <col min="12045" max="12045" width="13.1796875" style="247" customWidth="1"/>
    <col min="12046" max="12046" width="12.81640625" style="247" bestFit="1" customWidth="1"/>
    <col min="12047" max="12047" width="9.453125" style="247" customWidth="1"/>
    <col min="12048" max="12049" width="11.81640625" style="247" customWidth="1"/>
    <col min="12050" max="12050" width="3.54296875" style="247" customWidth="1"/>
    <col min="12051" max="12052" width="11.81640625" style="247" customWidth="1"/>
    <col min="12053" max="12053" width="3.54296875" style="247" customWidth="1"/>
    <col min="12054" max="12055" width="11.81640625" style="247" customWidth="1"/>
    <col min="12056" max="12056" width="3.54296875" style="247" customWidth="1"/>
    <col min="12057" max="12058" width="11.81640625" style="247" customWidth="1"/>
    <col min="12059" max="12059" width="3.54296875" style="247" customWidth="1"/>
    <col min="12060" max="12061" width="11.81640625" style="247" customWidth="1"/>
    <col min="12062" max="12062" width="3.54296875" style="247" customWidth="1"/>
    <col min="12063" max="12064" width="11.81640625" style="247" customWidth="1"/>
    <col min="12065" max="12065" width="3.54296875" style="247" customWidth="1"/>
    <col min="12066" max="12067" width="11.81640625" style="247" customWidth="1"/>
    <col min="12068" max="12068" width="3.54296875" style="247" customWidth="1"/>
    <col min="12069" max="12070" width="11.81640625" style="247" customWidth="1"/>
    <col min="12071" max="12071" width="3.54296875" style="247" customWidth="1"/>
    <col min="12072" max="12073" width="11.81640625" style="247" customWidth="1"/>
    <col min="12074" max="12074" width="3.54296875" style="247" customWidth="1"/>
    <col min="12075" max="12076" width="11.81640625" style="247" customWidth="1"/>
    <col min="12077" max="12077" width="3.54296875" style="247" customWidth="1"/>
    <col min="12078" max="12079" width="11.81640625" style="247" customWidth="1"/>
    <col min="12080" max="12080" width="3.54296875" style="247" customWidth="1"/>
    <col min="12081" max="12082" width="11.81640625" style="247" customWidth="1"/>
    <col min="12083" max="12083" width="3.54296875" style="247" customWidth="1"/>
    <col min="12084" max="12085" width="11.81640625" style="247" customWidth="1"/>
    <col min="12086" max="12086" width="3.54296875" style="247" customWidth="1"/>
    <col min="12087" max="12088" width="11.81640625" style="247" customWidth="1"/>
    <col min="12089" max="12089" width="3.54296875" style="247" customWidth="1"/>
    <col min="12090" max="12091" width="11.81640625" style="247" customWidth="1"/>
    <col min="12092" max="12092" width="3.54296875" style="247" customWidth="1"/>
    <col min="12093" max="12288" width="9.1796875" style="247"/>
    <col min="12289" max="12289" width="4.7265625" style="247" customWidth="1"/>
    <col min="12290" max="12290" width="10.26953125" style="247" customWidth="1"/>
    <col min="12291" max="12291" width="8.81640625" style="247" customWidth="1"/>
    <col min="12292" max="12292" width="14.54296875" style="247" customWidth="1"/>
    <col min="12293" max="12293" width="8.26953125" style="247" bestFit="1" customWidth="1"/>
    <col min="12294" max="12294" width="13.453125" style="247" customWidth="1"/>
    <col min="12295" max="12295" width="14.26953125" style="247" customWidth="1"/>
    <col min="12296" max="12296" width="10" style="247" customWidth="1"/>
    <col min="12297" max="12297" width="8.453125" style="247" customWidth="1"/>
    <col min="12298" max="12298" width="14.26953125" style="247" customWidth="1"/>
    <col min="12299" max="12299" width="9.81640625" style="247" customWidth="1"/>
    <col min="12300" max="12300" width="7.7265625" style="247" customWidth="1"/>
    <col min="12301" max="12301" width="13.1796875" style="247" customWidth="1"/>
    <col min="12302" max="12302" width="12.81640625" style="247" bestFit="1" customWidth="1"/>
    <col min="12303" max="12303" width="9.453125" style="247" customWidth="1"/>
    <col min="12304" max="12305" width="11.81640625" style="247" customWidth="1"/>
    <col min="12306" max="12306" width="3.54296875" style="247" customWidth="1"/>
    <col min="12307" max="12308" width="11.81640625" style="247" customWidth="1"/>
    <col min="12309" max="12309" width="3.54296875" style="247" customWidth="1"/>
    <col min="12310" max="12311" width="11.81640625" style="247" customWidth="1"/>
    <col min="12312" max="12312" width="3.54296875" style="247" customWidth="1"/>
    <col min="12313" max="12314" width="11.81640625" style="247" customWidth="1"/>
    <col min="12315" max="12315" width="3.54296875" style="247" customWidth="1"/>
    <col min="12316" max="12317" width="11.81640625" style="247" customWidth="1"/>
    <col min="12318" max="12318" width="3.54296875" style="247" customWidth="1"/>
    <col min="12319" max="12320" width="11.81640625" style="247" customWidth="1"/>
    <col min="12321" max="12321" width="3.54296875" style="247" customWidth="1"/>
    <col min="12322" max="12323" width="11.81640625" style="247" customWidth="1"/>
    <col min="12324" max="12324" width="3.54296875" style="247" customWidth="1"/>
    <col min="12325" max="12326" width="11.81640625" style="247" customWidth="1"/>
    <col min="12327" max="12327" width="3.54296875" style="247" customWidth="1"/>
    <col min="12328" max="12329" width="11.81640625" style="247" customWidth="1"/>
    <col min="12330" max="12330" width="3.54296875" style="247" customWidth="1"/>
    <col min="12331" max="12332" width="11.81640625" style="247" customWidth="1"/>
    <col min="12333" max="12333" width="3.54296875" style="247" customWidth="1"/>
    <col min="12334" max="12335" width="11.81640625" style="247" customWidth="1"/>
    <col min="12336" max="12336" width="3.54296875" style="247" customWidth="1"/>
    <col min="12337" max="12338" width="11.81640625" style="247" customWidth="1"/>
    <col min="12339" max="12339" width="3.54296875" style="247" customWidth="1"/>
    <col min="12340" max="12341" width="11.81640625" style="247" customWidth="1"/>
    <col min="12342" max="12342" width="3.54296875" style="247" customWidth="1"/>
    <col min="12343" max="12344" width="11.81640625" style="247" customWidth="1"/>
    <col min="12345" max="12345" width="3.54296875" style="247" customWidth="1"/>
    <col min="12346" max="12347" width="11.81640625" style="247" customWidth="1"/>
    <col min="12348" max="12348" width="3.54296875" style="247" customWidth="1"/>
    <col min="12349" max="12544" width="9.1796875" style="247"/>
    <col min="12545" max="12545" width="4.7265625" style="247" customWidth="1"/>
    <col min="12546" max="12546" width="10.26953125" style="247" customWidth="1"/>
    <col min="12547" max="12547" width="8.81640625" style="247" customWidth="1"/>
    <col min="12548" max="12548" width="14.54296875" style="247" customWidth="1"/>
    <col min="12549" max="12549" width="8.26953125" style="247" bestFit="1" customWidth="1"/>
    <col min="12550" max="12550" width="13.453125" style="247" customWidth="1"/>
    <col min="12551" max="12551" width="14.26953125" style="247" customWidth="1"/>
    <col min="12552" max="12552" width="10" style="247" customWidth="1"/>
    <col min="12553" max="12553" width="8.453125" style="247" customWidth="1"/>
    <col min="12554" max="12554" width="14.26953125" style="247" customWidth="1"/>
    <col min="12555" max="12555" width="9.81640625" style="247" customWidth="1"/>
    <col min="12556" max="12556" width="7.7265625" style="247" customWidth="1"/>
    <col min="12557" max="12557" width="13.1796875" style="247" customWidth="1"/>
    <col min="12558" max="12558" width="12.81640625" style="247" bestFit="1" customWidth="1"/>
    <col min="12559" max="12559" width="9.453125" style="247" customWidth="1"/>
    <col min="12560" max="12561" width="11.81640625" style="247" customWidth="1"/>
    <col min="12562" max="12562" width="3.54296875" style="247" customWidth="1"/>
    <col min="12563" max="12564" width="11.81640625" style="247" customWidth="1"/>
    <col min="12565" max="12565" width="3.54296875" style="247" customWidth="1"/>
    <col min="12566" max="12567" width="11.81640625" style="247" customWidth="1"/>
    <col min="12568" max="12568" width="3.54296875" style="247" customWidth="1"/>
    <col min="12569" max="12570" width="11.81640625" style="247" customWidth="1"/>
    <col min="12571" max="12571" width="3.54296875" style="247" customWidth="1"/>
    <col min="12572" max="12573" width="11.81640625" style="247" customWidth="1"/>
    <col min="12574" max="12574" width="3.54296875" style="247" customWidth="1"/>
    <col min="12575" max="12576" width="11.81640625" style="247" customWidth="1"/>
    <col min="12577" max="12577" width="3.54296875" style="247" customWidth="1"/>
    <col min="12578" max="12579" width="11.81640625" style="247" customWidth="1"/>
    <col min="12580" max="12580" width="3.54296875" style="247" customWidth="1"/>
    <col min="12581" max="12582" width="11.81640625" style="247" customWidth="1"/>
    <col min="12583" max="12583" width="3.54296875" style="247" customWidth="1"/>
    <col min="12584" max="12585" width="11.81640625" style="247" customWidth="1"/>
    <col min="12586" max="12586" width="3.54296875" style="247" customWidth="1"/>
    <col min="12587" max="12588" width="11.81640625" style="247" customWidth="1"/>
    <col min="12589" max="12589" width="3.54296875" style="247" customWidth="1"/>
    <col min="12590" max="12591" width="11.81640625" style="247" customWidth="1"/>
    <col min="12592" max="12592" width="3.54296875" style="247" customWidth="1"/>
    <col min="12593" max="12594" width="11.81640625" style="247" customWidth="1"/>
    <col min="12595" max="12595" width="3.54296875" style="247" customWidth="1"/>
    <col min="12596" max="12597" width="11.81640625" style="247" customWidth="1"/>
    <col min="12598" max="12598" width="3.54296875" style="247" customWidth="1"/>
    <col min="12599" max="12600" width="11.81640625" style="247" customWidth="1"/>
    <col min="12601" max="12601" width="3.54296875" style="247" customWidth="1"/>
    <col min="12602" max="12603" width="11.81640625" style="247" customWidth="1"/>
    <col min="12604" max="12604" width="3.54296875" style="247" customWidth="1"/>
    <col min="12605" max="12800" width="9.1796875" style="247"/>
    <col min="12801" max="12801" width="4.7265625" style="247" customWidth="1"/>
    <col min="12802" max="12802" width="10.26953125" style="247" customWidth="1"/>
    <col min="12803" max="12803" width="8.81640625" style="247" customWidth="1"/>
    <col min="12804" max="12804" width="14.54296875" style="247" customWidth="1"/>
    <col min="12805" max="12805" width="8.26953125" style="247" bestFit="1" customWidth="1"/>
    <col min="12806" max="12806" width="13.453125" style="247" customWidth="1"/>
    <col min="12807" max="12807" width="14.26953125" style="247" customWidth="1"/>
    <col min="12808" max="12808" width="10" style="247" customWidth="1"/>
    <col min="12809" max="12809" width="8.453125" style="247" customWidth="1"/>
    <col min="12810" max="12810" width="14.26953125" style="247" customWidth="1"/>
    <col min="12811" max="12811" width="9.81640625" style="247" customWidth="1"/>
    <col min="12812" max="12812" width="7.7265625" style="247" customWidth="1"/>
    <col min="12813" max="12813" width="13.1796875" style="247" customWidth="1"/>
    <col min="12814" max="12814" width="12.81640625" style="247" bestFit="1" customWidth="1"/>
    <col min="12815" max="12815" width="9.453125" style="247" customWidth="1"/>
    <col min="12816" max="12817" width="11.81640625" style="247" customWidth="1"/>
    <col min="12818" max="12818" width="3.54296875" style="247" customWidth="1"/>
    <col min="12819" max="12820" width="11.81640625" style="247" customWidth="1"/>
    <col min="12821" max="12821" width="3.54296875" style="247" customWidth="1"/>
    <col min="12822" max="12823" width="11.81640625" style="247" customWidth="1"/>
    <col min="12824" max="12824" width="3.54296875" style="247" customWidth="1"/>
    <col min="12825" max="12826" width="11.81640625" style="247" customWidth="1"/>
    <col min="12827" max="12827" width="3.54296875" style="247" customWidth="1"/>
    <col min="12828" max="12829" width="11.81640625" style="247" customWidth="1"/>
    <col min="12830" max="12830" width="3.54296875" style="247" customWidth="1"/>
    <col min="12831" max="12832" width="11.81640625" style="247" customWidth="1"/>
    <col min="12833" max="12833" width="3.54296875" style="247" customWidth="1"/>
    <col min="12834" max="12835" width="11.81640625" style="247" customWidth="1"/>
    <col min="12836" max="12836" width="3.54296875" style="247" customWidth="1"/>
    <col min="12837" max="12838" width="11.81640625" style="247" customWidth="1"/>
    <col min="12839" max="12839" width="3.54296875" style="247" customWidth="1"/>
    <col min="12840" max="12841" width="11.81640625" style="247" customWidth="1"/>
    <col min="12842" max="12842" width="3.54296875" style="247" customWidth="1"/>
    <col min="12843" max="12844" width="11.81640625" style="247" customWidth="1"/>
    <col min="12845" max="12845" width="3.54296875" style="247" customWidth="1"/>
    <col min="12846" max="12847" width="11.81640625" style="247" customWidth="1"/>
    <col min="12848" max="12848" width="3.54296875" style="247" customWidth="1"/>
    <col min="12849" max="12850" width="11.81640625" style="247" customWidth="1"/>
    <col min="12851" max="12851" width="3.54296875" style="247" customWidth="1"/>
    <col min="12852" max="12853" width="11.81640625" style="247" customWidth="1"/>
    <col min="12854" max="12854" width="3.54296875" style="247" customWidth="1"/>
    <col min="12855" max="12856" width="11.81640625" style="247" customWidth="1"/>
    <col min="12857" max="12857" width="3.54296875" style="247" customWidth="1"/>
    <col min="12858" max="12859" width="11.81640625" style="247" customWidth="1"/>
    <col min="12860" max="12860" width="3.54296875" style="247" customWidth="1"/>
    <col min="12861" max="13056" width="9.1796875" style="247"/>
    <col min="13057" max="13057" width="4.7265625" style="247" customWidth="1"/>
    <col min="13058" max="13058" width="10.26953125" style="247" customWidth="1"/>
    <col min="13059" max="13059" width="8.81640625" style="247" customWidth="1"/>
    <col min="13060" max="13060" width="14.54296875" style="247" customWidth="1"/>
    <col min="13061" max="13061" width="8.26953125" style="247" bestFit="1" customWidth="1"/>
    <col min="13062" max="13062" width="13.453125" style="247" customWidth="1"/>
    <col min="13063" max="13063" width="14.26953125" style="247" customWidth="1"/>
    <col min="13064" max="13064" width="10" style="247" customWidth="1"/>
    <col min="13065" max="13065" width="8.453125" style="247" customWidth="1"/>
    <col min="13066" max="13066" width="14.26953125" style="247" customWidth="1"/>
    <col min="13067" max="13067" width="9.81640625" style="247" customWidth="1"/>
    <col min="13068" max="13068" width="7.7265625" style="247" customWidth="1"/>
    <col min="13069" max="13069" width="13.1796875" style="247" customWidth="1"/>
    <col min="13070" max="13070" width="12.81640625" style="247" bestFit="1" customWidth="1"/>
    <col min="13071" max="13071" width="9.453125" style="247" customWidth="1"/>
    <col min="13072" max="13073" width="11.81640625" style="247" customWidth="1"/>
    <col min="13074" max="13074" width="3.54296875" style="247" customWidth="1"/>
    <col min="13075" max="13076" width="11.81640625" style="247" customWidth="1"/>
    <col min="13077" max="13077" width="3.54296875" style="247" customWidth="1"/>
    <col min="13078" max="13079" width="11.81640625" style="247" customWidth="1"/>
    <col min="13080" max="13080" width="3.54296875" style="247" customWidth="1"/>
    <col min="13081" max="13082" width="11.81640625" style="247" customWidth="1"/>
    <col min="13083" max="13083" width="3.54296875" style="247" customWidth="1"/>
    <col min="13084" max="13085" width="11.81640625" style="247" customWidth="1"/>
    <col min="13086" max="13086" width="3.54296875" style="247" customWidth="1"/>
    <col min="13087" max="13088" width="11.81640625" style="247" customWidth="1"/>
    <col min="13089" max="13089" width="3.54296875" style="247" customWidth="1"/>
    <col min="13090" max="13091" width="11.81640625" style="247" customWidth="1"/>
    <col min="13092" max="13092" width="3.54296875" style="247" customWidth="1"/>
    <col min="13093" max="13094" width="11.81640625" style="247" customWidth="1"/>
    <col min="13095" max="13095" width="3.54296875" style="247" customWidth="1"/>
    <col min="13096" max="13097" width="11.81640625" style="247" customWidth="1"/>
    <col min="13098" max="13098" width="3.54296875" style="247" customWidth="1"/>
    <col min="13099" max="13100" width="11.81640625" style="247" customWidth="1"/>
    <col min="13101" max="13101" width="3.54296875" style="247" customWidth="1"/>
    <col min="13102" max="13103" width="11.81640625" style="247" customWidth="1"/>
    <col min="13104" max="13104" width="3.54296875" style="247" customWidth="1"/>
    <col min="13105" max="13106" width="11.81640625" style="247" customWidth="1"/>
    <col min="13107" max="13107" width="3.54296875" style="247" customWidth="1"/>
    <col min="13108" max="13109" width="11.81640625" style="247" customWidth="1"/>
    <col min="13110" max="13110" width="3.54296875" style="247" customWidth="1"/>
    <col min="13111" max="13112" width="11.81640625" style="247" customWidth="1"/>
    <col min="13113" max="13113" width="3.54296875" style="247" customWidth="1"/>
    <col min="13114" max="13115" width="11.81640625" style="247" customWidth="1"/>
    <col min="13116" max="13116" width="3.54296875" style="247" customWidth="1"/>
    <col min="13117" max="13312" width="9.1796875" style="247"/>
    <col min="13313" max="13313" width="4.7265625" style="247" customWidth="1"/>
    <col min="13314" max="13314" width="10.26953125" style="247" customWidth="1"/>
    <col min="13315" max="13315" width="8.81640625" style="247" customWidth="1"/>
    <col min="13316" max="13316" width="14.54296875" style="247" customWidth="1"/>
    <col min="13317" max="13317" width="8.26953125" style="247" bestFit="1" customWidth="1"/>
    <col min="13318" max="13318" width="13.453125" style="247" customWidth="1"/>
    <col min="13319" max="13319" width="14.26953125" style="247" customWidth="1"/>
    <col min="13320" max="13320" width="10" style="247" customWidth="1"/>
    <col min="13321" max="13321" width="8.453125" style="247" customWidth="1"/>
    <col min="13322" max="13322" width="14.26953125" style="247" customWidth="1"/>
    <col min="13323" max="13323" width="9.81640625" style="247" customWidth="1"/>
    <col min="13324" max="13324" width="7.7265625" style="247" customWidth="1"/>
    <col min="13325" max="13325" width="13.1796875" style="247" customWidth="1"/>
    <col min="13326" max="13326" width="12.81640625" style="247" bestFit="1" customWidth="1"/>
    <col min="13327" max="13327" width="9.453125" style="247" customWidth="1"/>
    <col min="13328" max="13329" width="11.81640625" style="247" customWidth="1"/>
    <col min="13330" max="13330" width="3.54296875" style="247" customWidth="1"/>
    <col min="13331" max="13332" width="11.81640625" style="247" customWidth="1"/>
    <col min="13333" max="13333" width="3.54296875" style="247" customWidth="1"/>
    <col min="13334" max="13335" width="11.81640625" style="247" customWidth="1"/>
    <col min="13336" max="13336" width="3.54296875" style="247" customWidth="1"/>
    <col min="13337" max="13338" width="11.81640625" style="247" customWidth="1"/>
    <col min="13339" max="13339" width="3.54296875" style="247" customWidth="1"/>
    <col min="13340" max="13341" width="11.81640625" style="247" customWidth="1"/>
    <col min="13342" max="13342" width="3.54296875" style="247" customWidth="1"/>
    <col min="13343" max="13344" width="11.81640625" style="247" customWidth="1"/>
    <col min="13345" max="13345" width="3.54296875" style="247" customWidth="1"/>
    <col min="13346" max="13347" width="11.81640625" style="247" customWidth="1"/>
    <col min="13348" max="13348" width="3.54296875" style="247" customWidth="1"/>
    <col min="13349" max="13350" width="11.81640625" style="247" customWidth="1"/>
    <col min="13351" max="13351" width="3.54296875" style="247" customWidth="1"/>
    <col min="13352" max="13353" width="11.81640625" style="247" customWidth="1"/>
    <col min="13354" max="13354" width="3.54296875" style="247" customWidth="1"/>
    <col min="13355" max="13356" width="11.81640625" style="247" customWidth="1"/>
    <col min="13357" max="13357" width="3.54296875" style="247" customWidth="1"/>
    <col min="13358" max="13359" width="11.81640625" style="247" customWidth="1"/>
    <col min="13360" max="13360" width="3.54296875" style="247" customWidth="1"/>
    <col min="13361" max="13362" width="11.81640625" style="247" customWidth="1"/>
    <col min="13363" max="13363" width="3.54296875" style="247" customWidth="1"/>
    <col min="13364" max="13365" width="11.81640625" style="247" customWidth="1"/>
    <col min="13366" max="13366" width="3.54296875" style="247" customWidth="1"/>
    <col min="13367" max="13368" width="11.81640625" style="247" customWidth="1"/>
    <col min="13369" max="13369" width="3.54296875" style="247" customWidth="1"/>
    <col min="13370" max="13371" width="11.81640625" style="247" customWidth="1"/>
    <col min="13372" max="13372" width="3.54296875" style="247" customWidth="1"/>
    <col min="13373" max="13568" width="9.1796875" style="247"/>
    <col min="13569" max="13569" width="4.7265625" style="247" customWidth="1"/>
    <col min="13570" max="13570" width="10.26953125" style="247" customWidth="1"/>
    <col min="13571" max="13571" width="8.81640625" style="247" customWidth="1"/>
    <col min="13572" max="13572" width="14.54296875" style="247" customWidth="1"/>
    <col min="13573" max="13573" width="8.26953125" style="247" bestFit="1" customWidth="1"/>
    <col min="13574" max="13574" width="13.453125" style="247" customWidth="1"/>
    <col min="13575" max="13575" width="14.26953125" style="247" customWidth="1"/>
    <col min="13576" max="13576" width="10" style="247" customWidth="1"/>
    <col min="13577" max="13577" width="8.453125" style="247" customWidth="1"/>
    <col min="13578" max="13578" width="14.26953125" style="247" customWidth="1"/>
    <col min="13579" max="13579" width="9.81640625" style="247" customWidth="1"/>
    <col min="13580" max="13580" width="7.7265625" style="247" customWidth="1"/>
    <col min="13581" max="13581" width="13.1796875" style="247" customWidth="1"/>
    <col min="13582" max="13582" width="12.81640625" style="247" bestFit="1" customWidth="1"/>
    <col min="13583" max="13583" width="9.453125" style="247" customWidth="1"/>
    <col min="13584" max="13585" width="11.81640625" style="247" customWidth="1"/>
    <col min="13586" max="13586" width="3.54296875" style="247" customWidth="1"/>
    <col min="13587" max="13588" width="11.81640625" style="247" customWidth="1"/>
    <col min="13589" max="13589" width="3.54296875" style="247" customWidth="1"/>
    <col min="13590" max="13591" width="11.81640625" style="247" customWidth="1"/>
    <col min="13592" max="13592" width="3.54296875" style="247" customWidth="1"/>
    <col min="13593" max="13594" width="11.81640625" style="247" customWidth="1"/>
    <col min="13595" max="13595" width="3.54296875" style="247" customWidth="1"/>
    <col min="13596" max="13597" width="11.81640625" style="247" customWidth="1"/>
    <col min="13598" max="13598" width="3.54296875" style="247" customWidth="1"/>
    <col min="13599" max="13600" width="11.81640625" style="247" customWidth="1"/>
    <col min="13601" max="13601" width="3.54296875" style="247" customWidth="1"/>
    <col min="13602" max="13603" width="11.81640625" style="247" customWidth="1"/>
    <col min="13604" max="13604" width="3.54296875" style="247" customWidth="1"/>
    <col min="13605" max="13606" width="11.81640625" style="247" customWidth="1"/>
    <col min="13607" max="13607" width="3.54296875" style="247" customWidth="1"/>
    <col min="13608" max="13609" width="11.81640625" style="247" customWidth="1"/>
    <col min="13610" max="13610" width="3.54296875" style="247" customWidth="1"/>
    <col min="13611" max="13612" width="11.81640625" style="247" customWidth="1"/>
    <col min="13613" max="13613" width="3.54296875" style="247" customWidth="1"/>
    <col min="13614" max="13615" width="11.81640625" style="247" customWidth="1"/>
    <col min="13616" max="13616" width="3.54296875" style="247" customWidth="1"/>
    <col min="13617" max="13618" width="11.81640625" style="247" customWidth="1"/>
    <col min="13619" max="13619" width="3.54296875" style="247" customWidth="1"/>
    <col min="13620" max="13621" width="11.81640625" style="247" customWidth="1"/>
    <col min="13622" max="13622" width="3.54296875" style="247" customWidth="1"/>
    <col min="13623" max="13624" width="11.81640625" style="247" customWidth="1"/>
    <col min="13625" max="13625" width="3.54296875" style="247" customWidth="1"/>
    <col min="13626" max="13627" width="11.81640625" style="247" customWidth="1"/>
    <col min="13628" max="13628" width="3.54296875" style="247" customWidth="1"/>
    <col min="13629" max="13824" width="9.1796875" style="247"/>
    <col min="13825" max="13825" width="4.7265625" style="247" customWidth="1"/>
    <col min="13826" max="13826" width="10.26953125" style="247" customWidth="1"/>
    <col min="13827" max="13827" width="8.81640625" style="247" customWidth="1"/>
    <col min="13828" max="13828" width="14.54296875" style="247" customWidth="1"/>
    <col min="13829" max="13829" width="8.26953125" style="247" bestFit="1" customWidth="1"/>
    <col min="13830" max="13830" width="13.453125" style="247" customWidth="1"/>
    <col min="13831" max="13831" width="14.26953125" style="247" customWidth="1"/>
    <col min="13832" max="13832" width="10" style="247" customWidth="1"/>
    <col min="13833" max="13833" width="8.453125" style="247" customWidth="1"/>
    <col min="13834" max="13834" width="14.26953125" style="247" customWidth="1"/>
    <col min="13835" max="13835" width="9.81640625" style="247" customWidth="1"/>
    <col min="13836" max="13836" width="7.7265625" style="247" customWidth="1"/>
    <col min="13837" max="13837" width="13.1796875" style="247" customWidth="1"/>
    <col min="13838" max="13838" width="12.81640625" style="247" bestFit="1" customWidth="1"/>
    <col min="13839" max="13839" width="9.453125" style="247" customWidth="1"/>
    <col min="13840" max="13841" width="11.81640625" style="247" customWidth="1"/>
    <col min="13842" max="13842" width="3.54296875" style="247" customWidth="1"/>
    <col min="13843" max="13844" width="11.81640625" style="247" customWidth="1"/>
    <col min="13845" max="13845" width="3.54296875" style="247" customWidth="1"/>
    <col min="13846" max="13847" width="11.81640625" style="247" customWidth="1"/>
    <col min="13848" max="13848" width="3.54296875" style="247" customWidth="1"/>
    <col min="13849" max="13850" width="11.81640625" style="247" customWidth="1"/>
    <col min="13851" max="13851" width="3.54296875" style="247" customWidth="1"/>
    <col min="13852" max="13853" width="11.81640625" style="247" customWidth="1"/>
    <col min="13854" max="13854" width="3.54296875" style="247" customWidth="1"/>
    <col min="13855" max="13856" width="11.81640625" style="247" customWidth="1"/>
    <col min="13857" max="13857" width="3.54296875" style="247" customWidth="1"/>
    <col min="13858" max="13859" width="11.81640625" style="247" customWidth="1"/>
    <col min="13860" max="13860" width="3.54296875" style="247" customWidth="1"/>
    <col min="13861" max="13862" width="11.81640625" style="247" customWidth="1"/>
    <col min="13863" max="13863" width="3.54296875" style="247" customWidth="1"/>
    <col min="13864" max="13865" width="11.81640625" style="247" customWidth="1"/>
    <col min="13866" max="13866" width="3.54296875" style="247" customWidth="1"/>
    <col min="13867" max="13868" width="11.81640625" style="247" customWidth="1"/>
    <col min="13869" max="13869" width="3.54296875" style="247" customWidth="1"/>
    <col min="13870" max="13871" width="11.81640625" style="247" customWidth="1"/>
    <col min="13872" max="13872" width="3.54296875" style="247" customWidth="1"/>
    <col min="13873" max="13874" width="11.81640625" style="247" customWidth="1"/>
    <col min="13875" max="13875" width="3.54296875" style="247" customWidth="1"/>
    <col min="13876" max="13877" width="11.81640625" style="247" customWidth="1"/>
    <col min="13878" max="13878" width="3.54296875" style="247" customWidth="1"/>
    <col min="13879" max="13880" width="11.81640625" style="247" customWidth="1"/>
    <col min="13881" max="13881" width="3.54296875" style="247" customWidth="1"/>
    <col min="13882" max="13883" width="11.81640625" style="247" customWidth="1"/>
    <col min="13884" max="13884" width="3.54296875" style="247" customWidth="1"/>
    <col min="13885" max="14080" width="9.1796875" style="247"/>
    <col min="14081" max="14081" width="4.7265625" style="247" customWidth="1"/>
    <col min="14082" max="14082" width="10.26953125" style="247" customWidth="1"/>
    <col min="14083" max="14083" width="8.81640625" style="247" customWidth="1"/>
    <col min="14084" max="14084" width="14.54296875" style="247" customWidth="1"/>
    <col min="14085" max="14085" width="8.26953125" style="247" bestFit="1" customWidth="1"/>
    <col min="14086" max="14086" width="13.453125" style="247" customWidth="1"/>
    <col min="14087" max="14087" width="14.26953125" style="247" customWidth="1"/>
    <col min="14088" max="14088" width="10" style="247" customWidth="1"/>
    <col min="14089" max="14089" width="8.453125" style="247" customWidth="1"/>
    <col min="14090" max="14090" width="14.26953125" style="247" customWidth="1"/>
    <col min="14091" max="14091" width="9.81640625" style="247" customWidth="1"/>
    <col min="14092" max="14092" width="7.7265625" style="247" customWidth="1"/>
    <col min="14093" max="14093" width="13.1796875" style="247" customWidth="1"/>
    <col min="14094" max="14094" width="12.81640625" style="247" bestFit="1" customWidth="1"/>
    <col min="14095" max="14095" width="9.453125" style="247" customWidth="1"/>
    <col min="14096" max="14097" width="11.81640625" style="247" customWidth="1"/>
    <col min="14098" max="14098" width="3.54296875" style="247" customWidth="1"/>
    <col min="14099" max="14100" width="11.81640625" style="247" customWidth="1"/>
    <col min="14101" max="14101" width="3.54296875" style="247" customWidth="1"/>
    <col min="14102" max="14103" width="11.81640625" style="247" customWidth="1"/>
    <col min="14104" max="14104" width="3.54296875" style="247" customWidth="1"/>
    <col min="14105" max="14106" width="11.81640625" style="247" customWidth="1"/>
    <col min="14107" max="14107" width="3.54296875" style="247" customWidth="1"/>
    <col min="14108" max="14109" width="11.81640625" style="247" customWidth="1"/>
    <col min="14110" max="14110" width="3.54296875" style="247" customWidth="1"/>
    <col min="14111" max="14112" width="11.81640625" style="247" customWidth="1"/>
    <col min="14113" max="14113" width="3.54296875" style="247" customWidth="1"/>
    <col min="14114" max="14115" width="11.81640625" style="247" customWidth="1"/>
    <col min="14116" max="14116" width="3.54296875" style="247" customWidth="1"/>
    <col min="14117" max="14118" width="11.81640625" style="247" customWidth="1"/>
    <col min="14119" max="14119" width="3.54296875" style="247" customWidth="1"/>
    <col min="14120" max="14121" width="11.81640625" style="247" customWidth="1"/>
    <col min="14122" max="14122" width="3.54296875" style="247" customWidth="1"/>
    <col min="14123" max="14124" width="11.81640625" style="247" customWidth="1"/>
    <col min="14125" max="14125" width="3.54296875" style="247" customWidth="1"/>
    <col min="14126" max="14127" width="11.81640625" style="247" customWidth="1"/>
    <col min="14128" max="14128" width="3.54296875" style="247" customWidth="1"/>
    <col min="14129" max="14130" width="11.81640625" style="247" customWidth="1"/>
    <col min="14131" max="14131" width="3.54296875" style="247" customWidth="1"/>
    <col min="14132" max="14133" width="11.81640625" style="247" customWidth="1"/>
    <col min="14134" max="14134" width="3.54296875" style="247" customWidth="1"/>
    <col min="14135" max="14136" width="11.81640625" style="247" customWidth="1"/>
    <col min="14137" max="14137" width="3.54296875" style="247" customWidth="1"/>
    <col min="14138" max="14139" width="11.81640625" style="247" customWidth="1"/>
    <col min="14140" max="14140" width="3.54296875" style="247" customWidth="1"/>
    <col min="14141" max="14336" width="9.1796875" style="247"/>
    <col min="14337" max="14337" width="4.7265625" style="247" customWidth="1"/>
    <col min="14338" max="14338" width="10.26953125" style="247" customWidth="1"/>
    <col min="14339" max="14339" width="8.81640625" style="247" customWidth="1"/>
    <col min="14340" max="14340" width="14.54296875" style="247" customWidth="1"/>
    <col min="14341" max="14341" width="8.26953125" style="247" bestFit="1" customWidth="1"/>
    <col min="14342" max="14342" width="13.453125" style="247" customWidth="1"/>
    <col min="14343" max="14343" width="14.26953125" style="247" customWidth="1"/>
    <col min="14344" max="14344" width="10" style="247" customWidth="1"/>
    <col min="14345" max="14345" width="8.453125" style="247" customWidth="1"/>
    <col min="14346" max="14346" width="14.26953125" style="247" customWidth="1"/>
    <col min="14347" max="14347" width="9.81640625" style="247" customWidth="1"/>
    <col min="14348" max="14348" width="7.7265625" style="247" customWidth="1"/>
    <col min="14349" max="14349" width="13.1796875" style="247" customWidth="1"/>
    <col min="14350" max="14350" width="12.81640625" style="247" bestFit="1" customWidth="1"/>
    <col min="14351" max="14351" width="9.453125" style="247" customWidth="1"/>
    <col min="14352" max="14353" width="11.81640625" style="247" customWidth="1"/>
    <col min="14354" max="14354" width="3.54296875" style="247" customWidth="1"/>
    <col min="14355" max="14356" width="11.81640625" style="247" customWidth="1"/>
    <col min="14357" max="14357" width="3.54296875" style="247" customWidth="1"/>
    <col min="14358" max="14359" width="11.81640625" style="247" customWidth="1"/>
    <col min="14360" max="14360" width="3.54296875" style="247" customWidth="1"/>
    <col min="14361" max="14362" width="11.81640625" style="247" customWidth="1"/>
    <col min="14363" max="14363" width="3.54296875" style="247" customWidth="1"/>
    <col min="14364" max="14365" width="11.81640625" style="247" customWidth="1"/>
    <col min="14366" max="14366" width="3.54296875" style="247" customWidth="1"/>
    <col min="14367" max="14368" width="11.81640625" style="247" customWidth="1"/>
    <col min="14369" max="14369" width="3.54296875" style="247" customWidth="1"/>
    <col min="14370" max="14371" width="11.81640625" style="247" customWidth="1"/>
    <col min="14372" max="14372" width="3.54296875" style="247" customWidth="1"/>
    <col min="14373" max="14374" width="11.81640625" style="247" customWidth="1"/>
    <col min="14375" max="14375" width="3.54296875" style="247" customWidth="1"/>
    <col min="14376" max="14377" width="11.81640625" style="247" customWidth="1"/>
    <col min="14378" max="14378" width="3.54296875" style="247" customWidth="1"/>
    <col min="14379" max="14380" width="11.81640625" style="247" customWidth="1"/>
    <col min="14381" max="14381" width="3.54296875" style="247" customWidth="1"/>
    <col min="14382" max="14383" width="11.81640625" style="247" customWidth="1"/>
    <col min="14384" max="14384" width="3.54296875" style="247" customWidth="1"/>
    <col min="14385" max="14386" width="11.81640625" style="247" customWidth="1"/>
    <col min="14387" max="14387" width="3.54296875" style="247" customWidth="1"/>
    <col min="14388" max="14389" width="11.81640625" style="247" customWidth="1"/>
    <col min="14390" max="14390" width="3.54296875" style="247" customWidth="1"/>
    <col min="14391" max="14392" width="11.81640625" style="247" customWidth="1"/>
    <col min="14393" max="14393" width="3.54296875" style="247" customWidth="1"/>
    <col min="14394" max="14395" width="11.81640625" style="247" customWidth="1"/>
    <col min="14396" max="14396" width="3.54296875" style="247" customWidth="1"/>
    <col min="14397" max="14592" width="9.1796875" style="247"/>
    <col min="14593" max="14593" width="4.7265625" style="247" customWidth="1"/>
    <col min="14594" max="14594" width="10.26953125" style="247" customWidth="1"/>
    <col min="14595" max="14595" width="8.81640625" style="247" customWidth="1"/>
    <col min="14596" max="14596" width="14.54296875" style="247" customWidth="1"/>
    <col min="14597" max="14597" width="8.26953125" style="247" bestFit="1" customWidth="1"/>
    <col min="14598" max="14598" width="13.453125" style="247" customWidth="1"/>
    <col min="14599" max="14599" width="14.26953125" style="247" customWidth="1"/>
    <col min="14600" max="14600" width="10" style="247" customWidth="1"/>
    <col min="14601" max="14601" width="8.453125" style="247" customWidth="1"/>
    <col min="14602" max="14602" width="14.26953125" style="247" customWidth="1"/>
    <col min="14603" max="14603" width="9.81640625" style="247" customWidth="1"/>
    <col min="14604" max="14604" width="7.7265625" style="247" customWidth="1"/>
    <col min="14605" max="14605" width="13.1796875" style="247" customWidth="1"/>
    <col min="14606" max="14606" width="12.81640625" style="247" bestFit="1" customWidth="1"/>
    <col min="14607" max="14607" width="9.453125" style="247" customWidth="1"/>
    <col min="14608" max="14609" width="11.81640625" style="247" customWidth="1"/>
    <col min="14610" max="14610" width="3.54296875" style="247" customWidth="1"/>
    <col min="14611" max="14612" width="11.81640625" style="247" customWidth="1"/>
    <col min="14613" max="14613" width="3.54296875" style="247" customWidth="1"/>
    <col min="14614" max="14615" width="11.81640625" style="247" customWidth="1"/>
    <col min="14616" max="14616" width="3.54296875" style="247" customWidth="1"/>
    <col min="14617" max="14618" width="11.81640625" style="247" customWidth="1"/>
    <col min="14619" max="14619" width="3.54296875" style="247" customWidth="1"/>
    <col min="14620" max="14621" width="11.81640625" style="247" customWidth="1"/>
    <col min="14622" max="14622" width="3.54296875" style="247" customWidth="1"/>
    <col min="14623" max="14624" width="11.81640625" style="247" customWidth="1"/>
    <col min="14625" max="14625" width="3.54296875" style="247" customWidth="1"/>
    <col min="14626" max="14627" width="11.81640625" style="247" customWidth="1"/>
    <col min="14628" max="14628" width="3.54296875" style="247" customWidth="1"/>
    <col min="14629" max="14630" width="11.81640625" style="247" customWidth="1"/>
    <col min="14631" max="14631" width="3.54296875" style="247" customWidth="1"/>
    <col min="14632" max="14633" width="11.81640625" style="247" customWidth="1"/>
    <col min="14634" max="14634" width="3.54296875" style="247" customWidth="1"/>
    <col min="14635" max="14636" width="11.81640625" style="247" customWidth="1"/>
    <col min="14637" max="14637" width="3.54296875" style="247" customWidth="1"/>
    <col min="14638" max="14639" width="11.81640625" style="247" customWidth="1"/>
    <col min="14640" max="14640" width="3.54296875" style="247" customWidth="1"/>
    <col min="14641" max="14642" width="11.81640625" style="247" customWidth="1"/>
    <col min="14643" max="14643" width="3.54296875" style="247" customWidth="1"/>
    <col min="14644" max="14645" width="11.81640625" style="247" customWidth="1"/>
    <col min="14646" max="14646" width="3.54296875" style="247" customWidth="1"/>
    <col min="14647" max="14648" width="11.81640625" style="247" customWidth="1"/>
    <col min="14649" max="14649" width="3.54296875" style="247" customWidth="1"/>
    <col min="14650" max="14651" width="11.81640625" style="247" customWidth="1"/>
    <col min="14652" max="14652" width="3.54296875" style="247" customWidth="1"/>
    <col min="14653" max="14848" width="9.1796875" style="247"/>
    <col min="14849" max="14849" width="4.7265625" style="247" customWidth="1"/>
    <col min="14850" max="14850" width="10.26953125" style="247" customWidth="1"/>
    <col min="14851" max="14851" width="8.81640625" style="247" customWidth="1"/>
    <col min="14852" max="14852" width="14.54296875" style="247" customWidth="1"/>
    <col min="14853" max="14853" width="8.26953125" style="247" bestFit="1" customWidth="1"/>
    <col min="14854" max="14854" width="13.453125" style="247" customWidth="1"/>
    <col min="14855" max="14855" width="14.26953125" style="247" customWidth="1"/>
    <col min="14856" max="14856" width="10" style="247" customWidth="1"/>
    <col min="14857" max="14857" width="8.453125" style="247" customWidth="1"/>
    <col min="14858" max="14858" width="14.26953125" style="247" customWidth="1"/>
    <col min="14859" max="14859" width="9.81640625" style="247" customWidth="1"/>
    <col min="14860" max="14860" width="7.7265625" style="247" customWidth="1"/>
    <col min="14861" max="14861" width="13.1796875" style="247" customWidth="1"/>
    <col min="14862" max="14862" width="12.81640625" style="247" bestFit="1" customWidth="1"/>
    <col min="14863" max="14863" width="9.453125" style="247" customWidth="1"/>
    <col min="14864" max="14865" width="11.81640625" style="247" customWidth="1"/>
    <col min="14866" max="14866" width="3.54296875" style="247" customWidth="1"/>
    <col min="14867" max="14868" width="11.81640625" style="247" customWidth="1"/>
    <col min="14869" max="14869" width="3.54296875" style="247" customWidth="1"/>
    <col min="14870" max="14871" width="11.81640625" style="247" customWidth="1"/>
    <col min="14872" max="14872" width="3.54296875" style="247" customWidth="1"/>
    <col min="14873" max="14874" width="11.81640625" style="247" customWidth="1"/>
    <col min="14875" max="14875" width="3.54296875" style="247" customWidth="1"/>
    <col min="14876" max="14877" width="11.81640625" style="247" customWidth="1"/>
    <col min="14878" max="14878" width="3.54296875" style="247" customWidth="1"/>
    <col min="14879" max="14880" width="11.81640625" style="247" customWidth="1"/>
    <col min="14881" max="14881" width="3.54296875" style="247" customWidth="1"/>
    <col min="14882" max="14883" width="11.81640625" style="247" customWidth="1"/>
    <col min="14884" max="14884" width="3.54296875" style="247" customWidth="1"/>
    <col min="14885" max="14886" width="11.81640625" style="247" customWidth="1"/>
    <col min="14887" max="14887" width="3.54296875" style="247" customWidth="1"/>
    <col min="14888" max="14889" width="11.81640625" style="247" customWidth="1"/>
    <col min="14890" max="14890" width="3.54296875" style="247" customWidth="1"/>
    <col min="14891" max="14892" width="11.81640625" style="247" customWidth="1"/>
    <col min="14893" max="14893" width="3.54296875" style="247" customWidth="1"/>
    <col min="14894" max="14895" width="11.81640625" style="247" customWidth="1"/>
    <col min="14896" max="14896" width="3.54296875" style="247" customWidth="1"/>
    <col min="14897" max="14898" width="11.81640625" style="247" customWidth="1"/>
    <col min="14899" max="14899" width="3.54296875" style="247" customWidth="1"/>
    <col min="14900" max="14901" width="11.81640625" style="247" customWidth="1"/>
    <col min="14902" max="14902" width="3.54296875" style="247" customWidth="1"/>
    <col min="14903" max="14904" width="11.81640625" style="247" customWidth="1"/>
    <col min="14905" max="14905" width="3.54296875" style="247" customWidth="1"/>
    <col min="14906" max="14907" width="11.81640625" style="247" customWidth="1"/>
    <col min="14908" max="14908" width="3.54296875" style="247" customWidth="1"/>
    <col min="14909" max="15104" width="9.1796875" style="247"/>
    <col min="15105" max="15105" width="4.7265625" style="247" customWidth="1"/>
    <col min="15106" max="15106" width="10.26953125" style="247" customWidth="1"/>
    <col min="15107" max="15107" width="8.81640625" style="247" customWidth="1"/>
    <col min="15108" max="15108" width="14.54296875" style="247" customWidth="1"/>
    <col min="15109" max="15109" width="8.26953125" style="247" bestFit="1" customWidth="1"/>
    <col min="15110" max="15110" width="13.453125" style="247" customWidth="1"/>
    <col min="15111" max="15111" width="14.26953125" style="247" customWidth="1"/>
    <col min="15112" max="15112" width="10" style="247" customWidth="1"/>
    <col min="15113" max="15113" width="8.453125" style="247" customWidth="1"/>
    <col min="15114" max="15114" width="14.26953125" style="247" customWidth="1"/>
    <col min="15115" max="15115" width="9.81640625" style="247" customWidth="1"/>
    <col min="15116" max="15116" width="7.7265625" style="247" customWidth="1"/>
    <col min="15117" max="15117" width="13.1796875" style="247" customWidth="1"/>
    <col min="15118" max="15118" width="12.81640625" style="247" bestFit="1" customWidth="1"/>
    <col min="15119" max="15119" width="9.453125" style="247" customWidth="1"/>
    <col min="15120" max="15121" width="11.81640625" style="247" customWidth="1"/>
    <col min="15122" max="15122" width="3.54296875" style="247" customWidth="1"/>
    <col min="15123" max="15124" width="11.81640625" style="247" customWidth="1"/>
    <col min="15125" max="15125" width="3.54296875" style="247" customWidth="1"/>
    <col min="15126" max="15127" width="11.81640625" style="247" customWidth="1"/>
    <col min="15128" max="15128" width="3.54296875" style="247" customWidth="1"/>
    <col min="15129" max="15130" width="11.81640625" style="247" customWidth="1"/>
    <col min="15131" max="15131" width="3.54296875" style="247" customWidth="1"/>
    <col min="15132" max="15133" width="11.81640625" style="247" customWidth="1"/>
    <col min="15134" max="15134" width="3.54296875" style="247" customWidth="1"/>
    <col min="15135" max="15136" width="11.81640625" style="247" customWidth="1"/>
    <col min="15137" max="15137" width="3.54296875" style="247" customWidth="1"/>
    <col min="15138" max="15139" width="11.81640625" style="247" customWidth="1"/>
    <col min="15140" max="15140" width="3.54296875" style="247" customWidth="1"/>
    <col min="15141" max="15142" width="11.81640625" style="247" customWidth="1"/>
    <col min="15143" max="15143" width="3.54296875" style="247" customWidth="1"/>
    <col min="15144" max="15145" width="11.81640625" style="247" customWidth="1"/>
    <col min="15146" max="15146" width="3.54296875" style="247" customWidth="1"/>
    <col min="15147" max="15148" width="11.81640625" style="247" customWidth="1"/>
    <col min="15149" max="15149" width="3.54296875" style="247" customWidth="1"/>
    <col min="15150" max="15151" width="11.81640625" style="247" customWidth="1"/>
    <col min="15152" max="15152" width="3.54296875" style="247" customWidth="1"/>
    <col min="15153" max="15154" width="11.81640625" style="247" customWidth="1"/>
    <col min="15155" max="15155" width="3.54296875" style="247" customWidth="1"/>
    <col min="15156" max="15157" width="11.81640625" style="247" customWidth="1"/>
    <col min="15158" max="15158" width="3.54296875" style="247" customWidth="1"/>
    <col min="15159" max="15160" width="11.81640625" style="247" customWidth="1"/>
    <col min="15161" max="15161" width="3.54296875" style="247" customWidth="1"/>
    <col min="15162" max="15163" width="11.81640625" style="247" customWidth="1"/>
    <col min="15164" max="15164" width="3.54296875" style="247" customWidth="1"/>
    <col min="15165" max="15360" width="9.1796875" style="247"/>
    <col min="15361" max="15361" width="4.7265625" style="247" customWidth="1"/>
    <col min="15362" max="15362" width="10.26953125" style="247" customWidth="1"/>
    <col min="15363" max="15363" width="8.81640625" style="247" customWidth="1"/>
    <col min="15364" max="15364" width="14.54296875" style="247" customWidth="1"/>
    <col min="15365" max="15365" width="8.26953125" style="247" bestFit="1" customWidth="1"/>
    <col min="15366" max="15366" width="13.453125" style="247" customWidth="1"/>
    <col min="15367" max="15367" width="14.26953125" style="247" customWidth="1"/>
    <col min="15368" max="15368" width="10" style="247" customWidth="1"/>
    <col min="15369" max="15369" width="8.453125" style="247" customWidth="1"/>
    <col min="15370" max="15370" width="14.26953125" style="247" customWidth="1"/>
    <col min="15371" max="15371" width="9.81640625" style="247" customWidth="1"/>
    <col min="15372" max="15372" width="7.7265625" style="247" customWidth="1"/>
    <col min="15373" max="15373" width="13.1796875" style="247" customWidth="1"/>
    <col min="15374" max="15374" width="12.81640625" style="247" bestFit="1" customWidth="1"/>
    <col min="15375" max="15375" width="9.453125" style="247" customWidth="1"/>
    <col min="15376" max="15377" width="11.81640625" style="247" customWidth="1"/>
    <col min="15378" max="15378" width="3.54296875" style="247" customWidth="1"/>
    <col min="15379" max="15380" width="11.81640625" style="247" customWidth="1"/>
    <col min="15381" max="15381" width="3.54296875" style="247" customWidth="1"/>
    <col min="15382" max="15383" width="11.81640625" style="247" customWidth="1"/>
    <col min="15384" max="15384" width="3.54296875" style="247" customWidth="1"/>
    <col min="15385" max="15386" width="11.81640625" style="247" customWidth="1"/>
    <col min="15387" max="15387" width="3.54296875" style="247" customWidth="1"/>
    <col min="15388" max="15389" width="11.81640625" style="247" customWidth="1"/>
    <col min="15390" max="15390" width="3.54296875" style="247" customWidth="1"/>
    <col min="15391" max="15392" width="11.81640625" style="247" customWidth="1"/>
    <col min="15393" max="15393" width="3.54296875" style="247" customWidth="1"/>
    <col min="15394" max="15395" width="11.81640625" style="247" customWidth="1"/>
    <col min="15396" max="15396" width="3.54296875" style="247" customWidth="1"/>
    <col min="15397" max="15398" width="11.81640625" style="247" customWidth="1"/>
    <col min="15399" max="15399" width="3.54296875" style="247" customWidth="1"/>
    <col min="15400" max="15401" width="11.81640625" style="247" customWidth="1"/>
    <col min="15402" max="15402" width="3.54296875" style="247" customWidth="1"/>
    <col min="15403" max="15404" width="11.81640625" style="247" customWidth="1"/>
    <col min="15405" max="15405" width="3.54296875" style="247" customWidth="1"/>
    <col min="15406" max="15407" width="11.81640625" style="247" customWidth="1"/>
    <col min="15408" max="15408" width="3.54296875" style="247" customWidth="1"/>
    <col min="15409" max="15410" width="11.81640625" style="247" customWidth="1"/>
    <col min="15411" max="15411" width="3.54296875" style="247" customWidth="1"/>
    <col min="15412" max="15413" width="11.81640625" style="247" customWidth="1"/>
    <col min="15414" max="15414" width="3.54296875" style="247" customWidth="1"/>
    <col min="15415" max="15416" width="11.81640625" style="247" customWidth="1"/>
    <col min="15417" max="15417" width="3.54296875" style="247" customWidth="1"/>
    <col min="15418" max="15419" width="11.81640625" style="247" customWidth="1"/>
    <col min="15420" max="15420" width="3.54296875" style="247" customWidth="1"/>
    <col min="15421" max="15616" width="9.1796875" style="247"/>
    <col min="15617" max="15617" width="4.7265625" style="247" customWidth="1"/>
    <col min="15618" max="15618" width="10.26953125" style="247" customWidth="1"/>
    <col min="15619" max="15619" width="8.81640625" style="247" customWidth="1"/>
    <col min="15620" max="15620" width="14.54296875" style="247" customWidth="1"/>
    <col min="15621" max="15621" width="8.26953125" style="247" bestFit="1" customWidth="1"/>
    <col min="15622" max="15622" width="13.453125" style="247" customWidth="1"/>
    <col min="15623" max="15623" width="14.26953125" style="247" customWidth="1"/>
    <col min="15624" max="15624" width="10" style="247" customWidth="1"/>
    <col min="15625" max="15625" width="8.453125" style="247" customWidth="1"/>
    <col min="15626" max="15626" width="14.26953125" style="247" customWidth="1"/>
    <col min="15627" max="15627" width="9.81640625" style="247" customWidth="1"/>
    <col min="15628" max="15628" width="7.7265625" style="247" customWidth="1"/>
    <col min="15629" max="15629" width="13.1796875" style="247" customWidth="1"/>
    <col min="15630" max="15630" width="12.81640625" style="247" bestFit="1" customWidth="1"/>
    <col min="15631" max="15631" width="9.453125" style="247" customWidth="1"/>
    <col min="15632" max="15633" width="11.81640625" style="247" customWidth="1"/>
    <col min="15634" max="15634" width="3.54296875" style="247" customWidth="1"/>
    <col min="15635" max="15636" width="11.81640625" style="247" customWidth="1"/>
    <col min="15637" max="15637" width="3.54296875" style="247" customWidth="1"/>
    <col min="15638" max="15639" width="11.81640625" style="247" customWidth="1"/>
    <col min="15640" max="15640" width="3.54296875" style="247" customWidth="1"/>
    <col min="15641" max="15642" width="11.81640625" style="247" customWidth="1"/>
    <col min="15643" max="15643" width="3.54296875" style="247" customWidth="1"/>
    <col min="15644" max="15645" width="11.81640625" style="247" customWidth="1"/>
    <col min="15646" max="15646" width="3.54296875" style="247" customWidth="1"/>
    <col min="15647" max="15648" width="11.81640625" style="247" customWidth="1"/>
    <col min="15649" max="15649" width="3.54296875" style="247" customWidth="1"/>
    <col min="15650" max="15651" width="11.81640625" style="247" customWidth="1"/>
    <col min="15652" max="15652" width="3.54296875" style="247" customWidth="1"/>
    <col min="15653" max="15654" width="11.81640625" style="247" customWidth="1"/>
    <col min="15655" max="15655" width="3.54296875" style="247" customWidth="1"/>
    <col min="15656" max="15657" width="11.81640625" style="247" customWidth="1"/>
    <col min="15658" max="15658" width="3.54296875" style="247" customWidth="1"/>
    <col min="15659" max="15660" width="11.81640625" style="247" customWidth="1"/>
    <col min="15661" max="15661" width="3.54296875" style="247" customWidth="1"/>
    <col min="15662" max="15663" width="11.81640625" style="247" customWidth="1"/>
    <col min="15664" max="15664" width="3.54296875" style="247" customWidth="1"/>
    <col min="15665" max="15666" width="11.81640625" style="247" customWidth="1"/>
    <col min="15667" max="15667" width="3.54296875" style="247" customWidth="1"/>
    <col min="15668" max="15669" width="11.81640625" style="247" customWidth="1"/>
    <col min="15670" max="15670" width="3.54296875" style="247" customWidth="1"/>
    <col min="15671" max="15672" width="11.81640625" style="247" customWidth="1"/>
    <col min="15673" max="15673" width="3.54296875" style="247" customWidth="1"/>
    <col min="15674" max="15675" width="11.81640625" style="247" customWidth="1"/>
    <col min="15676" max="15676" width="3.54296875" style="247" customWidth="1"/>
    <col min="15677" max="15872" width="9.1796875" style="247"/>
    <col min="15873" max="15873" width="4.7265625" style="247" customWidth="1"/>
    <col min="15874" max="15874" width="10.26953125" style="247" customWidth="1"/>
    <col min="15875" max="15875" width="8.81640625" style="247" customWidth="1"/>
    <col min="15876" max="15876" width="14.54296875" style="247" customWidth="1"/>
    <col min="15877" max="15877" width="8.26953125" style="247" bestFit="1" customWidth="1"/>
    <col min="15878" max="15878" width="13.453125" style="247" customWidth="1"/>
    <col min="15879" max="15879" width="14.26953125" style="247" customWidth="1"/>
    <col min="15880" max="15880" width="10" style="247" customWidth="1"/>
    <col min="15881" max="15881" width="8.453125" style="247" customWidth="1"/>
    <col min="15882" max="15882" width="14.26953125" style="247" customWidth="1"/>
    <col min="15883" max="15883" width="9.81640625" style="247" customWidth="1"/>
    <col min="15884" max="15884" width="7.7265625" style="247" customWidth="1"/>
    <col min="15885" max="15885" width="13.1796875" style="247" customWidth="1"/>
    <col min="15886" max="15886" width="12.81640625" style="247" bestFit="1" customWidth="1"/>
    <col min="15887" max="15887" width="9.453125" style="247" customWidth="1"/>
    <col min="15888" max="15889" width="11.81640625" style="247" customWidth="1"/>
    <col min="15890" max="15890" width="3.54296875" style="247" customWidth="1"/>
    <col min="15891" max="15892" width="11.81640625" style="247" customWidth="1"/>
    <col min="15893" max="15893" width="3.54296875" style="247" customWidth="1"/>
    <col min="15894" max="15895" width="11.81640625" style="247" customWidth="1"/>
    <col min="15896" max="15896" width="3.54296875" style="247" customWidth="1"/>
    <col min="15897" max="15898" width="11.81640625" style="247" customWidth="1"/>
    <col min="15899" max="15899" width="3.54296875" style="247" customWidth="1"/>
    <col min="15900" max="15901" width="11.81640625" style="247" customWidth="1"/>
    <col min="15902" max="15902" width="3.54296875" style="247" customWidth="1"/>
    <col min="15903" max="15904" width="11.81640625" style="247" customWidth="1"/>
    <col min="15905" max="15905" width="3.54296875" style="247" customWidth="1"/>
    <col min="15906" max="15907" width="11.81640625" style="247" customWidth="1"/>
    <col min="15908" max="15908" width="3.54296875" style="247" customWidth="1"/>
    <col min="15909" max="15910" width="11.81640625" style="247" customWidth="1"/>
    <col min="15911" max="15911" width="3.54296875" style="247" customWidth="1"/>
    <col min="15912" max="15913" width="11.81640625" style="247" customWidth="1"/>
    <col min="15914" max="15914" width="3.54296875" style="247" customWidth="1"/>
    <col min="15915" max="15916" width="11.81640625" style="247" customWidth="1"/>
    <col min="15917" max="15917" width="3.54296875" style="247" customWidth="1"/>
    <col min="15918" max="15919" width="11.81640625" style="247" customWidth="1"/>
    <col min="15920" max="15920" width="3.54296875" style="247" customWidth="1"/>
    <col min="15921" max="15922" width="11.81640625" style="247" customWidth="1"/>
    <col min="15923" max="15923" width="3.54296875" style="247" customWidth="1"/>
    <col min="15924" max="15925" width="11.81640625" style="247" customWidth="1"/>
    <col min="15926" max="15926" width="3.54296875" style="247" customWidth="1"/>
    <col min="15927" max="15928" width="11.81640625" style="247" customWidth="1"/>
    <col min="15929" max="15929" width="3.54296875" style="247" customWidth="1"/>
    <col min="15930" max="15931" width="11.81640625" style="247" customWidth="1"/>
    <col min="15932" max="15932" width="3.54296875" style="247" customWidth="1"/>
    <col min="15933" max="16128" width="9.1796875" style="247"/>
    <col min="16129" max="16129" width="4.7265625" style="247" customWidth="1"/>
    <col min="16130" max="16130" width="10.26953125" style="247" customWidth="1"/>
    <col min="16131" max="16131" width="8.81640625" style="247" customWidth="1"/>
    <col min="16132" max="16132" width="14.54296875" style="247" customWidth="1"/>
    <col min="16133" max="16133" width="8.26953125" style="247" bestFit="1" customWidth="1"/>
    <col min="16134" max="16134" width="13.453125" style="247" customWidth="1"/>
    <col min="16135" max="16135" width="14.26953125" style="247" customWidth="1"/>
    <col min="16136" max="16136" width="10" style="247" customWidth="1"/>
    <col min="16137" max="16137" width="8.453125" style="247" customWidth="1"/>
    <col min="16138" max="16138" width="14.26953125" style="247" customWidth="1"/>
    <col min="16139" max="16139" width="9.81640625" style="247" customWidth="1"/>
    <col min="16140" max="16140" width="7.7265625" style="247" customWidth="1"/>
    <col min="16141" max="16141" width="13.1796875" style="247" customWidth="1"/>
    <col min="16142" max="16142" width="12.81640625" style="247" bestFit="1" customWidth="1"/>
    <col min="16143" max="16143" width="9.453125" style="247" customWidth="1"/>
    <col min="16144" max="16145" width="11.81640625" style="247" customWidth="1"/>
    <col min="16146" max="16146" width="3.54296875" style="247" customWidth="1"/>
    <col min="16147" max="16148" width="11.81640625" style="247" customWidth="1"/>
    <col min="16149" max="16149" width="3.54296875" style="247" customWidth="1"/>
    <col min="16150" max="16151" width="11.81640625" style="247" customWidth="1"/>
    <col min="16152" max="16152" width="3.54296875" style="247" customWidth="1"/>
    <col min="16153" max="16154" width="11.81640625" style="247" customWidth="1"/>
    <col min="16155" max="16155" width="3.54296875" style="247" customWidth="1"/>
    <col min="16156" max="16157" width="11.81640625" style="247" customWidth="1"/>
    <col min="16158" max="16158" width="3.54296875" style="247" customWidth="1"/>
    <col min="16159" max="16160" width="11.81640625" style="247" customWidth="1"/>
    <col min="16161" max="16161" width="3.54296875" style="247" customWidth="1"/>
    <col min="16162" max="16163" width="11.81640625" style="247" customWidth="1"/>
    <col min="16164" max="16164" width="3.54296875" style="247" customWidth="1"/>
    <col min="16165" max="16166" width="11.81640625" style="247" customWidth="1"/>
    <col min="16167" max="16167" width="3.54296875" style="247" customWidth="1"/>
    <col min="16168" max="16169" width="11.81640625" style="247" customWidth="1"/>
    <col min="16170" max="16170" width="3.54296875" style="247" customWidth="1"/>
    <col min="16171" max="16172" width="11.81640625" style="247" customWidth="1"/>
    <col min="16173" max="16173" width="3.54296875" style="247" customWidth="1"/>
    <col min="16174" max="16175" width="11.81640625" style="247" customWidth="1"/>
    <col min="16176" max="16176" width="3.54296875" style="247" customWidth="1"/>
    <col min="16177" max="16178" width="11.81640625" style="247" customWidth="1"/>
    <col min="16179" max="16179" width="3.54296875" style="247" customWidth="1"/>
    <col min="16180" max="16181" width="11.81640625" style="247" customWidth="1"/>
    <col min="16182" max="16182" width="3.54296875" style="247" customWidth="1"/>
    <col min="16183" max="16184" width="11.81640625" style="247" customWidth="1"/>
    <col min="16185" max="16185" width="3.54296875" style="247" customWidth="1"/>
    <col min="16186" max="16187" width="11.81640625" style="247" customWidth="1"/>
    <col min="16188" max="16188" width="3.54296875" style="247" customWidth="1"/>
    <col min="16189" max="16384" width="9.1796875" style="247"/>
  </cols>
  <sheetData>
    <row r="1" spans="1:20" ht="12" customHeight="1">
      <c r="A1" s="486" t="s">
        <v>449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8"/>
    </row>
    <row r="2" spans="1:20" ht="15.75" customHeight="1">
      <c r="A2" s="489"/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1"/>
    </row>
    <row r="3" spans="1:20" ht="20.25" customHeight="1">
      <c r="A3" s="492" t="s">
        <v>446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4"/>
    </row>
    <row r="4" spans="1:20" ht="12" customHeight="1">
      <c r="A4" s="502" t="str">
        <f>Planilha1!F5</f>
        <v>OBRA: CONSTRUÇÃO DA GUARDA MUNICIPAL E FAZER NEGÓCIO, NO MUNICÍPIO DE SOUSA -PB</v>
      </c>
      <c r="B4" s="503"/>
      <c r="C4" s="503"/>
      <c r="D4" s="503"/>
      <c r="E4" s="503"/>
      <c r="F4" s="503"/>
      <c r="G4" s="503"/>
      <c r="H4" s="503"/>
      <c r="I4" s="503"/>
      <c r="J4" s="503"/>
      <c r="K4" s="498"/>
      <c r="L4" s="498"/>
      <c r="M4" s="498"/>
      <c r="N4" s="498"/>
      <c r="O4" s="499"/>
    </row>
    <row r="5" spans="1:20" ht="12" customHeight="1">
      <c r="A5" s="502"/>
      <c r="B5" s="503"/>
      <c r="C5" s="503"/>
      <c r="D5" s="503"/>
      <c r="E5" s="503"/>
      <c r="F5" s="503"/>
      <c r="G5" s="503"/>
      <c r="H5" s="503"/>
      <c r="I5" s="503"/>
      <c r="J5" s="503"/>
      <c r="K5" s="498"/>
      <c r="L5" s="498"/>
      <c r="M5" s="498"/>
      <c r="N5" s="498"/>
      <c r="O5" s="499"/>
    </row>
    <row r="6" spans="1:20" s="250" customFormat="1" ht="24" customHeight="1">
      <c r="A6" s="504" t="str">
        <f>Planilha1!F7</f>
        <v>OBJETIVO: Contratação de empresa especializada, cujo critério de seleção da proposta mais
vantajosa será a de menor preço global para a construção da guarda municipal e fazer negócio, na cidade de Sousa/PB.</v>
      </c>
      <c r="B6" s="505"/>
      <c r="C6" s="505"/>
      <c r="D6" s="505"/>
      <c r="E6" s="505"/>
      <c r="F6" s="505"/>
      <c r="G6" s="505"/>
      <c r="H6" s="505"/>
      <c r="I6" s="505"/>
      <c r="J6" s="505"/>
      <c r="K6" s="500" t="s">
        <v>445</v>
      </c>
      <c r="L6" s="500"/>
      <c r="M6" s="500"/>
      <c r="N6" s="500"/>
      <c r="O6" s="501"/>
      <c r="P6" s="251"/>
    </row>
    <row r="7" spans="1:20" ht="20.25" customHeight="1">
      <c r="A7" s="504"/>
      <c r="B7" s="505"/>
      <c r="C7" s="505"/>
      <c r="D7" s="505"/>
      <c r="E7" s="505"/>
      <c r="F7" s="505"/>
      <c r="G7" s="505"/>
      <c r="H7" s="505"/>
      <c r="I7" s="505"/>
      <c r="J7" s="505"/>
      <c r="K7" s="500" t="s">
        <v>549</v>
      </c>
      <c r="L7" s="500"/>
      <c r="M7" s="500"/>
      <c r="N7" s="500"/>
      <c r="O7" s="501"/>
    </row>
    <row r="8" spans="1:20" s="246" customFormat="1" ht="12" customHeight="1">
      <c r="A8" s="497" t="s">
        <v>1</v>
      </c>
      <c r="B8" s="515" t="s">
        <v>212</v>
      </c>
      <c r="C8" s="516"/>
      <c r="D8" s="516"/>
      <c r="E8" s="518" t="s">
        <v>213</v>
      </c>
      <c r="F8" s="535" t="s">
        <v>214</v>
      </c>
      <c r="G8" s="512" t="s">
        <v>215</v>
      </c>
      <c r="H8" s="513"/>
      <c r="I8" s="514"/>
      <c r="J8" s="512" t="s">
        <v>216</v>
      </c>
      <c r="K8" s="513"/>
      <c r="L8" s="514"/>
      <c r="M8" s="512" t="s">
        <v>376</v>
      </c>
      <c r="N8" s="513"/>
      <c r="O8" s="514"/>
      <c r="P8" s="532"/>
    </row>
    <row r="9" spans="1:20" ht="12" customHeight="1" thickBot="1">
      <c r="A9" s="497"/>
      <c r="B9" s="517"/>
      <c r="C9" s="516"/>
      <c r="D9" s="516"/>
      <c r="E9" s="518"/>
      <c r="F9" s="535"/>
      <c r="G9" s="533" t="s">
        <v>217</v>
      </c>
      <c r="H9" s="533" t="s">
        <v>218</v>
      </c>
      <c r="I9" s="534" t="s">
        <v>10</v>
      </c>
      <c r="J9" s="533" t="s">
        <v>217</v>
      </c>
      <c r="K9" s="533" t="s">
        <v>218</v>
      </c>
      <c r="L9" s="534" t="s">
        <v>10</v>
      </c>
      <c r="M9" s="533" t="s">
        <v>217</v>
      </c>
      <c r="N9" s="533" t="s">
        <v>218</v>
      </c>
      <c r="O9" s="534" t="s">
        <v>10</v>
      </c>
      <c r="P9" s="532"/>
    </row>
    <row r="10" spans="1:20" ht="12" customHeight="1">
      <c r="A10" s="497"/>
      <c r="B10" s="517"/>
      <c r="C10" s="516"/>
      <c r="D10" s="516"/>
      <c r="E10" s="518"/>
      <c r="F10" s="535"/>
      <c r="G10" s="533"/>
      <c r="H10" s="533"/>
      <c r="I10" s="534"/>
      <c r="J10" s="533"/>
      <c r="K10" s="533"/>
      <c r="L10" s="534"/>
      <c r="M10" s="533"/>
      <c r="N10" s="533"/>
      <c r="O10" s="534"/>
      <c r="P10" s="532"/>
      <c r="Q10" s="519"/>
      <c r="R10" s="520"/>
      <c r="S10" s="520"/>
      <c r="T10" s="521"/>
    </row>
    <row r="11" spans="1:20" s="250" customFormat="1" ht="5.5">
      <c r="A11" s="258"/>
      <c r="E11" s="259"/>
      <c r="G11" s="260"/>
      <c r="H11" s="261"/>
      <c r="I11" s="262"/>
      <c r="J11" s="261"/>
      <c r="K11" s="260"/>
      <c r="L11" s="263"/>
      <c r="M11" s="260"/>
      <c r="N11" s="261"/>
      <c r="O11" s="262"/>
      <c r="P11" s="251"/>
      <c r="Q11" s="522"/>
      <c r="R11" s="523"/>
      <c r="S11" s="523"/>
      <c r="T11" s="524"/>
    </row>
    <row r="12" spans="1:20" ht="12" customHeight="1">
      <c r="A12" s="264"/>
      <c r="B12" s="528"/>
      <c r="C12" s="528"/>
      <c r="D12" s="528"/>
      <c r="E12" s="265"/>
      <c r="F12" s="266"/>
      <c r="G12" s="267"/>
      <c r="H12" s="368"/>
      <c r="I12" s="268" t="s">
        <v>227</v>
      </c>
      <c r="J12" s="267"/>
      <c r="K12" s="267"/>
      <c r="L12" s="268" t="s">
        <v>227</v>
      </c>
      <c r="M12" s="267"/>
      <c r="N12" s="267"/>
      <c r="O12" s="268" t="s">
        <v>227</v>
      </c>
      <c r="Q12" s="522"/>
      <c r="R12" s="523"/>
      <c r="S12" s="523"/>
      <c r="T12" s="524"/>
    </row>
    <row r="13" spans="1:20" ht="30.75" customHeight="1">
      <c r="A13" s="454" t="s">
        <v>379</v>
      </c>
      <c r="B13" s="529" t="str">
        <f>Planilha1!I13</f>
        <v>PRÉDIO PRINCIPAL DA GUARDA MUNICIPAL E FAZER NEGÓCIO</v>
      </c>
      <c r="C13" s="530"/>
      <c r="D13" s="531"/>
      <c r="E13" s="455">
        <v>94.68</v>
      </c>
      <c r="F13" s="456">
        <f>Planilha1!M13</f>
        <v>1208563.3176</v>
      </c>
      <c r="G13" s="455">
        <v>0</v>
      </c>
      <c r="H13" s="457">
        <f>F13*I13</f>
        <v>120856.33176</v>
      </c>
      <c r="I13" s="458">
        <v>0.1</v>
      </c>
      <c r="J13" s="455"/>
      <c r="K13" s="457">
        <f>F13*L13</f>
        <v>120856.33176</v>
      </c>
      <c r="L13" s="458">
        <v>0.1</v>
      </c>
      <c r="M13" s="455"/>
      <c r="N13" s="457">
        <f>F13*O13</f>
        <v>120856.33176</v>
      </c>
      <c r="O13" s="458">
        <v>0.1</v>
      </c>
      <c r="P13" s="270"/>
      <c r="Q13" s="522"/>
      <c r="R13" s="523"/>
      <c r="S13" s="523"/>
      <c r="T13" s="524"/>
    </row>
    <row r="14" spans="1:20" ht="21.75" customHeight="1" thickBot="1">
      <c r="A14" s="454" t="s">
        <v>685</v>
      </c>
      <c r="B14" s="529" t="str">
        <f>Planilha1!I174</f>
        <v>CONSTRUÇÃO DO QUIOSQUE DA GUARDA MUNICIPAL, NO MUNICÍPIO DE
SOUSA- PB</v>
      </c>
      <c r="C14" s="530"/>
      <c r="D14" s="531"/>
      <c r="E14" s="455">
        <v>5.32</v>
      </c>
      <c r="F14" s="456">
        <f>Planilha1!M174</f>
        <v>70153.241999999998</v>
      </c>
      <c r="G14" s="455">
        <v>0</v>
      </c>
      <c r="H14" s="457">
        <f t="shared" ref="H14" si="0">F14*I14</f>
        <v>7015.3242</v>
      </c>
      <c r="I14" s="458">
        <v>0.1</v>
      </c>
      <c r="J14" s="455"/>
      <c r="K14" s="457">
        <f>F14*L14</f>
        <v>7015.3242</v>
      </c>
      <c r="L14" s="458">
        <v>0.1</v>
      </c>
      <c r="M14" s="455"/>
      <c r="N14" s="457">
        <f>F14*O14</f>
        <v>7015.3242</v>
      </c>
      <c r="O14" s="458">
        <v>0.1</v>
      </c>
      <c r="P14" s="270"/>
      <c r="Q14" s="525"/>
      <c r="R14" s="526"/>
      <c r="S14" s="526"/>
      <c r="T14" s="527"/>
    </row>
    <row r="15" spans="1:20" ht="12" customHeight="1">
      <c r="A15" s="264"/>
      <c r="B15" s="483"/>
      <c r="C15" s="484"/>
      <c r="D15" s="485"/>
      <c r="E15" s="267"/>
      <c r="F15" s="367"/>
      <c r="G15" s="267"/>
      <c r="H15" s="368"/>
      <c r="I15" s="269"/>
      <c r="J15" s="267"/>
      <c r="K15" s="368"/>
      <c r="L15" s="269"/>
      <c r="M15" s="267"/>
      <c r="N15" s="267"/>
      <c r="O15" s="269"/>
      <c r="P15" s="270"/>
      <c r="S15" s="271"/>
    </row>
    <row r="16" spans="1:20" ht="12" customHeight="1">
      <c r="A16" s="264"/>
      <c r="B16" s="483"/>
      <c r="C16" s="484"/>
      <c r="D16" s="485"/>
      <c r="E16" s="267"/>
      <c r="F16" s="367"/>
      <c r="G16" s="267"/>
      <c r="H16" s="267"/>
      <c r="I16" s="269"/>
      <c r="J16" s="267"/>
      <c r="K16" s="368"/>
      <c r="L16" s="269"/>
      <c r="M16" s="267"/>
      <c r="N16" s="368"/>
      <c r="O16" s="269"/>
      <c r="P16" s="270"/>
      <c r="S16" s="272"/>
    </row>
    <row r="17" spans="1:17" ht="12" customHeight="1">
      <c r="A17" s="264"/>
      <c r="B17" s="483"/>
      <c r="C17" s="484"/>
      <c r="D17" s="485"/>
      <c r="E17" s="267"/>
      <c r="F17" s="367"/>
      <c r="G17" s="267"/>
      <c r="H17" s="267"/>
      <c r="I17" s="269"/>
      <c r="J17" s="267"/>
      <c r="K17" s="368"/>
      <c r="L17" s="269"/>
      <c r="M17" s="267"/>
      <c r="N17" s="368"/>
      <c r="O17" s="269"/>
      <c r="P17" s="270"/>
    </row>
    <row r="18" spans="1:17" ht="12" customHeight="1">
      <c r="A18" s="264"/>
      <c r="B18" s="483"/>
      <c r="C18" s="484"/>
      <c r="D18" s="485"/>
      <c r="E18" s="267"/>
      <c r="F18" s="367"/>
      <c r="G18" s="267"/>
      <c r="H18" s="267"/>
      <c r="I18" s="269"/>
      <c r="J18" s="267"/>
      <c r="K18" s="368"/>
      <c r="L18" s="269"/>
      <c r="M18" s="267"/>
      <c r="N18" s="368"/>
      <c r="O18" s="269"/>
      <c r="P18" s="270"/>
    </row>
    <row r="19" spans="1:17" ht="12" customHeight="1">
      <c r="A19" s="264"/>
      <c r="B19" s="483"/>
      <c r="C19" s="484"/>
      <c r="D19" s="485"/>
      <c r="E19" s="267"/>
      <c r="F19" s="367"/>
      <c r="G19" s="267"/>
      <c r="H19" s="267"/>
      <c r="I19" s="269"/>
      <c r="J19" s="267"/>
      <c r="K19" s="368"/>
      <c r="L19" s="269"/>
      <c r="M19" s="267"/>
      <c r="N19" s="368"/>
      <c r="O19" s="269"/>
      <c r="P19" s="270"/>
    </row>
    <row r="20" spans="1:17" ht="12" customHeight="1">
      <c r="A20" s="264"/>
      <c r="B20" s="483"/>
      <c r="C20" s="484"/>
      <c r="D20" s="485"/>
      <c r="E20" s="267"/>
      <c r="F20" s="367"/>
      <c r="G20" s="267"/>
      <c r="H20" s="267"/>
      <c r="I20" s="269"/>
      <c r="J20" s="267"/>
      <c r="K20" s="368"/>
      <c r="L20" s="269"/>
      <c r="M20" s="267"/>
      <c r="N20" s="368"/>
      <c r="O20" s="269"/>
      <c r="P20" s="270"/>
    </row>
    <row r="21" spans="1:17" ht="12" customHeight="1">
      <c r="A21" s="264"/>
      <c r="B21" s="483"/>
      <c r="C21" s="484"/>
      <c r="D21" s="485"/>
      <c r="E21" s="267"/>
      <c r="F21" s="367"/>
      <c r="G21" s="267"/>
      <c r="H21" s="267"/>
      <c r="I21" s="269"/>
      <c r="J21" s="267"/>
      <c r="K21" s="368"/>
      <c r="L21" s="269"/>
      <c r="M21" s="267"/>
      <c r="N21" s="368"/>
      <c r="O21" s="269"/>
      <c r="P21" s="270"/>
    </row>
    <row r="22" spans="1:17" ht="12" customHeight="1">
      <c r="A22" s="264"/>
      <c r="B22" s="483"/>
      <c r="C22" s="484"/>
      <c r="D22" s="485"/>
      <c r="E22" s="267"/>
      <c r="F22" s="367"/>
      <c r="G22" s="267"/>
      <c r="H22" s="267"/>
      <c r="I22" s="269"/>
      <c r="J22" s="267"/>
      <c r="K22" s="368"/>
      <c r="L22" s="269"/>
      <c r="M22" s="267"/>
      <c r="N22" s="368"/>
      <c r="O22" s="269"/>
      <c r="P22" s="270"/>
    </row>
    <row r="23" spans="1:17" ht="12" customHeight="1">
      <c r="A23" s="264"/>
      <c r="B23" s="483"/>
      <c r="C23" s="484"/>
      <c r="D23" s="485"/>
      <c r="E23" s="267"/>
      <c r="F23" s="367"/>
      <c r="G23" s="267"/>
      <c r="H23" s="267"/>
      <c r="I23" s="269"/>
      <c r="J23" s="267"/>
      <c r="K23" s="267"/>
      <c r="L23" s="269"/>
      <c r="M23" s="267"/>
      <c r="N23" s="267"/>
      <c r="O23" s="269"/>
      <c r="P23" s="270"/>
    </row>
    <row r="24" spans="1:17" ht="12" customHeight="1">
      <c r="A24" s="264"/>
      <c r="B24" s="483"/>
      <c r="C24" s="484"/>
      <c r="D24" s="485"/>
      <c r="E24" s="267"/>
      <c r="F24" s="367"/>
      <c r="G24" s="267"/>
      <c r="H24" s="267"/>
      <c r="I24" s="269"/>
      <c r="J24" s="267"/>
      <c r="K24" s="267"/>
      <c r="L24" s="269"/>
      <c r="M24" s="267"/>
      <c r="N24" s="267"/>
      <c r="O24" s="269"/>
      <c r="P24" s="270"/>
    </row>
    <row r="25" spans="1:17" ht="12" customHeight="1">
      <c r="A25" s="264"/>
      <c r="B25" s="506"/>
      <c r="C25" s="507"/>
      <c r="D25" s="508"/>
      <c r="E25" s="273"/>
      <c r="F25" s="427"/>
      <c r="G25" s="267"/>
      <c r="H25" s="267"/>
      <c r="I25" s="269"/>
      <c r="J25" s="267"/>
      <c r="K25" s="267"/>
      <c r="L25" s="269"/>
      <c r="M25" s="267"/>
      <c r="N25" s="267"/>
      <c r="O25" s="269"/>
      <c r="P25" s="270"/>
    </row>
    <row r="26" spans="1:17" ht="12" customHeight="1">
      <c r="A26" s="264"/>
      <c r="B26" s="506"/>
      <c r="C26" s="507"/>
      <c r="D26" s="508"/>
      <c r="E26" s="267"/>
      <c r="F26" s="367"/>
      <c r="G26" s="267"/>
      <c r="H26" s="267"/>
      <c r="I26" s="269"/>
      <c r="J26" s="273"/>
      <c r="K26" s="273"/>
      <c r="L26" s="269"/>
      <c r="M26" s="267"/>
      <c r="N26" s="267"/>
      <c r="O26" s="269"/>
      <c r="P26" s="270"/>
    </row>
    <row r="27" spans="1:17" ht="12" customHeight="1">
      <c r="A27" s="264"/>
      <c r="B27" s="506"/>
      <c r="C27" s="507"/>
      <c r="D27" s="508"/>
      <c r="E27" s="273"/>
      <c r="F27" s="427"/>
      <c r="G27" s="267"/>
      <c r="H27" s="267"/>
      <c r="I27" s="269"/>
      <c r="J27" s="267"/>
      <c r="K27" s="267"/>
      <c r="L27" s="269"/>
      <c r="M27" s="267"/>
      <c r="N27" s="267"/>
      <c r="O27" s="269"/>
      <c r="P27" s="270"/>
    </row>
    <row r="28" spans="1:17" ht="12" customHeight="1">
      <c r="A28" s="264"/>
      <c r="B28" s="506"/>
      <c r="C28" s="507"/>
      <c r="D28" s="508"/>
      <c r="E28" s="273"/>
      <c r="F28" s="427"/>
      <c r="G28" s="267"/>
      <c r="H28" s="267"/>
      <c r="I28" s="269"/>
      <c r="J28" s="267"/>
      <c r="K28" s="267"/>
      <c r="L28" s="269"/>
      <c r="M28" s="267"/>
      <c r="N28" s="267"/>
      <c r="O28" s="269"/>
      <c r="P28" s="270"/>
    </row>
    <row r="29" spans="1:17" s="274" customFormat="1" ht="12" customHeight="1">
      <c r="A29" s="509"/>
      <c r="B29" s="509"/>
      <c r="C29" s="509"/>
      <c r="D29" s="509"/>
      <c r="E29" s="509"/>
      <c r="F29" s="509"/>
      <c r="G29" s="509"/>
      <c r="H29" s="509"/>
      <c r="I29" s="509"/>
      <c r="J29" s="509"/>
      <c r="K29" s="509"/>
      <c r="L29" s="509"/>
      <c r="M29" s="509"/>
      <c r="N29" s="509"/>
      <c r="O29" s="509"/>
    </row>
    <row r="30" spans="1:17" s="278" customFormat="1" ht="12" customHeight="1">
      <c r="A30" s="510" t="s">
        <v>219</v>
      </c>
      <c r="B30" s="511"/>
      <c r="C30" s="511"/>
      <c r="D30" s="511"/>
      <c r="E30" s="275">
        <f>E13+E14</f>
        <v>100</v>
      </c>
      <c r="F30" s="275">
        <f>SUM(F13:F28)</f>
        <v>1278716.5596</v>
      </c>
      <c r="G30" s="276">
        <v>0</v>
      </c>
      <c r="H30" s="275">
        <f>SUM(H13:H28)</f>
        <v>127871.65596</v>
      </c>
      <c r="I30" s="269">
        <f>H30/$F$30</f>
        <v>0.1</v>
      </c>
      <c r="J30" s="276">
        <v>0</v>
      </c>
      <c r="K30" s="369">
        <f>SUM(K13:K28)</f>
        <v>127871.65596</v>
      </c>
      <c r="L30" s="269">
        <f>K30/$F$30</f>
        <v>0.1</v>
      </c>
      <c r="M30" s="276">
        <v>0</v>
      </c>
      <c r="N30" s="369">
        <f>SUM(N13:N28)</f>
        <v>127871.65596</v>
      </c>
      <c r="O30" s="269">
        <f>N30/$F$30</f>
        <v>0.1</v>
      </c>
      <c r="P30" s="277"/>
    </row>
    <row r="31" spans="1:17" s="278" customFormat="1" ht="12" customHeight="1">
      <c r="A31" s="495" t="s">
        <v>220</v>
      </c>
      <c r="B31" s="496"/>
      <c r="C31" s="496"/>
      <c r="D31" s="496"/>
      <c r="E31" s="279"/>
      <c r="F31" s="374"/>
      <c r="G31" s="374"/>
      <c r="H31" s="374"/>
      <c r="I31" s="375"/>
      <c r="J31" s="280">
        <v>0</v>
      </c>
      <c r="K31" s="370">
        <f>H30+K30</f>
        <v>255743.31192000001</v>
      </c>
      <c r="L31" s="281">
        <f>I30+L30</f>
        <v>0.2</v>
      </c>
      <c r="M31" s="280">
        <v>0</v>
      </c>
      <c r="N31" s="370">
        <f>K31+N30</f>
        <v>383614.96788000001</v>
      </c>
      <c r="O31" s="281">
        <f>L31+O30</f>
        <v>0.30000000000000004</v>
      </c>
      <c r="P31" s="277"/>
      <c r="Q31" s="313"/>
    </row>
    <row r="32" spans="1:17" ht="3.75" customHeight="1">
      <c r="E32" s="282"/>
      <c r="I32" s="283"/>
      <c r="L32" s="252"/>
      <c r="O32" s="252"/>
    </row>
    <row r="33" spans="1:20" ht="15.75" customHeight="1">
      <c r="A33" s="361"/>
      <c r="B33" s="361"/>
      <c r="C33" s="361"/>
      <c r="D33" s="361"/>
      <c r="E33" s="248"/>
      <c r="F33" s="361"/>
      <c r="G33" s="361"/>
      <c r="H33" s="361"/>
      <c r="I33" s="252"/>
      <c r="J33" s="361"/>
      <c r="K33" s="361"/>
      <c r="L33" s="252"/>
      <c r="M33" s="361"/>
      <c r="N33" s="361"/>
      <c r="O33" s="252"/>
    </row>
    <row r="34" spans="1:20" ht="12" customHeight="1">
      <c r="A34" s="549"/>
      <c r="B34" s="549"/>
      <c r="C34" s="549"/>
      <c r="D34" s="549"/>
      <c r="E34" s="362"/>
      <c r="F34" s="363"/>
      <c r="G34" s="550"/>
      <c r="H34" s="550"/>
      <c r="I34" s="550"/>
      <c r="J34" s="361"/>
      <c r="K34" s="364"/>
      <c r="L34" s="550"/>
      <c r="M34" s="550"/>
      <c r="N34" s="550"/>
      <c r="O34" s="550"/>
    </row>
    <row r="35" spans="1:20" ht="12" customHeight="1">
      <c r="A35" s="365"/>
      <c r="B35" s="365"/>
      <c r="C35" s="366"/>
      <c r="D35" s="366"/>
      <c r="E35" s="248"/>
      <c r="F35" s="548"/>
      <c r="G35" s="548"/>
      <c r="H35" s="548"/>
      <c r="I35" s="548"/>
      <c r="J35" s="548"/>
      <c r="K35" s="365"/>
      <c r="L35" s="550"/>
      <c r="M35" s="550"/>
      <c r="N35" s="366"/>
      <c r="O35" s="286"/>
    </row>
    <row r="36" spans="1:20" ht="12" customHeight="1" thickBot="1">
      <c r="A36" s="361"/>
      <c r="B36" s="361"/>
      <c r="C36" s="361"/>
      <c r="D36" s="361"/>
      <c r="E36" s="371"/>
      <c r="F36" s="361"/>
      <c r="G36" s="548"/>
      <c r="H36" s="548"/>
      <c r="I36" s="548"/>
      <c r="J36" s="361"/>
      <c r="K36" s="361"/>
      <c r="L36" s="372"/>
      <c r="M36" s="361"/>
      <c r="N36" s="361"/>
      <c r="O36" s="372"/>
      <c r="Q36" s="285"/>
    </row>
    <row r="37" spans="1:20" ht="11.5">
      <c r="A37" s="486" t="s">
        <v>449</v>
      </c>
      <c r="B37" s="487"/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7"/>
      <c r="N37" s="487"/>
      <c r="O37" s="488"/>
    </row>
    <row r="38" spans="1:20" ht="11.5">
      <c r="A38" s="489"/>
      <c r="B38" s="490"/>
      <c r="C38" s="490"/>
      <c r="D38" s="490"/>
      <c r="E38" s="490"/>
      <c r="F38" s="490"/>
      <c r="G38" s="490"/>
      <c r="H38" s="490"/>
      <c r="I38" s="490"/>
      <c r="J38" s="490"/>
      <c r="K38" s="490"/>
      <c r="L38" s="490"/>
      <c r="M38" s="490"/>
      <c r="N38" s="490"/>
      <c r="O38" s="491"/>
    </row>
    <row r="39" spans="1:20" ht="14.5">
      <c r="A39" s="492" t="s">
        <v>446</v>
      </c>
      <c r="B39" s="493"/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1:20" ht="12" customHeight="1">
      <c r="A40" s="502" t="str">
        <f>A4</f>
        <v>OBRA: CONSTRUÇÃO DA GUARDA MUNICIPAL E FAZER NEGÓCIO, NO MUNICÍPIO DE SOUSA -PB</v>
      </c>
      <c r="B40" s="503"/>
      <c r="C40" s="503"/>
      <c r="D40" s="503"/>
      <c r="E40" s="503"/>
      <c r="F40" s="503"/>
      <c r="G40" s="503"/>
      <c r="H40" s="503"/>
      <c r="I40" s="503"/>
      <c r="J40" s="503"/>
      <c r="K40" s="498"/>
      <c r="L40" s="498"/>
      <c r="M40" s="498"/>
      <c r="N40" s="498"/>
      <c r="O40" s="499"/>
    </row>
    <row r="41" spans="1:20" ht="12" customHeight="1">
      <c r="A41" s="502"/>
      <c r="B41" s="503"/>
      <c r="C41" s="503"/>
      <c r="D41" s="503"/>
      <c r="E41" s="503"/>
      <c r="F41" s="503"/>
      <c r="G41" s="503"/>
      <c r="H41" s="503"/>
      <c r="I41" s="503"/>
      <c r="J41" s="503"/>
      <c r="K41" s="498"/>
      <c r="L41" s="498"/>
      <c r="M41" s="498"/>
      <c r="N41" s="498"/>
      <c r="O41" s="499"/>
    </row>
    <row r="42" spans="1:20" s="250" customFormat="1" ht="14.5">
      <c r="A42" s="504" t="str">
        <f>A6</f>
        <v>OBJETIVO: Contratação de empresa especializada, cujo critério de seleção da proposta mais
vantajosa será a de menor preço global para a construção da guarda municipal e fazer negócio, na cidade de Sousa/PB.</v>
      </c>
      <c r="B42" s="505"/>
      <c r="C42" s="505"/>
      <c r="D42" s="505"/>
      <c r="E42" s="505"/>
      <c r="F42" s="505"/>
      <c r="G42" s="505"/>
      <c r="H42" s="505"/>
      <c r="I42" s="505"/>
      <c r="J42" s="505"/>
      <c r="K42" s="500" t="str">
        <f>K6</f>
        <v>ENCARGOS SOCIAIS: 85,69 %</v>
      </c>
      <c r="L42" s="500"/>
      <c r="M42" s="500"/>
      <c r="N42" s="500"/>
      <c r="O42" s="501"/>
      <c r="P42" s="251"/>
    </row>
    <row r="43" spans="1:20" ht="12" customHeight="1">
      <c r="A43" s="504"/>
      <c r="B43" s="505"/>
      <c r="C43" s="505"/>
      <c r="D43" s="505"/>
      <c r="E43" s="505"/>
      <c r="F43" s="505"/>
      <c r="G43" s="505"/>
      <c r="H43" s="505"/>
      <c r="I43" s="505"/>
      <c r="J43" s="505"/>
      <c r="K43" s="500" t="str">
        <f>K7</f>
        <v>BDI: 27,35 %</v>
      </c>
      <c r="L43" s="500"/>
      <c r="M43" s="500"/>
      <c r="N43" s="500"/>
      <c r="O43" s="501"/>
    </row>
    <row r="44" spans="1:20" s="250" customFormat="1" ht="5.5">
      <c r="A44" s="253"/>
      <c r="E44" s="254"/>
      <c r="F44" s="255"/>
      <c r="G44" s="255"/>
      <c r="H44" s="255"/>
      <c r="I44" s="256"/>
      <c r="J44" s="257"/>
      <c r="K44" s="255"/>
      <c r="L44" s="256"/>
      <c r="M44" s="255"/>
      <c r="N44" s="255"/>
      <c r="O44" s="256"/>
      <c r="P44" s="251"/>
    </row>
    <row r="45" spans="1:20" s="246" customFormat="1" ht="12" customHeight="1">
      <c r="A45" s="551" t="s">
        <v>1</v>
      </c>
      <c r="B45" s="544" t="s">
        <v>212</v>
      </c>
      <c r="C45" s="545"/>
      <c r="D45" s="545"/>
      <c r="E45" s="546" t="s">
        <v>213</v>
      </c>
      <c r="F45" s="547" t="s">
        <v>214</v>
      </c>
      <c r="G45" s="541" t="s">
        <v>221</v>
      </c>
      <c r="H45" s="542"/>
      <c r="I45" s="543"/>
      <c r="J45" s="541" t="s">
        <v>315</v>
      </c>
      <c r="K45" s="542"/>
      <c r="L45" s="543"/>
      <c r="M45" s="541" t="s">
        <v>316</v>
      </c>
      <c r="N45" s="542"/>
      <c r="O45" s="543"/>
      <c r="P45" s="532"/>
    </row>
    <row r="46" spans="1:20" ht="12" customHeight="1">
      <c r="A46" s="551"/>
      <c r="B46" s="544"/>
      <c r="C46" s="545"/>
      <c r="D46" s="545"/>
      <c r="E46" s="546"/>
      <c r="F46" s="547"/>
      <c r="G46" s="539" t="s">
        <v>217</v>
      </c>
      <c r="H46" s="539" t="s">
        <v>218</v>
      </c>
      <c r="I46" s="540" t="s">
        <v>10</v>
      </c>
      <c r="J46" s="539" t="s">
        <v>217</v>
      </c>
      <c r="K46" s="539" t="s">
        <v>218</v>
      </c>
      <c r="L46" s="540" t="s">
        <v>10</v>
      </c>
      <c r="M46" s="539" t="s">
        <v>217</v>
      </c>
      <c r="N46" s="539" t="s">
        <v>218</v>
      </c>
      <c r="O46" s="540" t="s">
        <v>10</v>
      </c>
      <c r="P46" s="532"/>
    </row>
    <row r="47" spans="1:20" ht="12" customHeight="1">
      <c r="A47" s="551"/>
      <c r="B47" s="544"/>
      <c r="C47" s="545"/>
      <c r="D47" s="545"/>
      <c r="E47" s="546"/>
      <c r="F47" s="547"/>
      <c r="G47" s="539"/>
      <c r="H47" s="539"/>
      <c r="I47" s="540"/>
      <c r="J47" s="539"/>
      <c r="K47" s="539"/>
      <c r="L47" s="540"/>
      <c r="M47" s="539"/>
      <c r="N47" s="539"/>
      <c r="O47" s="540"/>
      <c r="P47" s="532"/>
      <c r="Q47" s="523"/>
      <c r="R47" s="523"/>
      <c r="S47" s="523"/>
      <c r="T47" s="523"/>
    </row>
    <row r="48" spans="1:20" s="250" customFormat="1" ht="5.5">
      <c r="A48" s="258"/>
      <c r="E48" s="259"/>
      <c r="G48" s="260"/>
      <c r="H48" s="261"/>
      <c r="I48" s="262"/>
      <c r="J48" s="261"/>
      <c r="K48" s="260"/>
      <c r="L48" s="263"/>
      <c r="M48" s="260"/>
      <c r="N48" s="261"/>
      <c r="O48" s="262"/>
      <c r="P48" s="251"/>
      <c r="Q48" s="523"/>
      <c r="R48" s="523"/>
      <c r="S48" s="523"/>
      <c r="T48" s="523"/>
    </row>
    <row r="49" spans="1:20" ht="12" customHeight="1">
      <c r="A49" s="264"/>
      <c r="B49" s="536">
        <v>0</v>
      </c>
      <c r="C49" s="537"/>
      <c r="D49" s="538"/>
      <c r="E49" s="265" t="s">
        <v>227</v>
      </c>
      <c r="F49" s="266">
        <v>0</v>
      </c>
      <c r="G49" s="267"/>
      <c r="H49" s="267"/>
      <c r="I49" s="268" t="s">
        <v>227</v>
      </c>
      <c r="J49" s="267"/>
      <c r="K49" s="267"/>
      <c r="L49" s="268" t="s">
        <v>227</v>
      </c>
      <c r="M49" s="267"/>
      <c r="N49" s="267"/>
      <c r="O49" s="268" t="s">
        <v>227</v>
      </c>
      <c r="Q49" s="523"/>
      <c r="R49" s="523"/>
      <c r="S49" s="523"/>
      <c r="T49" s="523"/>
    </row>
    <row r="50" spans="1:20" ht="27.75" customHeight="1">
      <c r="A50" s="454" t="s">
        <v>379</v>
      </c>
      <c r="B50" s="529" t="str">
        <f>B13</f>
        <v>PRÉDIO PRINCIPAL DA GUARDA MUNICIPAL E FAZER NEGÓCIO</v>
      </c>
      <c r="C50" s="530"/>
      <c r="D50" s="531"/>
      <c r="E50" s="267">
        <f>E13</f>
        <v>94.68</v>
      </c>
      <c r="F50" s="367">
        <f>F13</f>
        <v>1208563.3176</v>
      </c>
      <c r="G50" s="267">
        <v>0</v>
      </c>
      <c r="H50" s="457">
        <f>F50*I50</f>
        <v>181284.49763999999</v>
      </c>
      <c r="I50" s="458">
        <v>0.15</v>
      </c>
      <c r="J50" s="455"/>
      <c r="K50" s="457">
        <f>F50*L50</f>
        <v>181284.49763999999</v>
      </c>
      <c r="L50" s="458">
        <v>0.15</v>
      </c>
      <c r="M50" s="455"/>
      <c r="N50" s="457">
        <f>F50*O50</f>
        <v>181284.49763999999</v>
      </c>
      <c r="O50" s="458">
        <v>0.15</v>
      </c>
      <c r="P50" s="270"/>
      <c r="Q50" s="523"/>
      <c r="R50" s="523"/>
      <c r="S50" s="523"/>
      <c r="T50" s="523"/>
    </row>
    <row r="51" spans="1:20" ht="47.25" customHeight="1">
      <c r="A51" s="454" t="s">
        <v>685</v>
      </c>
      <c r="B51" s="529" t="str">
        <f t="shared" ref="B51" si="1">B14</f>
        <v>CONSTRUÇÃO DO QUIOSQUE DA GUARDA MUNICIPAL, NO MUNICÍPIO DE
SOUSA- PB</v>
      </c>
      <c r="C51" s="530"/>
      <c r="D51" s="531"/>
      <c r="E51" s="267">
        <f>E14</f>
        <v>5.32</v>
      </c>
      <c r="F51" s="367">
        <f t="shared" ref="F51" si="2">F14</f>
        <v>70153.241999999998</v>
      </c>
      <c r="G51" s="267">
        <v>0</v>
      </c>
      <c r="H51" s="457">
        <f t="shared" ref="H51" si="3">F51*I51</f>
        <v>10522.986299999999</v>
      </c>
      <c r="I51" s="458">
        <v>0.15</v>
      </c>
      <c r="J51" s="455"/>
      <c r="K51" s="457">
        <f>F51*L51</f>
        <v>10522.986299999999</v>
      </c>
      <c r="L51" s="458">
        <v>0.15</v>
      </c>
      <c r="M51" s="455"/>
      <c r="N51" s="457">
        <f>F51*O51</f>
        <v>10522.986299999999</v>
      </c>
      <c r="O51" s="458">
        <v>0.15</v>
      </c>
      <c r="P51" s="270"/>
      <c r="Q51" s="523"/>
      <c r="R51" s="523"/>
      <c r="S51" s="523"/>
      <c r="T51" s="523"/>
    </row>
    <row r="52" spans="1:20" ht="27.75" customHeight="1">
      <c r="A52" s="264"/>
      <c r="B52" s="483"/>
      <c r="C52" s="484"/>
      <c r="D52" s="485"/>
      <c r="E52" s="267"/>
      <c r="F52" s="367"/>
      <c r="G52" s="267"/>
      <c r="H52" s="267"/>
      <c r="I52" s="269"/>
      <c r="J52" s="267"/>
      <c r="K52" s="267"/>
      <c r="L52" s="269"/>
      <c r="M52" s="267"/>
      <c r="N52" s="267"/>
      <c r="O52" s="269"/>
      <c r="P52" s="270"/>
      <c r="S52" s="271"/>
    </row>
    <row r="53" spans="1:20" ht="12" customHeight="1">
      <c r="A53" s="264"/>
      <c r="B53" s="483"/>
      <c r="C53" s="484"/>
      <c r="D53" s="485"/>
      <c r="E53" s="267"/>
      <c r="F53" s="367"/>
      <c r="G53" s="267"/>
      <c r="H53" s="267"/>
      <c r="I53" s="269"/>
      <c r="J53" s="267"/>
      <c r="K53" s="267"/>
      <c r="L53" s="269"/>
      <c r="M53" s="267"/>
      <c r="N53" s="267"/>
      <c r="O53" s="269"/>
      <c r="P53" s="270"/>
      <c r="S53" s="272"/>
    </row>
    <row r="54" spans="1:20" ht="12" customHeight="1">
      <c r="A54" s="264"/>
      <c r="B54" s="483"/>
      <c r="C54" s="484"/>
      <c r="D54" s="485"/>
      <c r="E54" s="267"/>
      <c r="F54" s="367"/>
      <c r="G54" s="267"/>
      <c r="H54" s="368"/>
      <c r="I54" s="269"/>
      <c r="J54" s="267"/>
      <c r="K54" s="368"/>
      <c r="L54" s="269"/>
      <c r="M54" s="267"/>
      <c r="N54" s="368"/>
      <c r="O54" s="269"/>
      <c r="P54" s="270"/>
    </row>
    <row r="55" spans="1:20" ht="12" customHeight="1">
      <c r="A55" s="264"/>
      <c r="B55" s="483"/>
      <c r="C55" s="484"/>
      <c r="D55" s="485"/>
      <c r="E55" s="267"/>
      <c r="F55" s="367"/>
      <c r="G55" s="267"/>
      <c r="H55" s="368"/>
      <c r="I55" s="269"/>
      <c r="J55" s="267"/>
      <c r="K55" s="368"/>
      <c r="L55" s="269"/>
      <c r="M55" s="267"/>
      <c r="N55" s="368"/>
      <c r="O55" s="269"/>
      <c r="P55" s="270"/>
    </row>
    <row r="56" spans="1:20" ht="12" customHeight="1">
      <c r="A56" s="264"/>
      <c r="B56" s="483"/>
      <c r="C56" s="484"/>
      <c r="D56" s="485"/>
      <c r="E56" s="267"/>
      <c r="F56" s="367"/>
      <c r="G56" s="267"/>
      <c r="H56" s="368"/>
      <c r="I56" s="269"/>
      <c r="J56" s="267"/>
      <c r="K56" s="368"/>
      <c r="L56" s="269"/>
      <c r="M56" s="267"/>
      <c r="N56" s="368"/>
      <c r="O56" s="269"/>
      <c r="P56" s="270"/>
    </row>
    <row r="57" spans="1:20" ht="12" customHeight="1">
      <c r="A57" s="264"/>
      <c r="B57" s="483"/>
      <c r="C57" s="484"/>
      <c r="D57" s="485"/>
      <c r="E57" s="267"/>
      <c r="F57" s="367"/>
      <c r="G57" s="267"/>
      <c r="H57" s="368"/>
      <c r="I57" s="269"/>
      <c r="J57" s="267"/>
      <c r="K57" s="368"/>
      <c r="L57" s="269"/>
      <c r="M57" s="267"/>
      <c r="N57" s="368"/>
      <c r="O57" s="269"/>
      <c r="P57" s="270"/>
    </row>
    <row r="58" spans="1:20" ht="12" customHeight="1">
      <c r="A58" s="264"/>
      <c r="B58" s="483"/>
      <c r="C58" s="484"/>
      <c r="D58" s="485"/>
      <c r="E58" s="267"/>
      <c r="F58" s="367"/>
      <c r="G58" s="267"/>
      <c r="H58" s="368"/>
      <c r="I58" s="269"/>
      <c r="J58" s="267"/>
      <c r="K58" s="368"/>
      <c r="L58" s="269"/>
      <c r="M58" s="267"/>
      <c r="N58" s="368"/>
      <c r="O58" s="269"/>
      <c r="P58" s="270"/>
    </row>
    <row r="59" spans="1:20" ht="12" customHeight="1">
      <c r="A59" s="264"/>
      <c r="B59" s="483"/>
      <c r="C59" s="484"/>
      <c r="D59" s="485"/>
      <c r="E59" s="267"/>
      <c r="F59" s="367"/>
      <c r="G59" s="267"/>
      <c r="H59" s="368"/>
      <c r="I59" s="269"/>
      <c r="J59" s="267"/>
      <c r="K59" s="368"/>
      <c r="L59" s="269"/>
      <c r="M59" s="267"/>
      <c r="N59" s="368"/>
      <c r="O59" s="269"/>
      <c r="P59" s="270"/>
    </row>
    <row r="60" spans="1:20" ht="12" customHeight="1">
      <c r="A60" s="264"/>
      <c r="B60" s="483"/>
      <c r="C60" s="484"/>
      <c r="D60" s="485"/>
      <c r="E60" s="267"/>
      <c r="F60" s="367"/>
      <c r="G60" s="267"/>
      <c r="H60" s="368"/>
      <c r="I60" s="269"/>
      <c r="J60" s="267"/>
      <c r="K60" s="368"/>
      <c r="L60" s="269"/>
      <c r="M60" s="267"/>
      <c r="N60" s="368"/>
      <c r="O60" s="269"/>
      <c r="P60" s="270"/>
    </row>
    <row r="61" spans="1:20" ht="12" customHeight="1">
      <c r="A61" s="264"/>
      <c r="B61" s="483"/>
      <c r="C61" s="484"/>
      <c r="D61" s="485"/>
      <c r="E61" s="267"/>
      <c r="F61" s="367"/>
      <c r="G61" s="267"/>
      <c r="H61" s="368"/>
      <c r="I61" s="269"/>
      <c r="J61" s="267"/>
      <c r="K61" s="368"/>
      <c r="L61" s="269"/>
      <c r="M61" s="267"/>
      <c r="N61" s="368"/>
      <c r="O61" s="269"/>
      <c r="P61" s="270"/>
    </row>
    <row r="62" spans="1:20" ht="12" customHeight="1">
      <c r="A62" s="264"/>
      <c r="B62" s="483"/>
      <c r="C62" s="484"/>
      <c r="D62" s="485"/>
      <c r="E62" s="273"/>
      <c r="F62" s="367"/>
      <c r="G62" s="267"/>
      <c r="H62" s="368"/>
      <c r="I62" s="269"/>
      <c r="J62" s="267"/>
      <c r="K62" s="368"/>
      <c r="L62" s="269"/>
      <c r="M62" s="267"/>
      <c r="N62" s="368"/>
      <c r="O62" s="269"/>
      <c r="P62" s="270"/>
    </row>
    <row r="63" spans="1:20" ht="12" customHeight="1">
      <c r="A63" s="264"/>
      <c r="B63" s="483"/>
      <c r="C63" s="484"/>
      <c r="D63" s="485"/>
      <c r="E63" s="267"/>
      <c r="F63" s="367"/>
      <c r="G63" s="273"/>
      <c r="H63" s="273"/>
      <c r="I63" s="269"/>
      <c r="J63" s="273"/>
      <c r="K63" s="273"/>
      <c r="L63" s="269"/>
      <c r="M63" s="273"/>
      <c r="N63" s="368"/>
      <c r="O63" s="269"/>
      <c r="P63" s="270"/>
    </row>
    <row r="64" spans="1:20" ht="12" customHeight="1">
      <c r="A64" s="264"/>
      <c r="B64" s="483"/>
      <c r="C64" s="484"/>
      <c r="D64" s="485"/>
      <c r="E64" s="273"/>
      <c r="F64" s="367"/>
      <c r="G64" s="273"/>
      <c r="H64" s="273"/>
      <c r="I64" s="269"/>
      <c r="J64" s="273"/>
      <c r="K64" s="368"/>
      <c r="L64" s="269"/>
      <c r="M64" s="273"/>
      <c r="N64" s="368"/>
      <c r="O64" s="269"/>
      <c r="P64" s="270"/>
    </row>
    <row r="65" spans="1:16" ht="12" customHeight="1">
      <c r="A65" s="264"/>
      <c r="B65" s="483"/>
      <c r="C65" s="484"/>
      <c r="D65" s="485"/>
      <c r="E65" s="273"/>
      <c r="F65" s="367"/>
      <c r="G65" s="273"/>
      <c r="H65" s="273"/>
      <c r="I65" s="269"/>
      <c r="J65" s="273"/>
      <c r="K65" s="273"/>
      <c r="L65" s="269"/>
      <c r="M65" s="273"/>
      <c r="N65" s="273"/>
      <c r="O65" s="269"/>
      <c r="P65" s="270"/>
    </row>
    <row r="66" spans="1:16" s="274" customFormat="1" ht="12" customHeight="1">
      <c r="A66" s="509"/>
      <c r="B66" s="509"/>
      <c r="C66" s="509"/>
      <c r="D66" s="509"/>
      <c r="E66" s="509"/>
      <c r="F66" s="509"/>
      <c r="G66" s="509"/>
      <c r="H66" s="509"/>
      <c r="I66" s="509"/>
      <c r="J66" s="509"/>
      <c r="K66" s="509"/>
      <c r="L66" s="509"/>
      <c r="M66" s="509"/>
      <c r="N66" s="509"/>
      <c r="O66" s="509"/>
    </row>
    <row r="67" spans="1:16" s="278" customFormat="1" ht="12" customHeight="1">
      <c r="A67" s="510" t="s">
        <v>219</v>
      </c>
      <c r="B67" s="511"/>
      <c r="C67" s="511"/>
      <c r="D67" s="511"/>
      <c r="E67" s="275">
        <f>E50+E51</f>
        <v>100</v>
      </c>
      <c r="F67" s="369">
        <f>SUM(F50:F65)</f>
        <v>1278716.5596</v>
      </c>
      <c r="G67" s="276">
        <v>0</v>
      </c>
      <c r="H67" s="369">
        <f>SUM(H50:H65)</f>
        <v>191807.48393999998</v>
      </c>
      <c r="I67" s="269">
        <f>H67/$F$30</f>
        <v>0.14999999999999997</v>
      </c>
      <c r="J67" s="276">
        <v>0</v>
      </c>
      <c r="K67" s="369">
        <f>SUM(K50:K65)</f>
        <v>191807.48393999998</v>
      </c>
      <c r="L67" s="269">
        <f>K67/$F$30</f>
        <v>0.14999999999999997</v>
      </c>
      <c r="M67" s="276">
        <v>0</v>
      </c>
      <c r="N67" s="369">
        <f>SUM(N50:N65)</f>
        <v>191807.48393999998</v>
      </c>
      <c r="O67" s="269">
        <f>N67/$F$30</f>
        <v>0.14999999999999997</v>
      </c>
      <c r="P67" s="277"/>
    </row>
    <row r="68" spans="1:16" s="278" customFormat="1" ht="12" customHeight="1">
      <c r="A68" s="495" t="s">
        <v>220</v>
      </c>
      <c r="B68" s="496"/>
      <c r="C68" s="496"/>
      <c r="D68" s="496"/>
      <c r="E68" s="279"/>
      <c r="F68" s="374"/>
      <c r="G68" s="280">
        <v>0</v>
      </c>
      <c r="H68" s="370">
        <f>H67+N31</f>
        <v>575422.45181999996</v>
      </c>
      <c r="I68" s="281">
        <f>I67+O31</f>
        <v>0.45</v>
      </c>
      <c r="J68" s="280">
        <v>0</v>
      </c>
      <c r="K68" s="370">
        <f>H68+K67</f>
        <v>767229.93575999991</v>
      </c>
      <c r="L68" s="281">
        <f>I68+L67</f>
        <v>0.6</v>
      </c>
      <c r="M68" s="280">
        <v>0</v>
      </c>
      <c r="N68" s="370">
        <f>K68+N67</f>
        <v>959037.41969999985</v>
      </c>
      <c r="O68" s="281">
        <f>L68+O67</f>
        <v>0.75</v>
      </c>
      <c r="P68" s="277"/>
    </row>
    <row r="69" spans="1:16" ht="3.75" customHeight="1">
      <c r="E69" s="282"/>
      <c r="H69" s="373"/>
      <c r="I69" s="283"/>
      <c r="L69" s="252"/>
      <c r="O69" s="252"/>
    </row>
    <row r="70" spans="1:16" ht="15" customHeight="1">
      <c r="A70" s="361"/>
      <c r="B70" s="361"/>
      <c r="C70" s="361"/>
      <c r="D70" s="361"/>
      <c r="E70" s="248"/>
      <c r="F70" s="361"/>
      <c r="G70" s="361"/>
      <c r="H70" s="361"/>
      <c r="I70" s="252"/>
      <c r="J70" s="361"/>
      <c r="K70" s="361"/>
      <c r="L70" s="252"/>
      <c r="M70" s="361"/>
      <c r="N70" s="361"/>
      <c r="O70" s="252"/>
    </row>
    <row r="71" spans="1:16" ht="12" customHeight="1">
      <c r="A71" s="549"/>
      <c r="B71" s="549"/>
      <c r="C71" s="549"/>
      <c r="D71" s="549"/>
      <c r="E71" s="362"/>
      <c r="F71" s="363"/>
      <c r="G71" s="550"/>
      <c r="H71" s="550"/>
      <c r="I71" s="550"/>
      <c r="J71" s="361"/>
      <c r="K71" s="364"/>
      <c r="L71" s="550"/>
      <c r="M71" s="550"/>
      <c r="N71" s="550"/>
      <c r="O71" s="550"/>
    </row>
    <row r="72" spans="1:16" ht="12" customHeight="1">
      <c r="A72" s="365"/>
      <c r="B72" s="365"/>
      <c r="C72" s="366"/>
      <c r="D72" s="366"/>
      <c r="E72" s="248"/>
      <c r="F72" s="548"/>
      <c r="G72" s="548"/>
      <c r="H72" s="548"/>
      <c r="I72" s="548"/>
      <c r="J72" s="548"/>
      <c r="K72" s="365"/>
      <c r="L72" s="550"/>
      <c r="M72" s="550"/>
      <c r="N72" s="366"/>
      <c r="O72" s="286"/>
    </row>
    <row r="73" spans="1:16" ht="12" customHeight="1">
      <c r="A73" s="365"/>
      <c r="B73" s="365"/>
      <c r="C73" s="366"/>
      <c r="D73" s="366"/>
      <c r="E73" s="248"/>
      <c r="F73" s="361"/>
      <c r="G73" s="548"/>
      <c r="H73" s="548"/>
      <c r="I73" s="548"/>
      <c r="J73" s="361"/>
      <c r="K73" s="365"/>
      <c r="L73" s="365"/>
      <c r="M73" s="365"/>
      <c r="N73" s="366"/>
      <c r="O73" s="286"/>
    </row>
    <row r="74" spans="1:16" ht="12" customHeight="1" thickBot="1"/>
    <row r="75" spans="1:16" ht="12" customHeight="1">
      <c r="A75" s="486" t="s">
        <v>449</v>
      </c>
      <c r="B75" s="487"/>
      <c r="C75" s="487"/>
      <c r="D75" s="487"/>
      <c r="E75" s="487"/>
      <c r="F75" s="487"/>
      <c r="G75" s="487"/>
      <c r="H75" s="487"/>
      <c r="I75" s="487"/>
      <c r="J75" s="487"/>
      <c r="K75" s="487"/>
      <c r="L75" s="487"/>
      <c r="M75" s="487"/>
      <c r="N75" s="487"/>
      <c r="O75" s="488"/>
    </row>
    <row r="76" spans="1:16" ht="12" customHeight="1">
      <c r="A76" s="489"/>
      <c r="B76" s="490"/>
      <c r="C76" s="490"/>
      <c r="D76" s="490"/>
      <c r="E76" s="490"/>
      <c r="F76" s="490"/>
      <c r="G76" s="490"/>
      <c r="H76" s="490"/>
      <c r="I76" s="490"/>
      <c r="J76" s="490"/>
      <c r="K76" s="490"/>
      <c r="L76" s="490"/>
      <c r="M76" s="490"/>
      <c r="N76" s="490"/>
      <c r="O76" s="491"/>
    </row>
    <row r="77" spans="1:16" ht="20.25" customHeight="1">
      <c r="A77" s="492" t="s">
        <v>446</v>
      </c>
      <c r="B77" s="493"/>
      <c r="C77" s="493"/>
      <c r="D77" s="493"/>
      <c r="E77" s="493"/>
      <c r="F77" s="493"/>
      <c r="G77" s="493"/>
      <c r="H77" s="493"/>
      <c r="I77" s="493"/>
      <c r="J77" s="493"/>
      <c r="K77" s="493"/>
      <c r="L77" s="493"/>
      <c r="M77" s="493"/>
      <c r="N77" s="493"/>
      <c r="O77" s="494"/>
    </row>
    <row r="78" spans="1:16" ht="12" customHeight="1">
      <c r="A78" s="502" t="str">
        <f>A40</f>
        <v>OBRA: CONSTRUÇÃO DA GUARDA MUNICIPAL E FAZER NEGÓCIO, NO MUNICÍPIO DE SOUSA -PB</v>
      </c>
      <c r="B78" s="503"/>
      <c r="C78" s="503"/>
      <c r="D78" s="503"/>
      <c r="E78" s="503"/>
      <c r="F78" s="503"/>
      <c r="G78" s="503"/>
      <c r="H78" s="503"/>
      <c r="I78" s="503"/>
      <c r="J78" s="503"/>
      <c r="K78" s="498"/>
      <c r="L78" s="498"/>
      <c r="M78" s="498"/>
      <c r="N78" s="498"/>
      <c r="O78" s="499"/>
    </row>
    <row r="79" spans="1:16" ht="12" customHeight="1">
      <c r="A79" s="502"/>
      <c r="B79" s="503"/>
      <c r="C79" s="503"/>
      <c r="D79" s="503"/>
      <c r="E79" s="503"/>
      <c r="F79" s="503"/>
      <c r="G79" s="503"/>
      <c r="H79" s="503"/>
      <c r="I79" s="503"/>
      <c r="J79" s="503"/>
      <c r="K79" s="498"/>
      <c r="L79" s="498"/>
      <c r="M79" s="498"/>
      <c r="N79" s="498"/>
      <c r="O79" s="499"/>
    </row>
    <row r="80" spans="1:16" ht="12" customHeight="1">
      <c r="A80" s="504" t="str">
        <f>A42</f>
        <v>OBJETIVO: Contratação de empresa especializada, cujo critério de seleção da proposta mais
vantajosa será a de menor preço global para a construção da guarda municipal e fazer negócio, na cidade de Sousa/PB.</v>
      </c>
      <c r="B80" s="505"/>
      <c r="C80" s="505"/>
      <c r="D80" s="505"/>
      <c r="E80" s="505"/>
      <c r="F80" s="505"/>
      <c r="G80" s="505"/>
      <c r="H80" s="505"/>
      <c r="I80" s="505"/>
      <c r="J80" s="505"/>
      <c r="K80" s="500" t="str">
        <f>K42</f>
        <v>ENCARGOS SOCIAIS: 85,69 %</v>
      </c>
      <c r="L80" s="500"/>
      <c r="M80" s="500"/>
      <c r="N80" s="500"/>
      <c r="O80" s="501"/>
    </row>
    <row r="81" spans="1:15" ht="23.25" customHeight="1">
      <c r="A81" s="504"/>
      <c r="B81" s="505"/>
      <c r="C81" s="505"/>
      <c r="D81" s="505"/>
      <c r="E81" s="505"/>
      <c r="F81" s="505"/>
      <c r="G81" s="505"/>
      <c r="H81" s="505"/>
      <c r="I81" s="505"/>
      <c r="J81" s="505"/>
      <c r="K81" s="500" t="str">
        <f>K43</f>
        <v>BDI: 27,35 %</v>
      </c>
      <c r="L81" s="500"/>
      <c r="M81" s="500"/>
      <c r="N81" s="500"/>
      <c r="O81" s="501"/>
    </row>
    <row r="82" spans="1:15" ht="12" customHeight="1">
      <c r="A82" s="253"/>
      <c r="B82" s="250"/>
      <c r="C82" s="250"/>
      <c r="D82" s="250"/>
      <c r="E82" s="254"/>
      <c r="F82" s="255"/>
      <c r="G82" s="255"/>
      <c r="H82" s="255"/>
      <c r="I82" s="256"/>
      <c r="J82" s="257"/>
      <c r="K82" s="255"/>
      <c r="L82" s="256"/>
      <c r="M82" s="255"/>
      <c r="N82" s="255"/>
      <c r="O82" s="256"/>
    </row>
    <row r="83" spans="1:15" ht="12" customHeight="1">
      <c r="A83" s="551" t="s">
        <v>1</v>
      </c>
      <c r="B83" s="544" t="s">
        <v>212</v>
      </c>
      <c r="C83" s="545"/>
      <c r="D83" s="545"/>
      <c r="E83" s="546" t="s">
        <v>213</v>
      </c>
      <c r="F83" s="547" t="s">
        <v>214</v>
      </c>
      <c r="G83" s="541" t="s">
        <v>636</v>
      </c>
      <c r="H83" s="542"/>
      <c r="I83" s="543"/>
      <c r="J83" s="541" t="s">
        <v>637</v>
      </c>
      <c r="K83" s="542"/>
      <c r="L83" s="543"/>
      <c r="M83" s="541" t="s">
        <v>638</v>
      </c>
      <c r="N83" s="542"/>
      <c r="O83" s="543"/>
    </row>
    <row r="84" spans="1:15" ht="12" customHeight="1">
      <c r="A84" s="551"/>
      <c r="B84" s="544"/>
      <c r="C84" s="545"/>
      <c r="D84" s="545"/>
      <c r="E84" s="546"/>
      <c r="F84" s="547"/>
      <c r="G84" s="539" t="s">
        <v>217</v>
      </c>
      <c r="H84" s="539" t="s">
        <v>218</v>
      </c>
      <c r="I84" s="540" t="s">
        <v>10</v>
      </c>
      <c r="J84" s="539" t="s">
        <v>217</v>
      </c>
      <c r="K84" s="539" t="s">
        <v>218</v>
      </c>
      <c r="L84" s="540" t="s">
        <v>10</v>
      </c>
      <c r="M84" s="539" t="s">
        <v>217</v>
      </c>
      <c r="N84" s="539" t="s">
        <v>218</v>
      </c>
      <c r="O84" s="540" t="s">
        <v>10</v>
      </c>
    </row>
    <row r="85" spans="1:15" ht="12" customHeight="1">
      <c r="A85" s="551"/>
      <c r="B85" s="544"/>
      <c r="C85" s="545"/>
      <c r="D85" s="545"/>
      <c r="E85" s="546"/>
      <c r="F85" s="547"/>
      <c r="G85" s="539"/>
      <c r="H85" s="539"/>
      <c r="I85" s="540"/>
      <c r="J85" s="539"/>
      <c r="K85" s="539"/>
      <c r="L85" s="540"/>
      <c r="M85" s="539"/>
      <c r="N85" s="539"/>
      <c r="O85" s="540"/>
    </row>
    <row r="86" spans="1:15" ht="12" customHeight="1">
      <c r="A86" s="258"/>
      <c r="B86" s="250"/>
      <c r="C86" s="250"/>
      <c r="D86" s="250"/>
      <c r="E86" s="259"/>
      <c r="F86" s="250"/>
      <c r="G86" s="260"/>
      <c r="H86" s="261"/>
      <c r="I86" s="262"/>
      <c r="J86" s="261"/>
      <c r="K86" s="260"/>
      <c r="L86" s="263"/>
      <c r="M86" s="260"/>
      <c r="N86" s="261"/>
      <c r="O86" s="262"/>
    </row>
    <row r="87" spans="1:15" ht="12" customHeight="1">
      <c r="A87" s="264"/>
      <c r="B87" s="536">
        <v>0</v>
      </c>
      <c r="C87" s="537"/>
      <c r="D87" s="538"/>
      <c r="E87" s="265" t="s">
        <v>227</v>
      </c>
      <c r="F87" s="266">
        <v>0</v>
      </c>
      <c r="G87" s="267"/>
      <c r="H87" s="267"/>
      <c r="I87" s="268" t="s">
        <v>227</v>
      </c>
      <c r="J87" s="267"/>
      <c r="K87" s="267"/>
      <c r="L87" s="268" t="s">
        <v>227</v>
      </c>
      <c r="M87" s="267"/>
      <c r="N87" s="267"/>
      <c r="O87" s="268" t="s">
        <v>227</v>
      </c>
    </row>
    <row r="88" spans="1:15" ht="26.25" customHeight="1">
      <c r="A88" s="264" t="s">
        <v>379</v>
      </c>
      <c r="B88" s="529" t="str">
        <f>B50</f>
        <v>PRÉDIO PRINCIPAL DA GUARDA MUNICIPAL E FAZER NEGÓCIO</v>
      </c>
      <c r="C88" s="530"/>
      <c r="D88" s="531"/>
      <c r="E88" s="267">
        <f>E50</f>
        <v>94.68</v>
      </c>
      <c r="F88" s="367">
        <f>F50</f>
        <v>1208563.3176</v>
      </c>
      <c r="G88" s="267">
        <v>0</v>
      </c>
      <c r="H88" s="457">
        <f>F88*I88</f>
        <v>181284.49763999999</v>
      </c>
      <c r="I88" s="458">
        <v>0.15</v>
      </c>
      <c r="J88" s="455"/>
      <c r="K88" s="457">
        <f>F88*L88</f>
        <v>120856.33176</v>
      </c>
      <c r="L88" s="458">
        <v>0.1</v>
      </c>
      <c r="M88" s="267">
        <v>0</v>
      </c>
      <c r="N88" s="267">
        <v>0</v>
      </c>
      <c r="O88" s="269"/>
    </row>
    <row r="89" spans="1:15" ht="24.75" customHeight="1">
      <c r="A89" s="264" t="s">
        <v>685</v>
      </c>
      <c r="B89" s="529" t="str">
        <f>B51</f>
        <v>CONSTRUÇÃO DO QUIOSQUE DA GUARDA MUNICIPAL, NO MUNICÍPIO DE
SOUSA- PB</v>
      </c>
      <c r="C89" s="530"/>
      <c r="D89" s="531"/>
      <c r="E89" s="267">
        <f>E51</f>
        <v>5.32</v>
      </c>
      <c r="F89" s="367">
        <f>F51</f>
        <v>70153.241999999998</v>
      </c>
      <c r="G89" s="267">
        <v>0</v>
      </c>
      <c r="H89" s="457">
        <f t="shared" ref="H89" si="4">F89*I89</f>
        <v>10522.986299999999</v>
      </c>
      <c r="I89" s="458">
        <v>0.15</v>
      </c>
      <c r="J89" s="455"/>
      <c r="K89" s="457">
        <f>F89*L89</f>
        <v>7015.3242</v>
      </c>
      <c r="L89" s="458">
        <v>0.1</v>
      </c>
      <c r="M89" s="267">
        <v>0</v>
      </c>
      <c r="N89" s="267">
        <v>0</v>
      </c>
      <c r="O89" s="269"/>
    </row>
    <row r="90" spans="1:15" ht="12" customHeight="1">
      <c r="A90" s="264"/>
      <c r="B90" s="483"/>
      <c r="C90" s="484"/>
      <c r="D90" s="485"/>
      <c r="E90" s="267"/>
      <c r="F90" s="367"/>
      <c r="G90" s="267"/>
      <c r="H90" s="267"/>
      <c r="I90" s="269"/>
      <c r="J90" s="267"/>
      <c r="K90" s="267"/>
      <c r="L90" s="269"/>
      <c r="M90" s="267"/>
      <c r="N90" s="267"/>
      <c r="O90" s="269"/>
    </row>
    <row r="91" spans="1:15" ht="12" customHeight="1">
      <c r="A91" s="264"/>
      <c r="B91" s="483"/>
      <c r="C91" s="484"/>
      <c r="D91" s="485"/>
      <c r="E91" s="267"/>
      <c r="F91" s="367"/>
      <c r="G91" s="267"/>
      <c r="H91" s="267"/>
      <c r="I91" s="269"/>
      <c r="J91" s="267"/>
      <c r="K91" s="267"/>
      <c r="L91" s="269"/>
      <c r="M91" s="267"/>
      <c r="N91" s="267"/>
      <c r="O91" s="269"/>
    </row>
    <row r="92" spans="1:15" ht="12" customHeight="1">
      <c r="A92" s="264"/>
      <c r="B92" s="483"/>
      <c r="C92" s="484"/>
      <c r="D92" s="485"/>
      <c r="E92" s="267"/>
      <c r="F92" s="367"/>
      <c r="G92" s="267"/>
      <c r="H92" s="368"/>
      <c r="I92" s="269"/>
      <c r="J92" s="267"/>
      <c r="K92" s="368"/>
      <c r="L92" s="269"/>
      <c r="M92" s="267"/>
      <c r="N92" s="368"/>
      <c r="O92" s="269"/>
    </row>
    <row r="93" spans="1:15" ht="12" customHeight="1">
      <c r="A93" s="264"/>
      <c r="B93" s="483"/>
      <c r="C93" s="484"/>
      <c r="D93" s="485"/>
      <c r="E93" s="267"/>
      <c r="F93" s="367"/>
      <c r="G93" s="267"/>
      <c r="H93" s="368"/>
      <c r="I93" s="269"/>
      <c r="J93" s="267"/>
      <c r="K93" s="368"/>
      <c r="L93" s="269"/>
      <c r="M93" s="267"/>
      <c r="N93" s="368"/>
      <c r="O93" s="269"/>
    </row>
    <row r="94" spans="1:15" ht="12" customHeight="1">
      <c r="A94" s="264"/>
      <c r="B94" s="483"/>
      <c r="C94" s="484"/>
      <c r="D94" s="485"/>
      <c r="E94" s="267"/>
      <c r="F94" s="367"/>
      <c r="G94" s="267"/>
      <c r="H94" s="368"/>
      <c r="I94" s="269"/>
      <c r="J94" s="267"/>
      <c r="K94" s="368"/>
      <c r="L94" s="269"/>
      <c r="M94" s="267"/>
      <c r="N94" s="368"/>
      <c r="O94" s="269"/>
    </row>
    <row r="95" spans="1:15" ht="12" customHeight="1">
      <c r="A95" s="264"/>
      <c r="B95" s="483"/>
      <c r="C95" s="484"/>
      <c r="D95" s="485"/>
      <c r="E95" s="267"/>
      <c r="F95" s="367"/>
      <c r="G95" s="267"/>
      <c r="H95" s="368"/>
      <c r="I95" s="269"/>
      <c r="J95" s="267"/>
      <c r="K95" s="368"/>
      <c r="L95" s="269"/>
      <c r="M95" s="267"/>
      <c r="N95" s="368"/>
      <c r="O95" s="269"/>
    </row>
    <row r="96" spans="1:15" ht="12" customHeight="1">
      <c r="A96" s="264"/>
      <c r="B96" s="483"/>
      <c r="C96" s="484"/>
      <c r="D96" s="485"/>
      <c r="E96" s="267"/>
      <c r="F96" s="367"/>
      <c r="G96" s="267"/>
      <c r="H96" s="368"/>
      <c r="I96" s="269"/>
      <c r="J96" s="267"/>
      <c r="K96" s="368"/>
      <c r="L96" s="269"/>
      <c r="M96" s="267"/>
      <c r="N96" s="368"/>
      <c r="O96" s="269"/>
    </row>
    <row r="97" spans="1:15" ht="12" customHeight="1">
      <c r="A97" s="264"/>
      <c r="B97" s="483"/>
      <c r="C97" s="484"/>
      <c r="D97" s="485"/>
      <c r="E97" s="267"/>
      <c r="F97" s="367"/>
      <c r="G97" s="267"/>
      <c r="H97" s="368"/>
      <c r="I97" s="269"/>
      <c r="J97" s="267"/>
      <c r="K97" s="368"/>
      <c r="L97" s="269"/>
      <c r="M97" s="267"/>
      <c r="N97" s="368"/>
      <c r="O97" s="269"/>
    </row>
    <row r="98" spans="1:15" ht="12" customHeight="1">
      <c r="A98" s="264"/>
      <c r="B98" s="483"/>
      <c r="C98" s="484"/>
      <c r="D98" s="485"/>
      <c r="E98" s="267"/>
      <c r="F98" s="367"/>
      <c r="G98" s="267"/>
      <c r="H98" s="368"/>
      <c r="I98" s="269"/>
      <c r="J98" s="267"/>
      <c r="K98" s="368"/>
      <c r="L98" s="269"/>
      <c r="M98" s="267"/>
      <c r="N98" s="368"/>
      <c r="O98" s="269"/>
    </row>
    <row r="99" spans="1:15" ht="12" customHeight="1">
      <c r="A99" s="264"/>
      <c r="B99" s="483"/>
      <c r="C99" s="484"/>
      <c r="D99" s="485"/>
      <c r="E99" s="267"/>
      <c r="F99" s="367"/>
      <c r="G99" s="267"/>
      <c r="H99" s="368"/>
      <c r="I99" s="269"/>
      <c r="J99" s="267"/>
      <c r="K99" s="368"/>
      <c r="L99" s="269"/>
      <c r="M99" s="267"/>
      <c r="N99" s="368"/>
      <c r="O99" s="269"/>
    </row>
    <row r="100" spans="1:15" ht="12" customHeight="1">
      <c r="A100" s="264"/>
      <c r="B100" s="483"/>
      <c r="C100" s="484"/>
      <c r="D100" s="485"/>
      <c r="E100" s="273"/>
      <c r="F100" s="367"/>
      <c r="G100" s="267"/>
      <c r="H100" s="273"/>
      <c r="I100" s="269"/>
      <c r="J100" s="267"/>
      <c r="K100" s="368"/>
      <c r="L100" s="269"/>
      <c r="M100" s="267"/>
      <c r="N100" s="368"/>
      <c r="O100" s="269"/>
    </row>
    <row r="101" spans="1:15" ht="12" customHeight="1">
      <c r="A101" s="264"/>
      <c r="B101" s="483"/>
      <c r="C101" s="484"/>
      <c r="D101" s="485"/>
      <c r="E101" s="267"/>
      <c r="F101" s="367"/>
      <c r="G101" s="273"/>
      <c r="H101" s="368"/>
      <c r="I101" s="269"/>
      <c r="J101" s="273"/>
      <c r="K101" s="273"/>
      <c r="L101" s="269"/>
      <c r="M101" s="273"/>
      <c r="N101" s="368"/>
      <c r="O101" s="269"/>
    </row>
    <row r="102" spans="1:15" ht="12" customHeight="1">
      <c r="A102" s="264"/>
      <c r="B102" s="483"/>
      <c r="C102" s="484"/>
      <c r="D102" s="485"/>
      <c r="E102" s="273"/>
      <c r="F102" s="367"/>
      <c r="G102" s="273"/>
      <c r="H102" s="368"/>
      <c r="I102" s="269"/>
      <c r="J102" s="273"/>
      <c r="K102" s="368"/>
      <c r="L102" s="269"/>
      <c r="M102" s="273"/>
      <c r="N102" s="368"/>
      <c r="O102" s="269"/>
    </row>
    <row r="103" spans="1:15" ht="12" customHeight="1">
      <c r="A103" s="264"/>
      <c r="B103" s="483"/>
      <c r="C103" s="484"/>
      <c r="D103" s="485"/>
      <c r="E103" s="273"/>
      <c r="F103" s="367"/>
      <c r="G103" s="273"/>
      <c r="H103" s="273"/>
      <c r="I103" s="269"/>
      <c r="J103" s="273"/>
      <c r="K103" s="273"/>
      <c r="L103" s="269"/>
      <c r="M103" s="273"/>
      <c r="N103" s="273"/>
      <c r="O103" s="269"/>
    </row>
    <row r="104" spans="1:15" ht="12" customHeight="1">
      <c r="A104" s="509"/>
      <c r="B104" s="509"/>
      <c r="C104" s="509"/>
      <c r="D104" s="509"/>
      <c r="E104" s="509"/>
      <c r="F104" s="509"/>
      <c r="G104" s="509"/>
      <c r="H104" s="509"/>
      <c r="I104" s="509"/>
      <c r="J104" s="509"/>
      <c r="K104" s="509"/>
      <c r="L104" s="509"/>
      <c r="M104" s="509"/>
      <c r="N104" s="509"/>
      <c r="O104" s="509"/>
    </row>
    <row r="105" spans="1:15" ht="12" customHeight="1">
      <c r="A105" s="510" t="s">
        <v>219</v>
      </c>
      <c r="B105" s="511"/>
      <c r="C105" s="511"/>
      <c r="D105" s="511"/>
      <c r="E105" s="275">
        <v>100</v>
      </c>
      <c r="F105" s="369">
        <f>SUM(F88:F103)</f>
        <v>1278716.5596</v>
      </c>
      <c r="G105" s="276">
        <v>0</v>
      </c>
      <c r="H105" s="369">
        <f>SUM(H88:H103)</f>
        <v>191807.48393999998</v>
      </c>
      <c r="I105" s="269">
        <f>H105/$F$30</f>
        <v>0.14999999999999997</v>
      </c>
      <c r="J105" s="276">
        <v>0</v>
      </c>
      <c r="K105" s="369">
        <f>SUM(K88:K103)</f>
        <v>127871.65596</v>
      </c>
      <c r="L105" s="269">
        <f>K105/$F$30</f>
        <v>0.1</v>
      </c>
      <c r="M105" s="276">
        <v>0</v>
      </c>
      <c r="N105" s="369">
        <f>SUM(N88:N103)</f>
        <v>0</v>
      </c>
      <c r="O105" s="269">
        <f>N105/$F$30</f>
        <v>0</v>
      </c>
    </row>
    <row r="106" spans="1:15" ht="12" customHeight="1">
      <c r="A106" s="495" t="s">
        <v>220</v>
      </c>
      <c r="B106" s="496"/>
      <c r="C106" s="496"/>
      <c r="D106" s="496"/>
      <c r="E106" s="279"/>
      <c r="F106" s="374"/>
      <c r="G106" s="280">
        <v>0</v>
      </c>
      <c r="H106" s="370">
        <f>H105+N68</f>
        <v>1150844.9036399999</v>
      </c>
      <c r="I106" s="281">
        <f>I105+O68</f>
        <v>0.89999999999999991</v>
      </c>
      <c r="J106" s="280">
        <v>0</v>
      </c>
      <c r="K106" s="370">
        <f>H106+K105</f>
        <v>1278716.5595999998</v>
      </c>
      <c r="L106" s="281">
        <f>I106+L105</f>
        <v>0.99999999999999989</v>
      </c>
      <c r="M106" s="280">
        <v>0</v>
      </c>
      <c r="N106" s="370">
        <f>K106+N105</f>
        <v>1278716.5595999998</v>
      </c>
      <c r="O106" s="281">
        <f>L106+O105</f>
        <v>0.99999999999999989</v>
      </c>
    </row>
  </sheetData>
  <mergeCells count="145">
    <mergeCell ref="A105:D105"/>
    <mergeCell ref="A106:D106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A104:O104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A75:O76"/>
    <mergeCell ref="A77:O77"/>
    <mergeCell ref="A78:J79"/>
    <mergeCell ref="K78:O79"/>
    <mergeCell ref="A80:J81"/>
    <mergeCell ref="K80:O80"/>
    <mergeCell ref="K81:O81"/>
    <mergeCell ref="A83:A85"/>
    <mergeCell ref="B83:D85"/>
    <mergeCell ref="E83:E85"/>
    <mergeCell ref="F83:F85"/>
    <mergeCell ref="G83:I83"/>
    <mergeCell ref="J83:L83"/>
    <mergeCell ref="M83:O83"/>
    <mergeCell ref="G84:G85"/>
    <mergeCell ref="H84:H85"/>
    <mergeCell ref="I84:I85"/>
    <mergeCell ref="J84:J85"/>
    <mergeCell ref="K84:K85"/>
    <mergeCell ref="L84:L85"/>
    <mergeCell ref="M84:M85"/>
    <mergeCell ref="N84:N85"/>
    <mergeCell ref="O84:O85"/>
    <mergeCell ref="B54:D54"/>
    <mergeCell ref="B55:D55"/>
    <mergeCell ref="B56:D56"/>
    <mergeCell ref="B57:D57"/>
    <mergeCell ref="B58:D58"/>
    <mergeCell ref="B59:D59"/>
    <mergeCell ref="A45:A47"/>
    <mergeCell ref="A34:D34"/>
    <mergeCell ref="G34:I34"/>
    <mergeCell ref="G36:I36"/>
    <mergeCell ref="F35:J35"/>
    <mergeCell ref="A37:O38"/>
    <mergeCell ref="A39:O39"/>
    <mergeCell ref="A40:J41"/>
    <mergeCell ref="K40:O41"/>
    <mergeCell ref="A42:J43"/>
    <mergeCell ref="K42:O42"/>
    <mergeCell ref="K43:O43"/>
    <mergeCell ref="L34:O34"/>
    <mergeCell ref="L35:M35"/>
    <mergeCell ref="G73:I73"/>
    <mergeCell ref="B63:D63"/>
    <mergeCell ref="B64:D64"/>
    <mergeCell ref="B65:D65"/>
    <mergeCell ref="A66:O66"/>
    <mergeCell ref="A67:D67"/>
    <mergeCell ref="B60:D60"/>
    <mergeCell ref="B61:D61"/>
    <mergeCell ref="B62:D62"/>
    <mergeCell ref="A68:D68"/>
    <mergeCell ref="A71:D71"/>
    <mergeCell ref="G71:I71"/>
    <mergeCell ref="L71:O71"/>
    <mergeCell ref="L72:M72"/>
    <mergeCell ref="F72:J72"/>
    <mergeCell ref="Q47:T51"/>
    <mergeCell ref="B49:D49"/>
    <mergeCell ref="B50:D50"/>
    <mergeCell ref="B51:D51"/>
    <mergeCell ref="B52:D52"/>
    <mergeCell ref="B53:D53"/>
    <mergeCell ref="P45:P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G45:I45"/>
    <mergeCell ref="B45:D47"/>
    <mergeCell ref="E45:E47"/>
    <mergeCell ref="F45:F47"/>
    <mergeCell ref="J45:L45"/>
    <mergeCell ref="M45:O45"/>
    <mergeCell ref="B8:D10"/>
    <mergeCell ref="E8:E10"/>
    <mergeCell ref="Q10:T14"/>
    <mergeCell ref="B12:D12"/>
    <mergeCell ref="B13:D13"/>
    <mergeCell ref="B14:D14"/>
    <mergeCell ref="B15:D15"/>
    <mergeCell ref="B16:D16"/>
    <mergeCell ref="P8:P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G8:I8"/>
    <mergeCell ref="J8:L8"/>
    <mergeCell ref="F8:F10"/>
    <mergeCell ref="B17:D17"/>
    <mergeCell ref="B18:D18"/>
    <mergeCell ref="B19:D19"/>
    <mergeCell ref="A1:O2"/>
    <mergeCell ref="A3:O3"/>
    <mergeCell ref="B20:D20"/>
    <mergeCell ref="B21:D21"/>
    <mergeCell ref="B22:D22"/>
    <mergeCell ref="A31:D31"/>
    <mergeCell ref="A8:A10"/>
    <mergeCell ref="K4:O5"/>
    <mergeCell ref="K6:O6"/>
    <mergeCell ref="K7:O7"/>
    <mergeCell ref="A4:J5"/>
    <mergeCell ref="A6:J7"/>
    <mergeCell ref="B25:D25"/>
    <mergeCell ref="B26:D26"/>
    <mergeCell ref="B27:D27"/>
    <mergeCell ref="B28:D28"/>
    <mergeCell ref="A29:O29"/>
    <mergeCell ref="A30:D30"/>
    <mergeCell ref="B23:D23"/>
    <mergeCell ref="B24:D24"/>
    <mergeCell ref="M8:O8"/>
  </mergeCells>
  <phoneticPr fontId="67" type="noConversion"/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headerFooter alignWithMargins="0"/>
  <rowBreaks count="2" manualBreakCount="2">
    <brk id="36" max="16383" man="1"/>
    <brk id="74" max="14" man="1"/>
  </rowBreaks>
  <colBreaks count="1" manualBreakCount="1">
    <brk id="30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Y283"/>
  <sheetViews>
    <sheetView showGridLines="0" tabSelected="1" showWhiteSpace="0" view="pageBreakPreview" topLeftCell="E10" zoomScaleNormal="100" zoomScaleSheetLayoutView="100" zoomScalePageLayoutView="85" workbookViewId="0">
      <selection activeCell="L21" sqref="L21"/>
    </sheetView>
  </sheetViews>
  <sheetFormatPr defaultColWidth="9.1796875" defaultRowHeight="14.5" outlineLevelRow="1"/>
  <cols>
    <col min="1" max="1" width="13.453125" style="158" bestFit="1" customWidth="1"/>
    <col min="2" max="2" width="13.453125" style="158" customWidth="1"/>
    <col min="3" max="3" width="49.81640625" style="158" bestFit="1" customWidth="1"/>
    <col min="4" max="4" width="20.1796875" style="229" bestFit="1" customWidth="1"/>
    <col min="5" max="5" width="9.1796875" style="229"/>
    <col min="6" max="6" width="13.81640625" style="228" customWidth="1"/>
    <col min="7" max="7" width="9.1796875" style="229" bestFit="1" customWidth="1"/>
    <col min="8" max="8" width="12.453125" style="229" bestFit="1" customWidth="1"/>
    <col min="9" max="9" width="75.1796875" style="158" customWidth="1"/>
    <col min="10" max="10" width="6.1796875" style="229" customWidth="1"/>
    <col min="11" max="11" width="10.54296875" style="230" customWidth="1"/>
    <col min="12" max="12" width="19.54296875" style="230" customWidth="1"/>
    <col min="13" max="13" width="21.453125" style="230" customWidth="1"/>
    <col min="14" max="21" width="9.1796875" style="158"/>
    <col min="22" max="22" width="9.81640625" style="158" bestFit="1" customWidth="1"/>
    <col min="23" max="16384" width="9.1796875" style="158"/>
  </cols>
  <sheetData>
    <row r="2" spans="3:25">
      <c r="F2" s="490" t="s">
        <v>155</v>
      </c>
      <c r="G2" s="493"/>
      <c r="H2" s="493"/>
      <c r="I2" s="493"/>
      <c r="J2" s="493"/>
      <c r="K2" s="493"/>
      <c r="L2" s="493"/>
      <c r="M2" s="493"/>
    </row>
    <row r="3" spans="3:25">
      <c r="F3" s="493"/>
      <c r="G3" s="493"/>
      <c r="H3" s="493"/>
      <c r="I3" s="493"/>
      <c r="J3" s="493"/>
      <c r="K3" s="493"/>
      <c r="L3" s="493"/>
      <c r="M3" s="493"/>
    </row>
    <row r="4" spans="3:25">
      <c r="D4" s="360"/>
      <c r="E4" s="360"/>
      <c r="F4" s="493" t="s">
        <v>446</v>
      </c>
      <c r="G4" s="493"/>
      <c r="H4" s="493"/>
      <c r="I4" s="493"/>
      <c r="J4" s="493"/>
      <c r="K4" s="493"/>
      <c r="L4" s="493"/>
      <c r="M4" s="493"/>
    </row>
    <row r="5" spans="3:25">
      <c r="F5" s="505" t="s">
        <v>639</v>
      </c>
      <c r="G5" s="505"/>
      <c r="H5" s="505"/>
      <c r="I5" s="505"/>
      <c r="J5" s="498"/>
      <c r="K5" s="498"/>
      <c r="L5" s="498"/>
      <c r="M5" s="498"/>
    </row>
    <row r="6" spans="3:25">
      <c r="F6" s="505"/>
      <c r="G6" s="505"/>
      <c r="H6" s="505"/>
      <c r="I6" s="505"/>
      <c r="J6" s="498"/>
      <c r="K6" s="498"/>
      <c r="L6" s="498"/>
      <c r="M6" s="498"/>
    </row>
    <row r="7" spans="3:25">
      <c r="F7" s="505" t="s">
        <v>640</v>
      </c>
      <c r="G7" s="503"/>
      <c r="H7" s="503"/>
      <c r="I7" s="503"/>
      <c r="J7" s="500" t="s">
        <v>445</v>
      </c>
      <c r="K7" s="500"/>
      <c r="L7" s="500"/>
      <c r="M7" s="500"/>
      <c r="X7" s="552"/>
      <c r="Y7" s="552"/>
    </row>
    <row r="8" spans="3:25" ht="32.25" customHeight="1">
      <c r="F8" s="503"/>
      <c r="G8" s="503"/>
      <c r="H8" s="503"/>
      <c r="I8" s="503"/>
      <c r="J8" s="500" t="s">
        <v>549</v>
      </c>
      <c r="K8" s="500"/>
      <c r="L8" s="500"/>
      <c r="M8" s="500"/>
      <c r="X8" s="552"/>
      <c r="Y8" s="552"/>
    </row>
    <row r="9" spans="3:25" ht="18.5">
      <c r="F9" s="553" t="s">
        <v>155</v>
      </c>
      <c r="G9" s="553"/>
      <c r="H9" s="553"/>
      <c r="I9" s="553"/>
      <c r="J9" s="553"/>
      <c r="K9" s="553"/>
      <c r="L9" s="553"/>
      <c r="M9" s="553"/>
      <c r="V9" s="354"/>
      <c r="X9" s="552"/>
      <c r="Y9" s="552"/>
    </row>
    <row r="10" spans="3:25">
      <c r="F10" s="563"/>
      <c r="G10" s="564"/>
      <c r="H10" s="564"/>
      <c r="I10" s="564"/>
      <c r="J10" s="564"/>
      <c r="K10" s="564"/>
      <c r="L10" s="564"/>
      <c r="M10" s="565"/>
      <c r="V10" s="354"/>
      <c r="X10" s="552"/>
      <c r="Y10" s="552"/>
    </row>
    <row r="11" spans="3:25" ht="33" customHeight="1">
      <c r="C11" s="360"/>
      <c r="D11" s="360"/>
      <c r="E11" s="231"/>
      <c r="F11" s="376" t="s">
        <v>164</v>
      </c>
      <c r="G11" s="377" t="s">
        <v>198</v>
      </c>
      <c r="H11" s="377" t="s">
        <v>163</v>
      </c>
      <c r="I11" s="377" t="s">
        <v>202</v>
      </c>
      <c r="J11" s="377" t="s">
        <v>176</v>
      </c>
      <c r="K11" s="378" t="s">
        <v>447</v>
      </c>
      <c r="L11" s="379" t="s">
        <v>448</v>
      </c>
      <c r="M11" s="379" t="s">
        <v>203</v>
      </c>
      <c r="V11" s="354"/>
    </row>
    <row r="12" spans="3:25" ht="30" customHeight="1">
      <c r="D12" s="232"/>
      <c r="F12" s="560" t="s">
        <v>866</v>
      </c>
      <c r="G12" s="561"/>
      <c r="H12" s="562"/>
      <c r="I12" s="428" t="s">
        <v>867</v>
      </c>
      <c r="J12" s="428"/>
      <c r="K12" s="429"/>
      <c r="L12" s="445"/>
      <c r="M12" s="446">
        <f>M13+M174</f>
        <v>1278716.5596</v>
      </c>
    </row>
    <row r="13" spans="3:25" outlineLevel="1">
      <c r="D13" s="232"/>
      <c r="F13" s="554" t="s">
        <v>379</v>
      </c>
      <c r="G13" s="555"/>
      <c r="H13" s="556"/>
      <c r="I13" s="443" t="s">
        <v>641</v>
      </c>
      <c r="J13" s="436"/>
      <c r="K13" s="437"/>
      <c r="L13" s="447"/>
      <c r="M13" s="448">
        <f>M14+M26+M31+M46+M63+M68+M73+M80+M87+M96+M125+M134+M146+M166</f>
        <v>1208563.3176</v>
      </c>
    </row>
    <row r="14" spans="3:25" outlineLevel="1">
      <c r="D14" s="232"/>
      <c r="F14" s="438"/>
      <c r="G14" s="438"/>
      <c r="H14" s="441" t="s">
        <v>167</v>
      </c>
      <c r="I14" s="441" t="s">
        <v>630</v>
      </c>
      <c r="J14" s="438"/>
      <c r="K14" s="439"/>
      <c r="L14" s="449"/>
      <c r="M14" s="450">
        <f>SUM(M15:M25)</f>
        <v>66441.984799999991</v>
      </c>
    </row>
    <row r="15" spans="3:25" ht="29" outlineLevel="1">
      <c r="D15" s="232"/>
      <c r="F15" s="431" t="s">
        <v>378</v>
      </c>
      <c r="G15" s="430">
        <v>1</v>
      </c>
      <c r="H15" s="431" t="s">
        <v>380</v>
      </c>
      <c r="I15" s="440" t="s">
        <v>868</v>
      </c>
      <c r="J15" s="431" t="s">
        <v>174</v>
      </c>
      <c r="K15" s="432">
        <v>6</v>
      </c>
      <c r="L15" s="451">
        <v>360</v>
      </c>
      <c r="M15" s="451">
        <f>L15*K15</f>
        <v>2160</v>
      </c>
    </row>
    <row r="16" spans="3:25" ht="29" outlineLevel="1">
      <c r="D16" s="232"/>
      <c r="F16" s="431" t="s">
        <v>168</v>
      </c>
      <c r="G16" s="430">
        <v>93209</v>
      </c>
      <c r="H16" s="431" t="s">
        <v>381</v>
      </c>
      <c r="I16" s="440" t="s">
        <v>869</v>
      </c>
      <c r="J16" s="431" t="s">
        <v>174</v>
      </c>
      <c r="K16" s="432">
        <v>5</v>
      </c>
      <c r="L16" s="451">
        <v>1009.87</v>
      </c>
      <c r="M16" s="451">
        <f t="shared" ref="M16:M83" si="0">L16*K16</f>
        <v>5049.3500000000004</v>
      </c>
    </row>
    <row r="17" spans="4:13" ht="43.5" outlineLevel="1">
      <c r="D17" s="232"/>
      <c r="F17" s="431" t="s">
        <v>168</v>
      </c>
      <c r="G17" s="430">
        <v>93206</v>
      </c>
      <c r="H17" s="431" t="s">
        <v>382</v>
      </c>
      <c r="I17" s="440" t="s">
        <v>870</v>
      </c>
      <c r="J17" s="431" t="s">
        <v>174</v>
      </c>
      <c r="K17" s="432">
        <v>5</v>
      </c>
      <c r="L17" s="451">
        <v>1001.99</v>
      </c>
      <c r="M17" s="451">
        <f t="shared" si="0"/>
        <v>5009.95</v>
      </c>
    </row>
    <row r="18" spans="4:13" outlineLevel="1">
      <c r="D18" s="232"/>
      <c r="F18" s="431" t="s">
        <v>378</v>
      </c>
      <c r="G18" s="430">
        <v>11</v>
      </c>
      <c r="H18" s="431" t="s">
        <v>383</v>
      </c>
      <c r="I18" s="431" t="s">
        <v>642</v>
      </c>
      <c r="J18" s="431" t="s">
        <v>174</v>
      </c>
      <c r="K18" s="432">
        <v>355.3</v>
      </c>
      <c r="L18" s="451">
        <v>105.4</v>
      </c>
      <c r="M18" s="451">
        <f t="shared" si="0"/>
        <v>37448.620000000003</v>
      </c>
    </row>
    <row r="19" spans="4:13" ht="29" outlineLevel="1">
      <c r="D19" s="232"/>
      <c r="F19" s="431" t="s">
        <v>168</v>
      </c>
      <c r="G19" s="430">
        <v>98524</v>
      </c>
      <c r="H19" s="431" t="s">
        <v>384</v>
      </c>
      <c r="I19" s="440" t="s">
        <v>871</v>
      </c>
      <c r="J19" s="431" t="s">
        <v>174</v>
      </c>
      <c r="K19" s="432">
        <v>741.96</v>
      </c>
      <c r="L19" s="451">
        <v>2.37</v>
      </c>
      <c r="M19" s="451">
        <f t="shared" si="0"/>
        <v>1758.4452000000001</v>
      </c>
    </row>
    <row r="20" spans="4:13" ht="29" outlineLevel="1">
      <c r="D20" s="232"/>
      <c r="F20" s="431" t="s">
        <v>168</v>
      </c>
      <c r="G20" s="430">
        <v>100575</v>
      </c>
      <c r="H20" s="431" t="s">
        <v>385</v>
      </c>
      <c r="I20" s="440" t="s">
        <v>872</v>
      </c>
      <c r="J20" s="431" t="s">
        <v>174</v>
      </c>
      <c r="K20" s="432">
        <v>741.96</v>
      </c>
      <c r="L20" s="451">
        <v>0.13</v>
      </c>
      <c r="M20" s="451">
        <f t="shared" si="0"/>
        <v>96.454800000000006</v>
      </c>
    </row>
    <row r="21" spans="4:13" ht="50.25" customHeight="1" outlineLevel="1">
      <c r="D21" s="232"/>
      <c r="F21" s="431" t="s">
        <v>378</v>
      </c>
      <c r="G21" s="430">
        <v>14</v>
      </c>
      <c r="H21" s="431" t="s">
        <v>643</v>
      </c>
      <c r="I21" s="440" t="s">
        <v>873</v>
      </c>
      <c r="J21" s="431" t="s">
        <v>174</v>
      </c>
      <c r="K21" s="432">
        <v>897.58</v>
      </c>
      <c r="L21" s="451">
        <v>8.89</v>
      </c>
      <c r="M21" s="451">
        <f t="shared" si="0"/>
        <v>7979.4862000000012</v>
      </c>
    </row>
    <row r="22" spans="4:13" ht="50.25" customHeight="1" outlineLevel="1">
      <c r="D22" s="232"/>
      <c r="F22" s="431" t="s">
        <v>378</v>
      </c>
      <c r="G22" s="430">
        <v>15</v>
      </c>
      <c r="H22" s="431" t="s">
        <v>644</v>
      </c>
      <c r="I22" s="431" t="s">
        <v>645</v>
      </c>
      <c r="J22" s="431" t="s">
        <v>228</v>
      </c>
      <c r="K22" s="432">
        <v>169.5</v>
      </c>
      <c r="L22" s="451">
        <v>11.01</v>
      </c>
      <c r="M22" s="451">
        <f t="shared" si="0"/>
        <v>1866.1949999999999</v>
      </c>
    </row>
    <row r="23" spans="4:13" ht="29" outlineLevel="1">
      <c r="D23" s="232"/>
      <c r="F23" s="431" t="s">
        <v>378</v>
      </c>
      <c r="G23" s="430">
        <v>16</v>
      </c>
      <c r="H23" s="431" t="s">
        <v>646</v>
      </c>
      <c r="I23" s="440" t="s">
        <v>874</v>
      </c>
      <c r="J23" s="431" t="s">
        <v>176</v>
      </c>
      <c r="K23" s="432">
        <v>68</v>
      </c>
      <c r="L23" s="451">
        <v>21.36</v>
      </c>
      <c r="M23" s="451">
        <f t="shared" si="0"/>
        <v>1452.48</v>
      </c>
    </row>
    <row r="24" spans="4:13" ht="43.5" outlineLevel="1">
      <c r="D24" s="232"/>
      <c r="F24" s="431" t="s">
        <v>168</v>
      </c>
      <c r="G24" s="430">
        <v>100982</v>
      </c>
      <c r="H24" s="435">
        <v>40179</v>
      </c>
      <c r="I24" s="431" t="s">
        <v>647</v>
      </c>
      <c r="J24" s="431" t="s">
        <v>230</v>
      </c>
      <c r="K24" s="432">
        <v>294.87</v>
      </c>
      <c r="L24" s="451">
        <v>9.4499999999999993</v>
      </c>
      <c r="M24" s="451">
        <f t="shared" si="0"/>
        <v>2786.5214999999998</v>
      </c>
    </row>
    <row r="25" spans="4:13" ht="29" outlineLevel="1">
      <c r="D25" s="232"/>
      <c r="F25" s="431" t="s">
        <v>168</v>
      </c>
      <c r="G25" s="430">
        <v>95875</v>
      </c>
      <c r="H25" s="435">
        <v>40544</v>
      </c>
      <c r="I25" s="431" t="s">
        <v>648</v>
      </c>
      <c r="J25" s="431" t="s">
        <v>649</v>
      </c>
      <c r="K25" s="432">
        <v>294.87</v>
      </c>
      <c r="L25" s="451">
        <v>2.83</v>
      </c>
      <c r="M25" s="451">
        <f t="shared" si="0"/>
        <v>834.48210000000006</v>
      </c>
    </row>
    <row r="26" spans="4:13" outlineLevel="1">
      <c r="D26" s="232"/>
      <c r="F26" s="438"/>
      <c r="G26" s="438"/>
      <c r="H26" s="441" t="s">
        <v>169</v>
      </c>
      <c r="I26" s="441" t="s">
        <v>631</v>
      </c>
      <c r="J26" s="438"/>
      <c r="K26" s="439"/>
      <c r="L26" s="449"/>
      <c r="M26" s="450">
        <f>SUM(M27:M30)</f>
        <v>26274.202499999999</v>
      </c>
    </row>
    <row r="27" spans="4:13" ht="43.5" outlineLevel="1">
      <c r="D27" s="232"/>
      <c r="F27" s="431" t="s">
        <v>168</v>
      </c>
      <c r="G27" s="430">
        <v>99059</v>
      </c>
      <c r="H27" s="431" t="s">
        <v>386</v>
      </c>
      <c r="I27" s="440" t="s">
        <v>793</v>
      </c>
      <c r="J27" s="431" t="s">
        <v>228</v>
      </c>
      <c r="K27" s="432">
        <v>187</v>
      </c>
      <c r="L27" s="451">
        <v>50.4</v>
      </c>
      <c r="M27" s="451">
        <f t="shared" si="0"/>
        <v>9424.7999999999993</v>
      </c>
    </row>
    <row r="28" spans="4:13" ht="29" outlineLevel="1">
      <c r="D28" s="232"/>
      <c r="F28" s="431" t="s">
        <v>168</v>
      </c>
      <c r="G28" s="430">
        <v>93358</v>
      </c>
      <c r="H28" s="431" t="s">
        <v>387</v>
      </c>
      <c r="I28" s="431" t="s">
        <v>327</v>
      </c>
      <c r="J28" s="431" t="s">
        <v>230</v>
      </c>
      <c r="K28" s="432">
        <v>77.3</v>
      </c>
      <c r="L28" s="451">
        <v>70.5</v>
      </c>
      <c r="M28" s="451">
        <f t="shared" si="0"/>
        <v>5449.65</v>
      </c>
    </row>
    <row r="29" spans="4:13" outlineLevel="1">
      <c r="D29" s="232"/>
      <c r="F29" s="431" t="s">
        <v>168</v>
      </c>
      <c r="G29" s="430">
        <v>96995</v>
      </c>
      <c r="H29" s="431" t="s">
        <v>388</v>
      </c>
      <c r="I29" s="431" t="s">
        <v>328</v>
      </c>
      <c r="J29" s="431" t="s">
        <v>230</v>
      </c>
      <c r="K29" s="432">
        <v>43.1</v>
      </c>
      <c r="L29" s="451">
        <v>40.4</v>
      </c>
      <c r="M29" s="451">
        <f t="shared" si="0"/>
        <v>1741.24</v>
      </c>
    </row>
    <row r="30" spans="4:13" ht="29" outlineLevel="1">
      <c r="D30" s="232"/>
      <c r="F30" s="431" t="s">
        <v>168</v>
      </c>
      <c r="G30" s="430">
        <v>94319</v>
      </c>
      <c r="H30" s="431" t="s">
        <v>389</v>
      </c>
      <c r="I30" s="431" t="s">
        <v>550</v>
      </c>
      <c r="J30" s="431" t="s">
        <v>230</v>
      </c>
      <c r="K30" s="432">
        <v>157.69</v>
      </c>
      <c r="L30" s="451">
        <v>61.25</v>
      </c>
      <c r="M30" s="451">
        <f t="shared" si="0"/>
        <v>9658.5125000000007</v>
      </c>
    </row>
    <row r="31" spans="4:13" outlineLevel="1">
      <c r="D31" s="232"/>
      <c r="F31" s="438"/>
      <c r="G31" s="438"/>
      <c r="H31" s="441" t="s">
        <v>170</v>
      </c>
      <c r="I31" s="441" t="s">
        <v>650</v>
      </c>
      <c r="J31" s="438"/>
      <c r="K31" s="439"/>
      <c r="L31" s="449"/>
      <c r="M31" s="450">
        <f>SUM(M32:M45)</f>
        <v>106047.03260000001</v>
      </c>
    </row>
    <row r="32" spans="4:13" ht="43.5" outlineLevel="1">
      <c r="D32" s="232"/>
      <c r="F32" s="431" t="s">
        <v>378</v>
      </c>
      <c r="G32" s="430">
        <v>12</v>
      </c>
      <c r="H32" s="431" t="s">
        <v>390</v>
      </c>
      <c r="I32" s="431" t="s">
        <v>551</v>
      </c>
      <c r="J32" s="431" t="s">
        <v>230</v>
      </c>
      <c r="K32" s="432">
        <v>11.92</v>
      </c>
      <c r="L32" s="451">
        <v>398.5</v>
      </c>
      <c r="M32" s="451">
        <f t="shared" si="0"/>
        <v>4750.12</v>
      </c>
    </row>
    <row r="33" spans="4:13" ht="29" outlineLevel="1">
      <c r="D33" s="232"/>
      <c r="F33" s="431" t="s">
        <v>168</v>
      </c>
      <c r="G33" s="430">
        <v>101616</v>
      </c>
      <c r="H33" s="431" t="s">
        <v>391</v>
      </c>
      <c r="I33" s="431" t="s">
        <v>329</v>
      </c>
      <c r="J33" s="431" t="s">
        <v>174</v>
      </c>
      <c r="K33" s="432">
        <v>72.959999999999994</v>
      </c>
      <c r="L33" s="451">
        <v>5.5</v>
      </c>
      <c r="M33" s="451">
        <f t="shared" si="0"/>
        <v>401.28</v>
      </c>
    </row>
    <row r="34" spans="4:13" ht="29" outlineLevel="1">
      <c r="D34" s="232"/>
      <c r="F34" s="431" t="s">
        <v>168</v>
      </c>
      <c r="G34" s="430">
        <v>96619</v>
      </c>
      <c r="H34" s="431" t="s">
        <v>392</v>
      </c>
      <c r="I34" s="431" t="s">
        <v>552</v>
      </c>
      <c r="J34" s="431" t="s">
        <v>174</v>
      </c>
      <c r="K34" s="432">
        <v>67.73</v>
      </c>
      <c r="L34" s="451">
        <v>35.4</v>
      </c>
      <c r="M34" s="451">
        <f t="shared" si="0"/>
        <v>2397.6419999999998</v>
      </c>
    </row>
    <row r="35" spans="4:13" ht="49.5" customHeight="1" outlineLevel="1">
      <c r="D35" s="232"/>
      <c r="F35" s="431" t="s">
        <v>168</v>
      </c>
      <c r="G35" s="430">
        <v>96545</v>
      </c>
      <c r="H35" s="431" t="s">
        <v>393</v>
      </c>
      <c r="I35" s="431" t="s">
        <v>324</v>
      </c>
      <c r="J35" s="431" t="s">
        <v>229</v>
      </c>
      <c r="K35" s="432">
        <v>540.20000000000005</v>
      </c>
      <c r="L35" s="451">
        <v>16.399999999999999</v>
      </c>
      <c r="M35" s="451">
        <f t="shared" si="0"/>
        <v>8859.2800000000007</v>
      </c>
    </row>
    <row r="36" spans="4:13" ht="49.5" customHeight="1" outlineLevel="1">
      <c r="D36" s="232"/>
      <c r="F36" s="431" t="s">
        <v>168</v>
      </c>
      <c r="G36" s="430">
        <v>96534</v>
      </c>
      <c r="H36" s="431" t="s">
        <v>394</v>
      </c>
      <c r="I36" s="440" t="s">
        <v>800</v>
      </c>
      <c r="J36" s="431" t="s">
        <v>174</v>
      </c>
      <c r="K36" s="432">
        <v>164.89</v>
      </c>
      <c r="L36" s="451">
        <v>77.23</v>
      </c>
      <c r="M36" s="451">
        <f t="shared" si="0"/>
        <v>12734.4547</v>
      </c>
    </row>
    <row r="37" spans="4:13" ht="49.5" customHeight="1" outlineLevel="1">
      <c r="D37" s="232"/>
      <c r="F37" s="431" t="s">
        <v>168</v>
      </c>
      <c r="G37" s="430">
        <v>94966</v>
      </c>
      <c r="H37" s="431" t="s">
        <v>395</v>
      </c>
      <c r="I37" s="440" t="s">
        <v>819</v>
      </c>
      <c r="J37" s="431" t="s">
        <v>230</v>
      </c>
      <c r="K37" s="432">
        <v>23.13</v>
      </c>
      <c r="L37" s="451">
        <v>618.83000000000004</v>
      </c>
      <c r="M37" s="451">
        <f t="shared" si="0"/>
        <v>14313.537900000001</v>
      </c>
    </row>
    <row r="38" spans="4:13" ht="37.5" customHeight="1" outlineLevel="1">
      <c r="D38" s="232"/>
      <c r="F38" s="431" t="s">
        <v>168</v>
      </c>
      <c r="G38" s="430">
        <v>94964</v>
      </c>
      <c r="H38" s="431" t="s">
        <v>396</v>
      </c>
      <c r="I38" s="440" t="s">
        <v>801</v>
      </c>
      <c r="J38" s="431" t="s">
        <v>230</v>
      </c>
      <c r="K38" s="432">
        <v>11.07</v>
      </c>
      <c r="L38" s="451">
        <v>575.12</v>
      </c>
      <c r="M38" s="451">
        <f t="shared" si="0"/>
        <v>6366.5784000000003</v>
      </c>
    </row>
    <row r="39" spans="4:13" ht="29" outlineLevel="1">
      <c r="D39" s="232"/>
      <c r="F39" s="431" t="s">
        <v>168</v>
      </c>
      <c r="G39" s="430">
        <v>103670</v>
      </c>
      <c r="H39" s="431" t="s">
        <v>397</v>
      </c>
      <c r="I39" s="431" t="s">
        <v>553</v>
      </c>
      <c r="J39" s="431" t="s">
        <v>230</v>
      </c>
      <c r="K39" s="432">
        <v>34.200000000000003</v>
      </c>
      <c r="L39" s="451">
        <v>244.23</v>
      </c>
      <c r="M39" s="451">
        <f t="shared" si="0"/>
        <v>8352.6660000000011</v>
      </c>
    </row>
    <row r="40" spans="4:13" ht="51" customHeight="1" outlineLevel="1">
      <c r="D40" s="232"/>
      <c r="F40" s="431" t="s">
        <v>168</v>
      </c>
      <c r="G40" s="430">
        <v>96543</v>
      </c>
      <c r="H40" s="431" t="s">
        <v>398</v>
      </c>
      <c r="I40" s="431" t="s">
        <v>322</v>
      </c>
      <c r="J40" s="431" t="s">
        <v>229</v>
      </c>
      <c r="K40" s="432">
        <v>373.7</v>
      </c>
      <c r="L40" s="451">
        <v>20.72</v>
      </c>
      <c r="M40" s="451">
        <f t="shared" si="0"/>
        <v>7743.0639999999994</v>
      </c>
    </row>
    <row r="41" spans="4:13" ht="29" outlineLevel="1">
      <c r="D41" s="232"/>
      <c r="F41" s="431" t="s">
        <v>168</v>
      </c>
      <c r="G41" s="430">
        <v>96544</v>
      </c>
      <c r="H41" s="435">
        <v>40181</v>
      </c>
      <c r="I41" s="431" t="s">
        <v>323</v>
      </c>
      <c r="J41" s="431" t="s">
        <v>229</v>
      </c>
      <c r="K41" s="432">
        <v>327.9</v>
      </c>
      <c r="L41" s="451">
        <v>18.399999999999999</v>
      </c>
      <c r="M41" s="451">
        <f t="shared" si="0"/>
        <v>6033.3599999999988</v>
      </c>
    </row>
    <row r="42" spans="4:13" ht="29" outlineLevel="1">
      <c r="D42" s="232"/>
      <c r="F42" s="431" t="s">
        <v>168</v>
      </c>
      <c r="G42" s="430">
        <v>96546</v>
      </c>
      <c r="H42" s="435">
        <v>40546</v>
      </c>
      <c r="I42" s="431" t="s">
        <v>325</v>
      </c>
      <c r="J42" s="431" t="s">
        <v>229</v>
      </c>
      <c r="K42" s="432">
        <v>322.8</v>
      </c>
      <c r="L42" s="451">
        <v>15.1</v>
      </c>
      <c r="M42" s="451">
        <f t="shared" si="0"/>
        <v>4874.28</v>
      </c>
    </row>
    <row r="43" spans="4:13" ht="29" outlineLevel="1">
      <c r="D43" s="232"/>
      <c r="F43" s="431" t="s">
        <v>168</v>
      </c>
      <c r="G43" s="430">
        <v>96547</v>
      </c>
      <c r="H43" s="435">
        <v>40911</v>
      </c>
      <c r="I43" s="431" t="s">
        <v>554</v>
      </c>
      <c r="J43" s="431" t="s">
        <v>229</v>
      </c>
      <c r="K43" s="432">
        <v>214.3</v>
      </c>
      <c r="L43" s="451">
        <v>14.28</v>
      </c>
      <c r="M43" s="451">
        <f t="shared" si="0"/>
        <v>3060.2040000000002</v>
      </c>
    </row>
    <row r="44" spans="4:13" ht="43.5" outlineLevel="1">
      <c r="D44" s="232"/>
      <c r="F44" s="431" t="s">
        <v>168</v>
      </c>
      <c r="G44" s="430">
        <v>96536</v>
      </c>
      <c r="H44" s="435">
        <v>41277</v>
      </c>
      <c r="I44" s="440" t="s">
        <v>807</v>
      </c>
      <c r="J44" s="431" t="s">
        <v>174</v>
      </c>
      <c r="K44" s="432">
        <v>285.37</v>
      </c>
      <c r="L44" s="451">
        <v>67.88</v>
      </c>
      <c r="M44" s="451">
        <f t="shared" si="0"/>
        <v>19370.9156</v>
      </c>
    </row>
    <row r="45" spans="4:13" ht="29" outlineLevel="1">
      <c r="D45" s="232"/>
      <c r="F45" s="431" t="s">
        <v>168</v>
      </c>
      <c r="G45" s="430">
        <v>98557</v>
      </c>
      <c r="H45" s="435">
        <v>41642</v>
      </c>
      <c r="I45" s="431" t="s">
        <v>555</v>
      </c>
      <c r="J45" s="431" t="s">
        <v>174</v>
      </c>
      <c r="K45" s="432">
        <v>142.94</v>
      </c>
      <c r="L45" s="451">
        <v>47.5</v>
      </c>
      <c r="M45" s="451">
        <f t="shared" si="0"/>
        <v>6789.65</v>
      </c>
    </row>
    <row r="46" spans="4:13" outlineLevel="1">
      <c r="D46" s="232"/>
      <c r="F46" s="438"/>
      <c r="G46" s="438"/>
      <c r="H46" s="441" t="s">
        <v>338</v>
      </c>
      <c r="I46" s="441" t="s">
        <v>651</v>
      </c>
      <c r="J46" s="438"/>
      <c r="K46" s="439"/>
      <c r="L46" s="449"/>
      <c r="M46" s="450">
        <f>SUM(M47:M62)</f>
        <v>176244.6532</v>
      </c>
    </row>
    <row r="47" spans="4:13" ht="29" outlineLevel="1">
      <c r="D47" s="232"/>
      <c r="F47" s="431" t="s">
        <v>168</v>
      </c>
      <c r="G47" s="430">
        <v>92443</v>
      </c>
      <c r="H47" s="431" t="s">
        <v>399</v>
      </c>
      <c r="I47" s="431" t="s">
        <v>652</v>
      </c>
      <c r="J47" s="431" t="s">
        <v>174</v>
      </c>
      <c r="K47" s="432">
        <v>449.93</v>
      </c>
      <c r="L47" s="451">
        <v>39.299999999999997</v>
      </c>
      <c r="M47" s="451">
        <f t="shared" si="0"/>
        <v>17682.249</v>
      </c>
    </row>
    <row r="48" spans="4:13" ht="43.5" outlineLevel="1">
      <c r="D48" s="232"/>
      <c r="F48" s="431" t="s">
        <v>168</v>
      </c>
      <c r="G48" s="430">
        <v>92480</v>
      </c>
      <c r="H48" s="431" t="s">
        <v>400</v>
      </c>
      <c r="I48" s="440" t="s">
        <v>875</v>
      </c>
      <c r="J48" s="431" t="s">
        <v>174</v>
      </c>
      <c r="K48" s="432">
        <v>396.8</v>
      </c>
      <c r="L48" s="451">
        <v>55.4</v>
      </c>
      <c r="M48" s="451">
        <f t="shared" si="0"/>
        <v>21982.720000000001</v>
      </c>
    </row>
    <row r="49" spans="4:13" ht="51" customHeight="1" outlineLevel="1">
      <c r="D49" s="232"/>
      <c r="F49" s="431" t="s">
        <v>168</v>
      </c>
      <c r="G49" s="430">
        <v>92267</v>
      </c>
      <c r="H49" s="431" t="s">
        <v>401</v>
      </c>
      <c r="I49" s="431" t="s">
        <v>556</v>
      </c>
      <c r="J49" s="431" t="s">
        <v>174</v>
      </c>
      <c r="K49" s="432">
        <v>140.01</v>
      </c>
      <c r="L49" s="451">
        <v>33.299999999999997</v>
      </c>
      <c r="M49" s="451">
        <f t="shared" si="0"/>
        <v>4662.3329999999996</v>
      </c>
    </row>
    <row r="50" spans="4:13" ht="43.5" outlineLevel="1">
      <c r="D50" s="232"/>
      <c r="F50" s="431" t="s">
        <v>168</v>
      </c>
      <c r="G50" s="430">
        <v>92759</v>
      </c>
      <c r="H50" s="431" t="s">
        <v>402</v>
      </c>
      <c r="I50" s="440" t="s">
        <v>812</v>
      </c>
      <c r="J50" s="431" t="s">
        <v>229</v>
      </c>
      <c r="K50" s="432">
        <v>970.7</v>
      </c>
      <c r="L50" s="451">
        <v>17.46</v>
      </c>
      <c r="M50" s="451">
        <f t="shared" si="0"/>
        <v>16948.422000000002</v>
      </c>
    </row>
    <row r="51" spans="4:13" ht="29" outlineLevel="1">
      <c r="D51" s="232"/>
      <c r="F51" s="431" t="s">
        <v>168</v>
      </c>
      <c r="G51" s="430">
        <v>92760</v>
      </c>
      <c r="H51" s="431" t="s">
        <v>557</v>
      </c>
      <c r="I51" s="440" t="s">
        <v>876</v>
      </c>
      <c r="J51" s="431" t="s">
        <v>229</v>
      </c>
      <c r="K51" s="432">
        <v>10</v>
      </c>
      <c r="L51" s="451">
        <v>17.22</v>
      </c>
      <c r="M51" s="451">
        <f t="shared" si="0"/>
        <v>172.2</v>
      </c>
    </row>
    <row r="52" spans="4:13" ht="29" outlineLevel="1">
      <c r="D52" s="232"/>
      <c r="F52" s="431" t="s">
        <v>168</v>
      </c>
      <c r="G52" s="430">
        <v>92761</v>
      </c>
      <c r="H52" s="431" t="s">
        <v>558</v>
      </c>
      <c r="I52" s="440" t="s">
        <v>877</v>
      </c>
      <c r="J52" s="431" t="s">
        <v>229</v>
      </c>
      <c r="K52" s="432">
        <v>880.6</v>
      </c>
      <c r="L52" s="451">
        <v>15.67</v>
      </c>
      <c r="M52" s="451">
        <f t="shared" si="0"/>
        <v>13799.002</v>
      </c>
    </row>
    <row r="53" spans="4:13" ht="43.5" outlineLevel="1">
      <c r="D53" s="232"/>
      <c r="F53" s="431" t="s">
        <v>168</v>
      </c>
      <c r="G53" s="430">
        <v>92762</v>
      </c>
      <c r="H53" s="431" t="s">
        <v>559</v>
      </c>
      <c r="I53" s="440" t="s">
        <v>878</v>
      </c>
      <c r="J53" s="431" t="s">
        <v>229</v>
      </c>
      <c r="K53" s="444">
        <v>1253.2</v>
      </c>
      <c r="L53" s="451">
        <v>14.01</v>
      </c>
      <c r="M53" s="451">
        <f t="shared" si="0"/>
        <v>17557.332000000002</v>
      </c>
    </row>
    <row r="54" spans="4:13" ht="43.5" outlineLevel="1">
      <c r="D54" s="232"/>
      <c r="F54" s="431" t="s">
        <v>168</v>
      </c>
      <c r="G54" s="430">
        <v>92763</v>
      </c>
      <c r="H54" s="431" t="s">
        <v>560</v>
      </c>
      <c r="I54" s="440" t="s">
        <v>879</v>
      </c>
      <c r="J54" s="431" t="s">
        <v>229</v>
      </c>
      <c r="K54" s="432">
        <v>656.8</v>
      </c>
      <c r="L54" s="451">
        <v>11.54</v>
      </c>
      <c r="M54" s="451">
        <f t="shared" si="0"/>
        <v>7579.4719999999988</v>
      </c>
    </row>
    <row r="55" spans="4:13" ht="43.5" outlineLevel="1">
      <c r="D55" s="232"/>
      <c r="F55" s="431" t="s">
        <v>168</v>
      </c>
      <c r="G55" s="430">
        <v>92768</v>
      </c>
      <c r="H55" s="431" t="s">
        <v>561</v>
      </c>
      <c r="I55" s="440" t="s">
        <v>816</v>
      </c>
      <c r="J55" s="431" t="s">
        <v>229</v>
      </c>
      <c r="K55" s="432">
        <v>177.9</v>
      </c>
      <c r="L55" s="451">
        <v>17.059999999999999</v>
      </c>
      <c r="M55" s="451">
        <f t="shared" si="0"/>
        <v>3034.9739999999997</v>
      </c>
    </row>
    <row r="56" spans="4:13" ht="43.5" outlineLevel="1">
      <c r="D56" s="232"/>
      <c r="F56" s="431" t="s">
        <v>168</v>
      </c>
      <c r="G56" s="430">
        <v>92769</v>
      </c>
      <c r="H56" s="435">
        <v>40182</v>
      </c>
      <c r="I56" s="440" t="s">
        <v>817</v>
      </c>
      <c r="J56" s="431" t="s">
        <v>229</v>
      </c>
      <c r="K56" s="432">
        <v>165</v>
      </c>
      <c r="L56" s="451">
        <v>16.77</v>
      </c>
      <c r="M56" s="451">
        <f t="shared" si="0"/>
        <v>2767.0499999999997</v>
      </c>
    </row>
    <row r="57" spans="4:13" ht="43.5" outlineLevel="1">
      <c r="D57" s="232"/>
      <c r="F57" s="431" t="s">
        <v>168</v>
      </c>
      <c r="G57" s="430">
        <v>92770</v>
      </c>
      <c r="H57" s="435">
        <v>40547</v>
      </c>
      <c r="I57" s="440" t="s">
        <v>818</v>
      </c>
      <c r="J57" s="431" t="s">
        <v>229</v>
      </c>
      <c r="K57" s="432">
        <v>429.1</v>
      </c>
      <c r="L57" s="451">
        <v>16.239999999999998</v>
      </c>
      <c r="M57" s="451">
        <f t="shared" si="0"/>
        <v>6968.5839999999998</v>
      </c>
    </row>
    <row r="58" spans="4:13" ht="43.5" outlineLevel="1">
      <c r="D58" s="232"/>
      <c r="F58" s="431" t="s">
        <v>168</v>
      </c>
      <c r="G58" s="430">
        <v>94966</v>
      </c>
      <c r="H58" s="435">
        <v>40912</v>
      </c>
      <c r="I58" s="440" t="s">
        <v>819</v>
      </c>
      <c r="J58" s="431" t="s">
        <v>230</v>
      </c>
      <c r="K58" s="432">
        <v>65.819999999999993</v>
      </c>
      <c r="L58" s="451">
        <v>618.83000000000004</v>
      </c>
      <c r="M58" s="451">
        <f t="shared" si="0"/>
        <v>40731.390599999999</v>
      </c>
    </row>
    <row r="59" spans="4:13" ht="29" outlineLevel="1">
      <c r="D59" s="232"/>
      <c r="F59" s="431" t="s">
        <v>168</v>
      </c>
      <c r="G59" s="430">
        <v>103670</v>
      </c>
      <c r="H59" s="435">
        <v>41278</v>
      </c>
      <c r="I59" s="431" t="s">
        <v>553</v>
      </c>
      <c r="J59" s="431" t="s">
        <v>230</v>
      </c>
      <c r="K59" s="432">
        <v>65.819999999999993</v>
      </c>
      <c r="L59" s="451">
        <v>244.23</v>
      </c>
      <c r="M59" s="451">
        <f t="shared" si="0"/>
        <v>16075.218599999998</v>
      </c>
    </row>
    <row r="60" spans="4:13" ht="29" outlineLevel="1">
      <c r="D60" s="232"/>
      <c r="F60" s="431" t="s">
        <v>168</v>
      </c>
      <c r="G60" s="430">
        <v>92764</v>
      </c>
      <c r="H60" s="435">
        <v>41643</v>
      </c>
      <c r="I60" s="431" t="s">
        <v>653</v>
      </c>
      <c r="J60" s="431" t="s">
        <v>229</v>
      </c>
      <c r="K60" s="432">
        <v>24.2</v>
      </c>
      <c r="L60" s="451">
        <v>12.61</v>
      </c>
      <c r="M60" s="451">
        <f t="shared" si="0"/>
        <v>305.16199999999998</v>
      </c>
    </row>
    <row r="61" spans="4:13" ht="43.5" outlineLevel="1">
      <c r="D61" s="232"/>
      <c r="F61" s="431" t="s">
        <v>168</v>
      </c>
      <c r="G61" s="430">
        <v>92771</v>
      </c>
      <c r="H61" s="435">
        <v>42008</v>
      </c>
      <c r="I61" s="440" t="s">
        <v>880</v>
      </c>
      <c r="J61" s="431" t="s">
        <v>229</v>
      </c>
      <c r="K61" s="432">
        <v>160.30000000000001</v>
      </c>
      <c r="L61" s="451">
        <v>14.74</v>
      </c>
      <c r="M61" s="451">
        <f t="shared" si="0"/>
        <v>2362.8220000000001</v>
      </c>
    </row>
    <row r="62" spans="4:13" ht="43.5" outlineLevel="1">
      <c r="D62" s="232"/>
      <c r="F62" s="431" t="s">
        <v>168</v>
      </c>
      <c r="G62" s="430">
        <v>92771</v>
      </c>
      <c r="H62" s="435">
        <v>42373</v>
      </c>
      <c r="I62" s="440" t="s">
        <v>880</v>
      </c>
      <c r="J62" s="431" t="s">
        <v>229</v>
      </c>
      <c r="K62" s="432">
        <v>245.3</v>
      </c>
      <c r="L62" s="451">
        <v>14.74</v>
      </c>
      <c r="M62" s="451">
        <f t="shared" si="0"/>
        <v>3615.7220000000002</v>
      </c>
    </row>
    <row r="63" spans="4:13" outlineLevel="1">
      <c r="D63" s="232"/>
      <c r="F63" s="438"/>
      <c r="G63" s="438"/>
      <c r="H63" s="441" t="s">
        <v>339</v>
      </c>
      <c r="I63" s="441" t="s">
        <v>654</v>
      </c>
      <c r="J63" s="438"/>
      <c r="K63" s="439"/>
      <c r="L63" s="449"/>
      <c r="M63" s="450">
        <f>SUM(M64:M67)</f>
        <v>59395.925000000003</v>
      </c>
    </row>
    <row r="64" spans="4:13" ht="29" outlineLevel="1">
      <c r="D64" s="232"/>
      <c r="F64" s="431" t="s">
        <v>168</v>
      </c>
      <c r="G64" s="430">
        <v>103356</v>
      </c>
      <c r="H64" s="431" t="s">
        <v>403</v>
      </c>
      <c r="I64" s="431" t="s">
        <v>655</v>
      </c>
      <c r="J64" s="431" t="s">
        <v>174</v>
      </c>
      <c r="K64" s="432">
        <v>974.2</v>
      </c>
      <c r="L64" s="451">
        <v>50.45</v>
      </c>
      <c r="M64" s="451">
        <f t="shared" si="0"/>
        <v>49148.390000000007</v>
      </c>
    </row>
    <row r="65" spans="4:13" ht="29" outlineLevel="1">
      <c r="D65" s="232"/>
      <c r="F65" s="431" t="s">
        <v>168</v>
      </c>
      <c r="G65" s="430">
        <v>93189</v>
      </c>
      <c r="H65" s="431" t="s">
        <v>404</v>
      </c>
      <c r="I65" s="431" t="s">
        <v>562</v>
      </c>
      <c r="J65" s="431" t="s">
        <v>228</v>
      </c>
      <c r="K65" s="432">
        <v>34.4</v>
      </c>
      <c r="L65" s="451">
        <v>111.23</v>
      </c>
      <c r="M65" s="451">
        <f t="shared" si="0"/>
        <v>3826.3119999999999</v>
      </c>
    </row>
    <row r="66" spans="4:13" ht="35.25" customHeight="1" outlineLevel="1">
      <c r="D66" s="232"/>
      <c r="F66" s="431" t="s">
        <v>168</v>
      </c>
      <c r="G66" s="430">
        <v>93191</v>
      </c>
      <c r="H66" s="431" t="s">
        <v>405</v>
      </c>
      <c r="I66" s="431" t="s">
        <v>656</v>
      </c>
      <c r="J66" s="431" t="s">
        <v>228</v>
      </c>
      <c r="K66" s="432">
        <v>38.9</v>
      </c>
      <c r="L66" s="451">
        <v>60.08</v>
      </c>
      <c r="M66" s="451">
        <f t="shared" si="0"/>
        <v>2337.1119999999996</v>
      </c>
    </row>
    <row r="67" spans="4:13" ht="30" customHeight="1" outlineLevel="1">
      <c r="D67" s="232"/>
      <c r="F67" s="431" t="s">
        <v>168</v>
      </c>
      <c r="G67" s="430">
        <v>93197</v>
      </c>
      <c r="H67" s="431" t="s">
        <v>406</v>
      </c>
      <c r="I67" s="431" t="s">
        <v>563</v>
      </c>
      <c r="J67" s="431" t="s">
        <v>228</v>
      </c>
      <c r="K67" s="432">
        <v>38.9</v>
      </c>
      <c r="L67" s="451">
        <v>104.99</v>
      </c>
      <c r="M67" s="451">
        <f t="shared" si="0"/>
        <v>4084.1109999999999</v>
      </c>
    </row>
    <row r="68" spans="4:13" outlineLevel="1">
      <c r="D68" s="232"/>
      <c r="F68" s="438"/>
      <c r="G68" s="438"/>
      <c r="H68" s="441" t="s">
        <v>361</v>
      </c>
      <c r="I68" s="441" t="s">
        <v>632</v>
      </c>
      <c r="J68" s="438"/>
      <c r="K68" s="439"/>
      <c r="L68" s="449"/>
      <c r="M68" s="450">
        <f>SUM(M69:M72)</f>
        <v>51908.850600000005</v>
      </c>
    </row>
    <row r="69" spans="4:13" ht="30" customHeight="1" outlineLevel="1">
      <c r="D69" s="232"/>
      <c r="F69" s="431" t="s">
        <v>168</v>
      </c>
      <c r="G69" s="430">
        <v>87893</v>
      </c>
      <c r="H69" s="431" t="s">
        <v>407</v>
      </c>
      <c r="I69" s="440" t="s">
        <v>881</v>
      </c>
      <c r="J69" s="431" t="s">
        <v>174</v>
      </c>
      <c r="K69" s="444">
        <v>1015.48</v>
      </c>
      <c r="L69" s="451">
        <v>7.03</v>
      </c>
      <c r="M69" s="451">
        <f t="shared" si="0"/>
        <v>7138.8244000000004</v>
      </c>
    </row>
    <row r="70" spans="4:13" ht="30" customHeight="1" outlineLevel="1">
      <c r="D70" s="232"/>
      <c r="F70" s="431" t="s">
        <v>168</v>
      </c>
      <c r="G70" s="430">
        <v>87548</v>
      </c>
      <c r="H70" s="431" t="s">
        <v>408</v>
      </c>
      <c r="I70" s="431" t="s">
        <v>657</v>
      </c>
      <c r="J70" s="431" t="s">
        <v>174</v>
      </c>
      <c r="K70" s="432">
        <v>790.43</v>
      </c>
      <c r="L70" s="451">
        <v>21.54</v>
      </c>
      <c r="M70" s="451">
        <f t="shared" si="0"/>
        <v>17025.8622</v>
      </c>
    </row>
    <row r="71" spans="4:13" ht="30" customHeight="1" outlineLevel="1">
      <c r="D71" s="232"/>
      <c r="F71" s="431" t="s">
        <v>168</v>
      </c>
      <c r="G71" s="430">
        <v>87536</v>
      </c>
      <c r="H71" s="431" t="s">
        <v>409</v>
      </c>
      <c r="I71" s="431" t="s">
        <v>658</v>
      </c>
      <c r="J71" s="431" t="s">
        <v>174</v>
      </c>
      <c r="K71" s="432">
        <v>225.05</v>
      </c>
      <c r="L71" s="451">
        <v>37.5</v>
      </c>
      <c r="M71" s="451">
        <f t="shared" si="0"/>
        <v>8439.375</v>
      </c>
    </row>
    <row r="72" spans="4:13" ht="43.5" outlineLevel="1">
      <c r="D72" s="232"/>
      <c r="F72" s="431" t="s">
        <v>168</v>
      </c>
      <c r="G72" s="430">
        <v>87275</v>
      </c>
      <c r="H72" s="431" t="s">
        <v>410</v>
      </c>
      <c r="I72" s="440" t="s">
        <v>882</v>
      </c>
      <c r="J72" s="431" t="s">
        <v>174</v>
      </c>
      <c r="K72" s="432">
        <v>225.05</v>
      </c>
      <c r="L72" s="451">
        <v>85.78</v>
      </c>
      <c r="M72" s="451">
        <f t="shared" si="0"/>
        <v>19304.789000000001</v>
      </c>
    </row>
    <row r="73" spans="4:13" outlineLevel="1">
      <c r="D73" s="232"/>
      <c r="F73" s="438"/>
      <c r="G73" s="438"/>
      <c r="H73" s="441" t="s">
        <v>362</v>
      </c>
      <c r="I73" s="441" t="s">
        <v>365</v>
      </c>
      <c r="J73" s="438"/>
      <c r="K73" s="439"/>
      <c r="L73" s="449"/>
      <c r="M73" s="450">
        <f>SUM(M74:M79)</f>
        <v>129157.4213</v>
      </c>
    </row>
    <row r="74" spans="4:13" ht="43.5" outlineLevel="1">
      <c r="D74" s="232"/>
      <c r="F74" s="431" t="s">
        <v>378</v>
      </c>
      <c r="G74" s="430">
        <v>3</v>
      </c>
      <c r="H74" s="431" t="s">
        <v>411</v>
      </c>
      <c r="I74" s="440" t="s">
        <v>883</v>
      </c>
      <c r="J74" s="431" t="s">
        <v>176</v>
      </c>
      <c r="K74" s="432">
        <v>2</v>
      </c>
      <c r="L74" s="451">
        <v>2030.89</v>
      </c>
      <c r="M74" s="451">
        <f t="shared" si="0"/>
        <v>4061.78</v>
      </c>
    </row>
    <row r="75" spans="4:13" ht="58" outlineLevel="1">
      <c r="D75" s="232"/>
      <c r="F75" s="431" t="s">
        <v>168</v>
      </c>
      <c r="G75" s="430">
        <v>94570</v>
      </c>
      <c r="H75" s="431" t="s">
        <v>412</v>
      </c>
      <c r="I75" s="440" t="s">
        <v>827</v>
      </c>
      <c r="J75" s="431" t="s">
        <v>174</v>
      </c>
      <c r="K75" s="432">
        <v>22.8</v>
      </c>
      <c r="L75" s="451">
        <v>929.97</v>
      </c>
      <c r="M75" s="451">
        <f t="shared" si="0"/>
        <v>21203.316000000003</v>
      </c>
    </row>
    <row r="76" spans="4:13" ht="58" outlineLevel="1">
      <c r="D76" s="232"/>
      <c r="F76" s="431" t="s">
        <v>168</v>
      </c>
      <c r="G76" s="430">
        <v>100689</v>
      </c>
      <c r="H76" s="431" t="s">
        <v>413</v>
      </c>
      <c r="I76" s="440" t="s">
        <v>884</v>
      </c>
      <c r="J76" s="431" t="s">
        <v>165</v>
      </c>
      <c r="K76" s="432">
        <v>20</v>
      </c>
      <c r="L76" s="451">
        <v>1198.99</v>
      </c>
      <c r="M76" s="451">
        <f t="shared" si="0"/>
        <v>23979.8</v>
      </c>
    </row>
    <row r="77" spans="4:13" ht="58" outlineLevel="1">
      <c r="D77" s="232"/>
      <c r="F77" s="431" t="s">
        <v>168</v>
      </c>
      <c r="G77" s="430">
        <v>100682</v>
      </c>
      <c r="H77" s="431" t="s">
        <v>414</v>
      </c>
      <c r="I77" s="440" t="s">
        <v>885</v>
      </c>
      <c r="J77" s="431" t="s">
        <v>165</v>
      </c>
      <c r="K77" s="432">
        <v>1</v>
      </c>
      <c r="L77" s="451">
        <v>945.98</v>
      </c>
      <c r="M77" s="451">
        <f t="shared" si="0"/>
        <v>945.98</v>
      </c>
    </row>
    <row r="78" spans="4:13" ht="29" outlineLevel="1">
      <c r="D78" s="232"/>
      <c r="F78" s="431" t="s">
        <v>378</v>
      </c>
      <c r="G78" s="430">
        <v>13</v>
      </c>
      <c r="H78" s="431" t="s">
        <v>415</v>
      </c>
      <c r="I78" s="431" t="s">
        <v>659</v>
      </c>
      <c r="J78" s="431" t="s">
        <v>174</v>
      </c>
      <c r="K78" s="432">
        <v>41.11</v>
      </c>
      <c r="L78" s="451">
        <v>1619.23</v>
      </c>
      <c r="M78" s="451">
        <f t="shared" si="0"/>
        <v>66566.545299999998</v>
      </c>
    </row>
    <row r="79" spans="4:13" ht="62.25" customHeight="1" outlineLevel="1">
      <c r="D79" s="232"/>
      <c r="F79" s="431" t="s">
        <v>378</v>
      </c>
      <c r="G79" s="430">
        <v>5</v>
      </c>
      <c r="H79" s="431" t="s">
        <v>566</v>
      </c>
      <c r="I79" s="440" t="s">
        <v>886</v>
      </c>
      <c r="J79" s="431" t="s">
        <v>176</v>
      </c>
      <c r="K79" s="432">
        <v>2</v>
      </c>
      <c r="L79" s="451">
        <v>6200</v>
      </c>
      <c r="M79" s="451">
        <f t="shared" si="0"/>
        <v>12400</v>
      </c>
    </row>
    <row r="80" spans="4:13" outlineLevel="1">
      <c r="D80" s="232"/>
      <c r="F80" s="438"/>
      <c r="G80" s="438"/>
      <c r="H80" s="441" t="s">
        <v>366</v>
      </c>
      <c r="I80" s="441" t="s">
        <v>660</v>
      </c>
      <c r="J80" s="438"/>
      <c r="K80" s="439"/>
      <c r="L80" s="449"/>
      <c r="M80" s="450">
        <f>SUM(M81:M86)</f>
        <v>39111.371500000001</v>
      </c>
    </row>
    <row r="81" spans="4:13" outlineLevel="1">
      <c r="D81" s="232"/>
      <c r="F81" s="431" t="s">
        <v>168</v>
      </c>
      <c r="G81" s="430">
        <v>88485</v>
      </c>
      <c r="H81" s="431" t="s">
        <v>416</v>
      </c>
      <c r="I81" s="431" t="s">
        <v>567</v>
      </c>
      <c r="J81" s="431" t="s">
        <v>174</v>
      </c>
      <c r="K81" s="432">
        <v>790.43</v>
      </c>
      <c r="L81" s="451">
        <v>3.31</v>
      </c>
      <c r="M81" s="451">
        <f t="shared" si="0"/>
        <v>2616.3233</v>
      </c>
    </row>
    <row r="82" spans="4:13" outlineLevel="1">
      <c r="D82" s="232"/>
      <c r="F82" s="431" t="s">
        <v>168</v>
      </c>
      <c r="G82" s="430">
        <v>88495</v>
      </c>
      <c r="H82" s="431" t="s">
        <v>417</v>
      </c>
      <c r="I82" s="431" t="s">
        <v>334</v>
      </c>
      <c r="J82" s="431" t="s">
        <v>174</v>
      </c>
      <c r="K82" s="432">
        <v>790.43</v>
      </c>
      <c r="L82" s="451">
        <v>10.5</v>
      </c>
      <c r="M82" s="451">
        <f t="shared" ref="M82:M148" si="1">L82*K82</f>
        <v>8299.5149999999994</v>
      </c>
    </row>
    <row r="83" spans="4:13" ht="29" outlineLevel="1">
      <c r="D83" s="232"/>
      <c r="F83" s="431" t="s">
        <v>168</v>
      </c>
      <c r="G83" s="430">
        <v>88489</v>
      </c>
      <c r="H83" s="431" t="s">
        <v>418</v>
      </c>
      <c r="I83" s="431" t="s">
        <v>332</v>
      </c>
      <c r="J83" s="431" t="s">
        <v>174</v>
      </c>
      <c r="K83" s="432">
        <v>790.43</v>
      </c>
      <c r="L83" s="451">
        <v>11.5</v>
      </c>
      <c r="M83" s="451">
        <f t="shared" si="0"/>
        <v>9089.9449999999997</v>
      </c>
    </row>
    <row r="84" spans="4:13" outlineLevel="1">
      <c r="D84" s="232"/>
      <c r="F84" s="431" t="s">
        <v>168</v>
      </c>
      <c r="G84" s="430">
        <v>88484</v>
      </c>
      <c r="H84" s="431" t="s">
        <v>419</v>
      </c>
      <c r="I84" s="431" t="s">
        <v>330</v>
      </c>
      <c r="J84" s="431" t="s">
        <v>174</v>
      </c>
      <c r="K84" s="432">
        <v>491.02</v>
      </c>
      <c r="L84" s="451">
        <v>3.73</v>
      </c>
      <c r="M84" s="451">
        <f t="shared" si="1"/>
        <v>1831.5046</v>
      </c>
    </row>
    <row r="85" spans="4:13" outlineLevel="1">
      <c r="D85" s="232"/>
      <c r="F85" s="431" t="s">
        <v>168</v>
      </c>
      <c r="G85" s="430">
        <v>88494</v>
      </c>
      <c r="H85" s="431" t="s">
        <v>420</v>
      </c>
      <c r="I85" s="431" t="s">
        <v>333</v>
      </c>
      <c r="J85" s="431" t="s">
        <v>174</v>
      </c>
      <c r="K85" s="432">
        <v>491.02</v>
      </c>
      <c r="L85" s="451">
        <v>20.54</v>
      </c>
      <c r="M85" s="451">
        <f t="shared" si="1"/>
        <v>10085.550799999999</v>
      </c>
    </row>
    <row r="86" spans="4:13" ht="29" outlineLevel="1">
      <c r="D86" s="232"/>
      <c r="F86" s="431" t="s">
        <v>168</v>
      </c>
      <c r="G86" s="430">
        <v>88488</v>
      </c>
      <c r="H86" s="431" t="s">
        <v>421</v>
      </c>
      <c r="I86" s="431" t="s">
        <v>331</v>
      </c>
      <c r="J86" s="431" t="s">
        <v>174</v>
      </c>
      <c r="K86" s="432">
        <v>491.02</v>
      </c>
      <c r="L86" s="451">
        <v>14.64</v>
      </c>
      <c r="M86" s="451">
        <f t="shared" si="1"/>
        <v>7188.5328</v>
      </c>
    </row>
    <row r="87" spans="4:13" outlineLevel="1">
      <c r="D87" s="232"/>
      <c r="F87" s="438"/>
      <c r="G87" s="438"/>
      <c r="H87" s="441" t="s">
        <v>371</v>
      </c>
      <c r="I87" s="441" t="s">
        <v>633</v>
      </c>
      <c r="J87" s="438"/>
      <c r="K87" s="439"/>
      <c r="L87" s="449"/>
      <c r="M87" s="450">
        <f>SUM(M88:M95)</f>
        <v>76040.722399999999</v>
      </c>
    </row>
    <row r="88" spans="4:13" ht="43.5" outlineLevel="1">
      <c r="D88" s="232"/>
      <c r="F88" s="431" t="s">
        <v>168</v>
      </c>
      <c r="G88" s="430">
        <v>87894</v>
      </c>
      <c r="H88" s="431" t="s">
        <v>422</v>
      </c>
      <c r="I88" s="431" t="s">
        <v>568</v>
      </c>
      <c r="J88" s="431" t="s">
        <v>174</v>
      </c>
      <c r="K88" s="432">
        <v>717.24</v>
      </c>
      <c r="L88" s="451">
        <v>6.57</v>
      </c>
      <c r="M88" s="451">
        <f t="shared" si="1"/>
        <v>4712.2668000000003</v>
      </c>
    </row>
    <row r="89" spans="4:13" ht="37.5" customHeight="1" outlineLevel="1">
      <c r="D89" s="232"/>
      <c r="F89" s="431" t="s">
        <v>168</v>
      </c>
      <c r="G89" s="430">
        <v>104233</v>
      </c>
      <c r="H89" s="431" t="s">
        <v>423</v>
      </c>
      <c r="I89" s="431" t="s">
        <v>569</v>
      </c>
      <c r="J89" s="431" t="s">
        <v>174</v>
      </c>
      <c r="K89" s="432">
        <v>717.24</v>
      </c>
      <c r="L89" s="451">
        <v>32.25</v>
      </c>
      <c r="M89" s="451">
        <f t="shared" si="1"/>
        <v>23130.99</v>
      </c>
    </row>
    <row r="90" spans="4:13" ht="30" customHeight="1" outlineLevel="1">
      <c r="D90" s="232"/>
      <c r="F90" s="431" t="s">
        <v>378</v>
      </c>
      <c r="G90" s="430">
        <v>4</v>
      </c>
      <c r="H90" s="431" t="s">
        <v>424</v>
      </c>
      <c r="I90" s="431" t="s">
        <v>661</v>
      </c>
      <c r="J90" s="431" t="s">
        <v>174</v>
      </c>
      <c r="K90" s="432">
        <v>59.83</v>
      </c>
      <c r="L90" s="451">
        <v>147.85</v>
      </c>
      <c r="M90" s="451">
        <f t="shared" si="1"/>
        <v>8845.8654999999999</v>
      </c>
    </row>
    <row r="91" spans="4:13" ht="30" customHeight="1" outlineLevel="1">
      <c r="D91" s="232"/>
      <c r="F91" s="431" t="s">
        <v>378</v>
      </c>
      <c r="G91" s="430">
        <v>6</v>
      </c>
      <c r="H91" s="431" t="s">
        <v>425</v>
      </c>
      <c r="I91" s="431" t="s">
        <v>570</v>
      </c>
      <c r="J91" s="431" t="s">
        <v>377</v>
      </c>
      <c r="K91" s="432">
        <v>80.44</v>
      </c>
      <c r="L91" s="451">
        <v>115.22</v>
      </c>
      <c r="M91" s="451">
        <f t="shared" si="1"/>
        <v>9268.2968000000001</v>
      </c>
    </row>
    <row r="92" spans="4:13" ht="29" outlineLevel="1">
      <c r="D92" s="232"/>
      <c r="F92" s="431" t="s">
        <v>378</v>
      </c>
      <c r="G92" s="430">
        <v>7</v>
      </c>
      <c r="H92" s="431" t="s">
        <v>426</v>
      </c>
      <c r="I92" s="431" t="s">
        <v>571</v>
      </c>
      <c r="J92" s="431" t="s">
        <v>377</v>
      </c>
      <c r="K92" s="432">
        <v>30.4</v>
      </c>
      <c r="L92" s="451">
        <v>297.56</v>
      </c>
      <c r="M92" s="451">
        <f t="shared" si="1"/>
        <v>9045.8240000000005</v>
      </c>
    </row>
    <row r="93" spans="4:13" outlineLevel="1">
      <c r="D93" s="232"/>
      <c r="F93" s="431" t="s">
        <v>168</v>
      </c>
      <c r="G93" s="430">
        <v>88485</v>
      </c>
      <c r="H93" s="431" t="s">
        <v>572</v>
      </c>
      <c r="I93" s="431" t="s">
        <v>567</v>
      </c>
      <c r="J93" s="431" t="s">
        <v>174</v>
      </c>
      <c r="K93" s="432">
        <v>546.57000000000005</v>
      </c>
      <c r="L93" s="451">
        <v>3.31</v>
      </c>
      <c r="M93" s="451">
        <f t="shared" si="1"/>
        <v>1809.1467000000002</v>
      </c>
    </row>
    <row r="94" spans="4:13" ht="29" outlineLevel="1">
      <c r="D94" s="232"/>
      <c r="F94" s="431" t="s">
        <v>168</v>
      </c>
      <c r="G94" s="430">
        <v>96130</v>
      </c>
      <c r="H94" s="431" t="s">
        <v>574</v>
      </c>
      <c r="I94" s="431" t="s">
        <v>573</v>
      </c>
      <c r="J94" s="431" t="s">
        <v>174</v>
      </c>
      <c r="K94" s="432">
        <v>546.57000000000005</v>
      </c>
      <c r="L94" s="451">
        <v>20.54</v>
      </c>
      <c r="M94" s="451">
        <f t="shared" si="1"/>
        <v>11226.5478</v>
      </c>
    </row>
    <row r="95" spans="4:13" ht="30" customHeight="1" outlineLevel="1">
      <c r="D95" s="232"/>
      <c r="F95" s="431" t="s">
        <v>168</v>
      </c>
      <c r="G95" s="430">
        <v>88489</v>
      </c>
      <c r="H95" s="431" t="s">
        <v>662</v>
      </c>
      <c r="I95" s="431" t="s">
        <v>332</v>
      </c>
      <c r="J95" s="431" t="s">
        <v>174</v>
      </c>
      <c r="K95" s="432">
        <v>546.57000000000005</v>
      </c>
      <c r="L95" s="451">
        <v>14.64</v>
      </c>
      <c r="M95" s="451">
        <f t="shared" si="1"/>
        <v>8001.7848000000013</v>
      </c>
    </row>
    <row r="96" spans="4:13" outlineLevel="1">
      <c r="D96" s="232"/>
      <c r="F96" s="438"/>
      <c r="G96" s="438"/>
      <c r="H96" s="441" t="s">
        <v>372</v>
      </c>
      <c r="I96" s="441" t="s">
        <v>663</v>
      </c>
      <c r="J96" s="438"/>
      <c r="K96" s="439"/>
      <c r="L96" s="449"/>
      <c r="M96" s="450">
        <f>SUM(M97:M124)</f>
        <v>35834.100400000003</v>
      </c>
    </row>
    <row r="97" spans="4:13" ht="30" customHeight="1" outlineLevel="1">
      <c r="D97" s="232"/>
      <c r="F97" s="431" t="s">
        <v>168</v>
      </c>
      <c r="G97" s="430">
        <v>92868</v>
      </c>
      <c r="H97" s="431" t="s">
        <v>427</v>
      </c>
      <c r="I97" s="431" t="s">
        <v>575</v>
      </c>
      <c r="J97" s="431" t="s">
        <v>165</v>
      </c>
      <c r="K97" s="432">
        <v>53</v>
      </c>
      <c r="L97" s="451">
        <v>13.66</v>
      </c>
      <c r="M97" s="451">
        <f t="shared" si="1"/>
        <v>723.98</v>
      </c>
    </row>
    <row r="98" spans="4:13" ht="30" customHeight="1" outlineLevel="1">
      <c r="D98" s="232"/>
      <c r="F98" s="431" t="s">
        <v>168</v>
      </c>
      <c r="G98" s="430">
        <v>91937</v>
      </c>
      <c r="H98" s="431" t="s">
        <v>428</v>
      </c>
      <c r="I98" s="431" t="s">
        <v>576</v>
      </c>
      <c r="J98" s="431" t="s">
        <v>165</v>
      </c>
      <c r="K98" s="432">
        <v>62</v>
      </c>
      <c r="L98" s="451">
        <v>13.02</v>
      </c>
      <c r="M98" s="451">
        <f t="shared" si="1"/>
        <v>807.24</v>
      </c>
    </row>
    <row r="99" spans="4:13" ht="36.75" customHeight="1" outlineLevel="1">
      <c r="D99" s="232"/>
      <c r="F99" s="431" t="s">
        <v>168</v>
      </c>
      <c r="G99" s="430">
        <v>91924</v>
      </c>
      <c r="H99" s="431" t="s">
        <v>429</v>
      </c>
      <c r="I99" s="431" t="s">
        <v>577</v>
      </c>
      <c r="J99" s="431" t="s">
        <v>228</v>
      </c>
      <c r="K99" s="432">
        <v>782.4</v>
      </c>
      <c r="L99" s="451">
        <v>3.22</v>
      </c>
      <c r="M99" s="451">
        <f t="shared" si="1"/>
        <v>2519.328</v>
      </c>
    </row>
    <row r="100" spans="4:13" ht="29" outlineLevel="1">
      <c r="D100" s="232"/>
      <c r="F100" s="431" t="s">
        <v>168</v>
      </c>
      <c r="G100" s="430">
        <v>91926</v>
      </c>
      <c r="H100" s="431" t="s">
        <v>430</v>
      </c>
      <c r="I100" s="431" t="s">
        <v>578</v>
      </c>
      <c r="J100" s="431" t="s">
        <v>228</v>
      </c>
      <c r="K100" s="432">
        <v>895.4</v>
      </c>
      <c r="L100" s="451">
        <v>4.75</v>
      </c>
      <c r="M100" s="451">
        <f t="shared" si="1"/>
        <v>4253.1499999999996</v>
      </c>
    </row>
    <row r="101" spans="4:13" ht="29" outlineLevel="1">
      <c r="D101" s="232"/>
      <c r="F101" s="431" t="s">
        <v>168</v>
      </c>
      <c r="G101" s="430">
        <v>91928</v>
      </c>
      <c r="H101" s="431" t="s">
        <v>431</v>
      </c>
      <c r="I101" s="431" t="s">
        <v>579</v>
      </c>
      <c r="J101" s="431" t="s">
        <v>228</v>
      </c>
      <c r="K101" s="432">
        <v>378.7</v>
      </c>
      <c r="L101" s="451">
        <v>6.47</v>
      </c>
      <c r="M101" s="451">
        <f t="shared" si="1"/>
        <v>2450.1889999999999</v>
      </c>
    </row>
    <row r="102" spans="4:13" ht="29" outlineLevel="1">
      <c r="D102" s="232"/>
      <c r="F102" s="431" t="s">
        <v>168</v>
      </c>
      <c r="G102" s="430">
        <v>91929</v>
      </c>
      <c r="H102" s="431" t="s">
        <v>432</v>
      </c>
      <c r="I102" s="431" t="s">
        <v>664</v>
      </c>
      <c r="J102" s="431" t="s">
        <v>228</v>
      </c>
      <c r="K102" s="432">
        <v>103.6</v>
      </c>
      <c r="L102" s="451">
        <v>8.0299999999999994</v>
      </c>
      <c r="M102" s="451">
        <f t="shared" si="1"/>
        <v>831.9079999999999</v>
      </c>
    </row>
    <row r="103" spans="4:13" ht="30" customHeight="1" outlineLevel="1">
      <c r="D103" s="232"/>
      <c r="F103" s="431" t="s">
        <v>168</v>
      </c>
      <c r="G103" s="430">
        <v>92980</v>
      </c>
      <c r="H103" s="431" t="s">
        <v>433</v>
      </c>
      <c r="I103" s="431" t="s">
        <v>665</v>
      </c>
      <c r="J103" s="431" t="s">
        <v>228</v>
      </c>
      <c r="K103" s="432">
        <v>131.1</v>
      </c>
      <c r="L103" s="451">
        <v>9.5</v>
      </c>
      <c r="M103" s="451">
        <f t="shared" si="1"/>
        <v>1245.45</v>
      </c>
    </row>
    <row r="104" spans="4:13" ht="30" customHeight="1" outlineLevel="1">
      <c r="D104" s="232"/>
      <c r="F104" s="431" t="s">
        <v>168</v>
      </c>
      <c r="G104" s="430">
        <v>101887</v>
      </c>
      <c r="H104" s="431" t="s">
        <v>434</v>
      </c>
      <c r="I104" s="431" t="s">
        <v>666</v>
      </c>
      <c r="J104" s="431" t="s">
        <v>228</v>
      </c>
      <c r="K104" s="432">
        <v>20.3</v>
      </c>
      <c r="L104" s="451">
        <v>17.95</v>
      </c>
      <c r="M104" s="451">
        <f t="shared" si="1"/>
        <v>364.38499999999999</v>
      </c>
    </row>
    <row r="105" spans="4:13" ht="51" customHeight="1" outlineLevel="1">
      <c r="D105" s="232"/>
      <c r="F105" s="431" t="s">
        <v>168</v>
      </c>
      <c r="G105" s="430">
        <v>101889</v>
      </c>
      <c r="H105" s="431" t="s">
        <v>435</v>
      </c>
      <c r="I105" s="431" t="s">
        <v>667</v>
      </c>
      <c r="J105" s="431" t="s">
        <v>228</v>
      </c>
      <c r="K105" s="432">
        <v>81.2</v>
      </c>
      <c r="L105" s="451">
        <v>28.5</v>
      </c>
      <c r="M105" s="451">
        <f t="shared" si="1"/>
        <v>2314.2000000000003</v>
      </c>
    </row>
    <row r="106" spans="4:13" ht="51" customHeight="1" outlineLevel="1">
      <c r="D106" s="232"/>
      <c r="F106" s="431" t="s">
        <v>168</v>
      </c>
      <c r="G106" s="430">
        <v>39773</v>
      </c>
      <c r="H106" s="435">
        <v>40188</v>
      </c>
      <c r="I106" s="431" t="s">
        <v>580</v>
      </c>
      <c r="J106" s="431" t="s">
        <v>165</v>
      </c>
      <c r="K106" s="432">
        <v>3</v>
      </c>
      <c r="L106" s="451">
        <v>111.45</v>
      </c>
      <c r="M106" s="451">
        <f t="shared" si="1"/>
        <v>334.35</v>
      </c>
    </row>
    <row r="107" spans="4:13" ht="51" customHeight="1" outlineLevel="1">
      <c r="D107" s="232"/>
      <c r="F107" s="431" t="s">
        <v>168</v>
      </c>
      <c r="G107" s="430">
        <v>101890</v>
      </c>
      <c r="H107" s="435">
        <v>40553</v>
      </c>
      <c r="I107" s="431" t="s">
        <v>581</v>
      </c>
      <c r="J107" s="431" t="s">
        <v>165</v>
      </c>
      <c r="K107" s="432">
        <v>27</v>
      </c>
      <c r="L107" s="451">
        <v>18.420000000000002</v>
      </c>
      <c r="M107" s="451">
        <f t="shared" si="1"/>
        <v>497.34000000000003</v>
      </c>
    </row>
    <row r="108" spans="4:13" ht="51" customHeight="1" outlineLevel="1">
      <c r="D108" s="232"/>
      <c r="F108" s="431" t="s">
        <v>168</v>
      </c>
      <c r="G108" s="430">
        <v>93658</v>
      </c>
      <c r="H108" s="435">
        <v>40918</v>
      </c>
      <c r="I108" s="431" t="s">
        <v>668</v>
      </c>
      <c r="J108" s="431" t="s">
        <v>165</v>
      </c>
      <c r="K108" s="432">
        <v>1</v>
      </c>
      <c r="L108" s="451">
        <v>23.97</v>
      </c>
      <c r="M108" s="451">
        <f t="shared" si="1"/>
        <v>23.97</v>
      </c>
    </row>
    <row r="109" spans="4:13" ht="51" customHeight="1" outlineLevel="1">
      <c r="D109" s="232"/>
      <c r="F109" s="431" t="s">
        <v>168</v>
      </c>
      <c r="G109" s="430">
        <v>39452</v>
      </c>
      <c r="H109" s="435">
        <v>41284</v>
      </c>
      <c r="I109" s="431" t="s">
        <v>669</v>
      </c>
      <c r="J109" s="431" t="s">
        <v>165</v>
      </c>
      <c r="K109" s="432">
        <v>1</v>
      </c>
      <c r="L109" s="451">
        <v>195</v>
      </c>
      <c r="M109" s="451">
        <f t="shared" si="1"/>
        <v>195</v>
      </c>
    </row>
    <row r="110" spans="4:13" ht="51" customHeight="1" outlineLevel="1">
      <c r="D110" s="232"/>
      <c r="F110" s="431" t="s">
        <v>168</v>
      </c>
      <c r="G110" s="430">
        <v>91953</v>
      </c>
      <c r="H110" s="435">
        <v>41649</v>
      </c>
      <c r="I110" s="440" t="s">
        <v>887</v>
      </c>
      <c r="J110" s="431" t="s">
        <v>165</v>
      </c>
      <c r="K110" s="432">
        <v>28</v>
      </c>
      <c r="L110" s="451">
        <v>30.46</v>
      </c>
      <c r="M110" s="451">
        <f t="shared" si="1"/>
        <v>852.88</v>
      </c>
    </row>
    <row r="111" spans="4:13" ht="51" customHeight="1" outlineLevel="1">
      <c r="D111" s="232"/>
      <c r="F111" s="431" t="s">
        <v>168</v>
      </c>
      <c r="G111" s="430">
        <v>91969</v>
      </c>
      <c r="H111" s="435">
        <v>42014</v>
      </c>
      <c r="I111" s="440" t="s">
        <v>888</v>
      </c>
      <c r="J111" s="431" t="s">
        <v>165</v>
      </c>
      <c r="K111" s="432">
        <v>1</v>
      </c>
      <c r="L111" s="451">
        <v>82.48</v>
      </c>
      <c r="M111" s="451">
        <f t="shared" si="1"/>
        <v>82.48</v>
      </c>
    </row>
    <row r="112" spans="4:13" ht="51" customHeight="1" outlineLevel="1">
      <c r="D112" s="232"/>
      <c r="F112" s="431" t="s">
        <v>168</v>
      </c>
      <c r="G112" s="430">
        <v>92000</v>
      </c>
      <c r="H112" s="435">
        <v>42379</v>
      </c>
      <c r="I112" s="431" t="s">
        <v>582</v>
      </c>
      <c r="J112" s="431" t="s">
        <v>165</v>
      </c>
      <c r="K112" s="432">
        <v>56</v>
      </c>
      <c r="L112" s="451">
        <v>32.119999999999997</v>
      </c>
      <c r="M112" s="451">
        <f t="shared" si="1"/>
        <v>1798.7199999999998</v>
      </c>
    </row>
    <row r="113" spans="4:13" ht="51" customHeight="1" outlineLevel="1">
      <c r="D113" s="232"/>
      <c r="F113" s="431" t="s">
        <v>168</v>
      </c>
      <c r="G113" s="430">
        <v>92001</v>
      </c>
      <c r="H113" s="435">
        <v>42745</v>
      </c>
      <c r="I113" s="431" t="s">
        <v>670</v>
      </c>
      <c r="J113" s="431" t="s">
        <v>165</v>
      </c>
      <c r="K113" s="432">
        <v>17</v>
      </c>
      <c r="L113" s="451">
        <v>34.869999999999997</v>
      </c>
      <c r="M113" s="451">
        <f t="shared" si="1"/>
        <v>592.79</v>
      </c>
    </row>
    <row r="114" spans="4:13" ht="29" outlineLevel="1">
      <c r="D114" s="232"/>
      <c r="F114" s="431" t="s">
        <v>168</v>
      </c>
      <c r="G114" s="430">
        <v>91955</v>
      </c>
      <c r="H114" s="435">
        <v>43110</v>
      </c>
      <c r="I114" s="431" t="s">
        <v>671</v>
      </c>
      <c r="J114" s="431" t="s">
        <v>165</v>
      </c>
      <c r="K114" s="432">
        <v>2</v>
      </c>
      <c r="L114" s="451">
        <v>36.909999999999997</v>
      </c>
      <c r="M114" s="451">
        <f t="shared" si="1"/>
        <v>73.819999999999993</v>
      </c>
    </row>
    <row r="115" spans="4:13" ht="51" customHeight="1" outlineLevel="1">
      <c r="D115" s="232"/>
      <c r="F115" s="431" t="s">
        <v>168</v>
      </c>
      <c r="G115" s="430">
        <v>91834</v>
      </c>
      <c r="H115" s="435">
        <v>43475</v>
      </c>
      <c r="I115" s="431" t="s">
        <v>583</v>
      </c>
      <c r="J115" s="431" t="s">
        <v>228</v>
      </c>
      <c r="K115" s="432">
        <v>586.6</v>
      </c>
      <c r="L115" s="451">
        <v>11.44</v>
      </c>
      <c r="M115" s="451">
        <f t="shared" si="1"/>
        <v>6710.7039999999997</v>
      </c>
    </row>
    <row r="116" spans="4:13" ht="51" customHeight="1" outlineLevel="1">
      <c r="D116" s="232"/>
      <c r="F116" s="431" t="s">
        <v>168</v>
      </c>
      <c r="G116" s="430">
        <v>91846</v>
      </c>
      <c r="H116" s="435">
        <v>43840</v>
      </c>
      <c r="I116" s="431" t="s">
        <v>672</v>
      </c>
      <c r="J116" s="431" t="s">
        <v>228</v>
      </c>
      <c r="K116" s="432">
        <v>18.2</v>
      </c>
      <c r="L116" s="451">
        <v>10.38</v>
      </c>
      <c r="M116" s="451">
        <f t="shared" si="1"/>
        <v>188.916</v>
      </c>
    </row>
    <row r="117" spans="4:13" ht="29" outlineLevel="1">
      <c r="D117" s="232"/>
      <c r="F117" s="431" t="s">
        <v>168</v>
      </c>
      <c r="G117" s="430">
        <v>91865</v>
      </c>
      <c r="H117" s="435">
        <v>44206</v>
      </c>
      <c r="I117" s="431" t="s">
        <v>673</v>
      </c>
      <c r="J117" s="431" t="s">
        <v>228</v>
      </c>
      <c r="K117" s="432">
        <v>32.6</v>
      </c>
      <c r="L117" s="451">
        <v>21.08</v>
      </c>
      <c r="M117" s="451">
        <f t="shared" si="1"/>
        <v>687.20799999999997</v>
      </c>
    </row>
    <row r="118" spans="4:13" ht="29" outlineLevel="1">
      <c r="D118" s="232"/>
      <c r="F118" s="431" t="s">
        <v>168</v>
      </c>
      <c r="G118" s="430">
        <v>93009</v>
      </c>
      <c r="H118" s="435">
        <v>44571</v>
      </c>
      <c r="I118" s="431" t="s">
        <v>674</v>
      </c>
      <c r="J118" s="431" t="s">
        <v>228</v>
      </c>
      <c r="K118" s="432">
        <v>3.91</v>
      </c>
      <c r="L118" s="451">
        <v>32.64</v>
      </c>
      <c r="M118" s="451">
        <f t="shared" si="1"/>
        <v>127.62240000000001</v>
      </c>
    </row>
    <row r="119" spans="4:13" ht="29" outlineLevel="1">
      <c r="D119" s="232"/>
      <c r="F119" s="431" t="s">
        <v>168</v>
      </c>
      <c r="G119" s="430">
        <v>91867</v>
      </c>
      <c r="H119" s="435">
        <v>44936</v>
      </c>
      <c r="I119" s="431" t="s">
        <v>584</v>
      </c>
      <c r="J119" s="431" t="s">
        <v>228</v>
      </c>
      <c r="K119" s="432">
        <v>1</v>
      </c>
      <c r="L119" s="451">
        <v>10.91</v>
      </c>
      <c r="M119" s="451">
        <f t="shared" si="1"/>
        <v>10.91</v>
      </c>
    </row>
    <row r="120" spans="4:13" ht="43.5" outlineLevel="1">
      <c r="D120" s="232"/>
      <c r="F120" s="431" t="s">
        <v>168</v>
      </c>
      <c r="G120" s="430">
        <v>97608</v>
      </c>
      <c r="H120" s="435">
        <v>45301</v>
      </c>
      <c r="I120" s="431" t="s">
        <v>675</v>
      </c>
      <c r="J120" s="431" t="s">
        <v>165</v>
      </c>
      <c r="K120" s="432">
        <v>17</v>
      </c>
      <c r="L120" s="451">
        <v>115.4</v>
      </c>
      <c r="M120" s="451">
        <f t="shared" si="1"/>
        <v>1961.8000000000002</v>
      </c>
    </row>
    <row r="121" spans="4:13" ht="29" outlineLevel="1">
      <c r="D121" s="232"/>
      <c r="F121" s="431" t="s">
        <v>168</v>
      </c>
      <c r="G121" s="430">
        <v>103782</v>
      </c>
      <c r="H121" s="435">
        <v>45667</v>
      </c>
      <c r="I121" s="431" t="s">
        <v>585</v>
      </c>
      <c r="J121" s="431" t="s">
        <v>165</v>
      </c>
      <c r="K121" s="432">
        <v>45</v>
      </c>
      <c r="L121" s="451">
        <v>39.58</v>
      </c>
      <c r="M121" s="451">
        <f t="shared" si="1"/>
        <v>1781.1</v>
      </c>
    </row>
    <row r="122" spans="4:13" ht="29" outlineLevel="1">
      <c r="D122" s="232"/>
      <c r="F122" s="431" t="s">
        <v>168</v>
      </c>
      <c r="G122" s="430">
        <v>101509</v>
      </c>
      <c r="H122" s="435">
        <v>46032</v>
      </c>
      <c r="I122" s="431" t="s">
        <v>586</v>
      </c>
      <c r="J122" s="431" t="s">
        <v>165</v>
      </c>
      <c r="K122" s="432">
        <v>1</v>
      </c>
      <c r="L122" s="451">
        <v>1901.96</v>
      </c>
      <c r="M122" s="451">
        <f t="shared" si="1"/>
        <v>1901.96</v>
      </c>
    </row>
    <row r="123" spans="4:13" ht="29" outlineLevel="1">
      <c r="D123" s="232"/>
      <c r="F123" s="431" t="s">
        <v>168</v>
      </c>
      <c r="G123" s="430">
        <v>5044</v>
      </c>
      <c r="H123" s="435">
        <v>46397</v>
      </c>
      <c r="I123" s="440" t="s">
        <v>889</v>
      </c>
      <c r="J123" s="431" t="s">
        <v>165</v>
      </c>
      <c r="K123" s="432">
        <v>1</v>
      </c>
      <c r="L123" s="451">
        <v>1117.45</v>
      </c>
      <c r="M123" s="451">
        <f t="shared" si="1"/>
        <v>1117.45</v>
      </c>
    </row>
    <row r="124" spans="4:13" ht="55.5" customHeight="1" outlineLevel="1">
      <c r="D124" s="232"/>
      <c r="F124" s="431" t="s">
        <v>168</v>
      </c>
      <c r="G124" s="430">
        <v>101875</v>
      </c>
      <c r="H124" s="435">
        <v>46762</v>
      </c>
      <c r="I124" s="440" t="s">
        <v>890</v>
      </c>
      <c r="J124" s="431" t="s">
        <v>165</v>
      </c>
      <c r="K124" s="432">
        <v>3</v>
      </c>
      <c r="L124" s="451">
        <v>461.75</v>
      </c>
      <c r="M124" s="451">
        <f t="shared" si="1"/>
        <v>1385.25</v>
      </c>
    </row>
    <row r="125" spans="4:13" outlineLevel="1">
      <c r="D125" s="232"/>
      <c r="F125" s="438"/>
      <c r="G125" s="438"/>
      <c r="H125" s="441" t="s">
        <v>373</v>
      </c>
      <c r="I125" s="441" t="s">
        <v>676</v>
      </c>
      <c r="J125" s="438"/>
      <c r="K125" s="439"/>
      <c r="L125" s="449"/>
      <c r="M125" s="450">
        <f>SUM(M126:M133)</f>
        <v>253598.34640000001</v>
      </c>
    </row>
    <row r="126" spans="4:13" ht="54.75" customHeight="1" outlineLevel="1">
      <c r="D126" s="232"/>
      <c r="F126" s="431" t="s">
        <v>168</v>
      </c>
      <c r="G126" s="430">
        <v>96620</v>
      </c>
      <c r="H126" s="431" t="s">
        <v>436</v>
      </c>
      <c r="I126" s="440" t="s">
        <v>831</v>
      </c>
      <c r="J126" s="431" t="s">
        <v>230</v>
      </c>
      <c r="K126" s="432">
        <v>34.950000000000003</v>
      </c>
      <c r="L126" s="451">
        <v>635</v>
      </c>
      <c r="M126" s="451">
        <f t="shared" si="1"/>
        <v>22193.25</v>
      </c>
    </row>
    <row r="127" spans="4:13" ht="54.75" customHeight="1" outlineLevel="1">
      <c r="D127" s="232"/>
      <c r="F127" s="431" t="s">
        <v>168</v>
      </c>
      <c r="G127" s="430">
        <v>94439</v>
      </c>
      <c r="H127" s="431" t="s">
        <v>437</v>
      </c>
      <c r="I127" s="431" t="s">
        <v>587</v>
      </c>
      <c r="J127" s="431" t="s">
        <v>174</v>
      </c>
      <c r="K127" s="432">
        <v>698.86</v>
      </c>
      <c r="L127" s="451">
        <v>44</v>
      </c>
      <c r="M127" s="451">
        <f t="shared" si="1"/>
        <v>30749.84</v>
      </c>
    </row>
    <row r="128" spans="4:13" ht="54.75" customHeight="1" outlineLevel="1">
      <c r="D128" s="232"/>
      <c r="F128" s="431" t="s">
        <v>168</v>
      </c>
      <c r="G128" s="430">
        <v>87258</v>
      </c>
      <c r="H128" s="431" t="s">
        <v>438</v>
      </c>
      <c r="I128" s="431" t="s">
        <v>677</v>
      </c>
      <c r="J128" s="431" t="s">
        <v>174</v>
      </c>
      <c r="K128" s="432">
        <v>542.02</v>
      </c>
      <c r="L128" s="451">
        <v>174</v>
      </c>
      <c r="M128" s="451">
        <f t="shared" si="1"/>
        <v>94311.48</v>
      </c>
    </row>
    <row r="129" spans="4:13" ht="29" outlineLevel="1">
      <c r="D129" s="232"/>
      <c r="F129" s="431" t="s">
        <v>378</v>
      </c>
      <c r="G129" s="430">
        <v>7</v>
      </c>
      <c r="H129" s="431" t="s">
        <v>439</v>
      </c>
      <c r="I129" s="431" t="s">
        <v>571</v>
      </c>
      <c r="J129" s="431" t="s">
        <v>377</v>
      </c>
      <c r="K129" s="432">
        <v>156.84</v>
      </c>
      <c r="L129" s="451">
        <v>310</v>
      </c>
      <c r="M129" s="451">
        <f t="shared" si="1"/>
        <v>48620.4</v>
      </c>
    </row>
    <row r="130" spans="4:13" ht="29" outlineLevel="1">
      <c r="D130" s="232"/>
      <c r="F130" s="431" t="s">
        <v>168</v>
      </c>
      <c r="G130" s="430">
        <v>92403</v>
      </c>
      <c r="H130" s="431" t="s">
        <v>440</v>
      </c>
      <c r="I130" s="431" t="s">
        <v>588</v>
      </c>
      <c r="J130" s="431" t="s">
        <v>174</v>
      </c>
      <c r="K130" s="432">
        <v>537</v>
      </c>
      <c r="L130" s="451">
        <v>60.1</v>
      </c>
      <c r="M130" s="451">
        <f t="shared" si="1"/>
        <v>32273.7</v>
      </c>
    </row>
    <row r="131" spans="4:13" ht="43.5" outlineLevel="1">
      <c r="D131" s="232"/>
      <c r="F131" s="431" t="s">
        <v>168</v>
      </c>
      <c r="G131" s="430">
        <v>94273</v>
      </c>
      <c r="H131" s="431" t="s">
        <v>589</v>
      </c>
      <c r="I131" s="440" t="s">
        <v>891</v>
      </c>
      <c r="J131" s="431" t="s">
        <v>228</v>
      </c>
      <c r="K131" s="432">
        <v>211.06</v>
      </c>
      <c r="L131" s="451">
        <v>51.44</v>
      </c>
      <c r="M131" s="451">
        <f t="shared" si="1"/>
        <v>10856.9264</v>
      </c>
    </row>
    <row r="132" spans="4:13" ht="43.5" outlineLevel="1">
      <c r="D132" s="232"/>
      <c r="F132" s="431" t="s">
        <v>168</v>
      </c>
      <c r="G132" s="430">
        <v>94273</v>
      </c>
      <c r="H132" s="431" t="s">
        <v>590</v>
      </c>
      <c r="I132" s="440" t="s">
        <v>891</v>
      </c>
      <c r="J132" s="431" t="s">
        <v>228</v>
      </c>
      <c r="K132" s="432">
        <v>31.6</v>
      </c>
      <c r="L132" s="451">
        <v>51</v>
      </c>
      <c r="M132" s="451">
        <f t="shared" si="1"/>
        <v>1611.6000000000001</v>
      </c>
    </row>
    <row r="133" spans="4:13" ht="29" outlineLevel="1">
      <c r="D133" s="232"/>
      <c r="F133" s="431" t="s">
        <v>168</v>
      </c>
      <c r="G133" s="430">
        <v>93679</v>
      </c>
      <c r="H133" s="431" t="s">
        <v>591</v>
      </c>
      <c r="I133" s="431" t="s">
        <v>678</v>
      </c>
      <c r="J133" s="431" t="s">
        <v>174</v>
      </c>
      <c r="K133" s="432">
        <v>190.2</v>
      </c>
      <c r="L133" s="451">
        <v>68.25</v>
      </c>
      <c r="M133" s="451">
        <f t="shared" si="1"/>
        <v>12981.15</v>
      </c>
    </row>
    <row r="134" spans="4:13" outlineLevel="1">
      <c r="D134" s="232"/>
      <c r="F134" s="557" t="s">
        <v>374</v>
      </c>
      <c r="G134" s="558"/>
      <c r="H134" s="559"/>
      <c r="I134" s="441" t="s">
        <v>679</v>
      </c>
      <c r="J134" s="438"/>
      <c r="K134" s="439"/>
      <c r="L134" s="449"/>
      <c r="M134" s="450">
        <f>SUM(M135:M145)</f>
        <v>137519.22820000001</v>
      </c>
    </row>
    <row r="135" spans="4:13" ht="58" outlineLevel="1">
      <c r="D135" s="232"/>
      <c r="F135" s="431" t="s">
        <v>168</v>
      </c>
      <c r="G135" s="430">
        <v>94207</v>
      </c>
      <c r="H135" s="431" t="s">
        <v>441</v>
      </c>
      <c r="I135" s="440" t="s">
        <v>775</v>
      </c>
      <c r="J135" s="431" t="s">
        <v>174</v>
      </c>
      <c r="K135" s="432">
        <v>220.02</v>
      </c>
      <c r="L135" s="451">
        <v>66.5</v>
      </c>
      <c r="M135" s="451">
        <f t="shared" si="1"/>
        <v>14631.33</v>
      </c>
    </row>
    <row r="136" spans="4:13" ht="29" outlineLevel="1">
      <c r="D136" s="232"/>
      <c r="F136" s="431" t="s">
        <v>168</v>
      </c>
      <c r="G136" s="430">
        <v>98546</v>
      </c>
      <c r="H136" s="431" t="s">
        <v>442</v>
      </c>
      <c r="I136" s="431" t="s">
        <v>592</v>
      </c>
      <c r="J136" s="431" t="s">
        <v>174</v>
      </c>
      <c r="K136" s="432">
        <v>107.02</v>
      </c>
      <c r="L136" s="451">
        <v>112.45</v>
      </c>
      <c r="M136" s="451">
        <f t="shared" si="1"/>
        <v>12034.398999999999</v>
      </c>
    </row>
    <row r="137" spans="4:13" ht="29" outlineLevel="1">
      <c r="D137" s="232"/>
      <c r="F137" s="431" t="s">
        <v>168</v>
      </c>
      <c r="G137" s="430">
        <v>98565</v>
      </c>
      <c r="H137" s="431" t="s">
        <v>443</v>
      </c>
      <c r="I137" s="431" t="s">
        <v>593</v>
      </c>
      <c r="J137" s="431" t="s">
        <v>174</v>
      </c>
      <c r="K137" s="432">
        <v>107.02</v>
      </c>
      <c r="L137" s="451">
        <v>50.68</v>
      </c>
      <c r="M137" s="451">
        <f t="shared" si="1"/>
        <v>5423.7735999999995</v>
      </c>
    </row>
    <row r="138" spans="4:13" ht="43.5" outlineLevel="1">
      <c r="D138" s="232"/>
      <c r="F138" s="431" t="s">
        <v>168</v>
      </c>
      <c r="G138" s="430">
        <v>100373</v>
      </c>
      <c r="H138" s="431" t="s">
        <v>444</v>
      </c>
      <c r="I138" s="440" t="s">
        <v>776</v>
      </c>
      <c r="J138" s="431" t="s">
        <v>165</v>
      </c>
      <c r="K138" s="432">
        <v>5</v>
      </c>
      <c r="L138" s="451">
        <v>2554.9899999999998</v>
      </c>
      <c r="M138" s="451">
        <f t="shared" si="1"/>
        <v>12774.949999999999</v>
      </c>
    </row>
    <row r="139" spans="4:13" ht="43.5" outlineLevel="1">
      <c r="D139" s="232"/>
      <c r="F139" s="431" t="s">
        <v>168</v>
      </c>
      <c r="G139" s="430">
        <v>92562</v>
      </c>
      <c r="H139" s="431" t="s">
        <v>594</v>
      </c>
      <c r="I139" s="440" t="s">
        <v>777</v>
      </c>
      <c r="J139" s="431" t="s">
        <v>165</v>
      </c>
      <c r="K139" s="432">
        <v>9</v>
      </c>
      <c r="L139" s="451">
        <v>2430.5500000000002</v>
      </c>
      <c r="M139" s="451">
        <f t="shared" si="1"/>
        <v>21874.95</v>
      </c>
    </row>
    <row r="140" spans="4:13" ht="43.5" outlineLevel="1">
      <c r="D140" s="232"/>
      <c r="F140" s="431" t="s">
        <v>168</v>
      </c>
      <c r="G140" s="430">
        <v>92544</v>
      </c>
      <c r="H140" s="431" t="s">
        <v>595</v>
      </c>
      <c r="I140" s="440" t="s">
        <v>778</v>
      </c>
      <c r="J140" s="431" t="s">
        <v>174</v>
      </c>
      <c r="K140" s="432">
        <v>220.02</v>
      </c>
      <c r="L140" s="451">
        <v>16.100000000000001</v>
      </c>
      <c r="M140" s="451">
        <f t="shared" si="1"/>
        <v>3542.3220000000006</v>
      </c>
    </row>
    <row r="141" spans="4:13" ht="29" outlineLevel="1">
      <c r="D141" s="232"/>
      <c r="F141" s="431" t="s">
        <v>168</v>
      </c>
      <c r="G141" s="430">
        <v>100435</v>
      </c>
      <c r="H141" s="431" t="s">
        <v>597</v>
      </c>
      <c r="I141" s="431" t="s">
        <v>598</v>
      </c>
      <c r="J141" s="431" t="s">
        <v>228</v>
      </c>
      <c r="K141" s="432">
        <v>91.35</v>
      </c>
      <c r="L141" s="451">
        <v>96.89</v>
      </c>
      <c r="M141" s="451">
        <f t="shared" si="1"/>
        <v>8850.9014999999999</v>
      </c>
    </row>
    <row r="142" spans="4:13" ht="29" outlineLevel="1">
      <c r="D142" s="232"/>
      <c r="F142" s="431" t="s">
        <v>168</v>
      </c>
      <c r="G142" s="430">
        <v>94229</v>
      </c>
      <c r="H142" s="431" t="s">
        <v>599</v>
      </c>
      <c r="I142" s="431" t="s">
        <v>600</v>
      </c>
      <c r="J142" s="431" t="s">
        <v>228</v>
      </c>
      <c r="K142" s="432">
        <v>37.75</v>
      </c>
      <c r="L142" s="451">
        <v>185.65</v>
      </c>
      <c r="M142" s="451">
        <f t="shared" si="1"/>
        <v>7008.2875000000004</v>
      </c>
    </row>
    <row r="143" spans="4:13" ht="30" customHeight="1" outlineLevel="1">
      <c r="D143" s="232"/>
      <c r="F143" s="431" t="s">
        <v>168</v>
      </c>
      <c r="G143" s="430">
        <v>96113</v>
      </c>
      <c r="H143" s="431" t="s">
        <v>601</v>
      </c>
      <c r="I143" s="431" t="s">
        <v>602</v>
      </c>
      <c r="J143" s="431" t="s">
        <v>174</v>
      </c>
      <c r="K143" s="432">
        <v>491.02</v>
      </c>
      <c r="L143" s="451">
        <v>39.229999999999997</v>
      </c>
      <c r="M143" s="451">
        <f t="shared" si="1"/>
        <v>19262.714599999999</v>
      </c>
    </row>
    <row r="144" spans="4:13" ht="29" outlineLevel="1">
      <c r="D144" s="232"/>
      <c r="F144" s="431" t="s">
        <v>168</v>
      </c>
      <c r="G144" s="430">
        <v>94216</v>
      </c>
      <c r="H144" s="435">
        <v>40190</v>
      </c>
      <c r="I144" s="431" t="s">
        <v>680</v>
      </c>
      <c r="J144" s="431" t="s">
        <v>174</v>
      </c>
      <c r="K144" s="432">
        <v>90</v>
      </c>
      <c r="L144" s="451">
        <v>290</v>
      </c>
      <c r="M144" s="451">
        <f t="shared" si="1"/>
        <v>26100</v>
      </c>
    </row>
    <row r="145" spans="6:22" ht="43.5">
      <c r="F145" s="431" t="s">
        <v>168</v>
      </c>
      <c r="G145" s="430">
        <v>92580</v>
      </c>
      <c r="H145" s="435">
        <v>40555</v>
      </c>
      <c r="I145" s="440" t="s">
        <v>779</v>
      </c>
      <c r="J145" s="431" t="s">
        <v>174</v>
      </c>
      <c r="K145" s="432">
        <v>90</v>
      </c>
      <c r="L145" s="451">
        <v>66.84</v>
      </c>
      <c r="M145" s="451">
        <f t="shared" si="1"/>
        <v>6015.6</v>
      </c>
    </row>
    <row r="146" spans="6:22">
      <c r="F146" s="557" t="s">
        <v>634</v>
      </c>
      <c r="G146" s="558"/>
      <c r="H146" s="559"/>
      <c r="I146" s="441" t="s">
        <v>681</v>
      </c>
      <c r="J146" s="438"/>
      <c r="K146" s="439"/>
      <c r="L146" s="449"/>
      <c r="M146" s="450">
        <f>SUM(M147:M165)</f>
        <v>32699.764200000005</v>
      </c>
    </row>
    <row r="147" spans="6:22" ht="43.5">
      <c r="F147" s="431" t="s">
        <v>168</v>
      </c>
      <c r="G147" s="430">
        <v>91785</v>
      </c>
      <c r="H147" s="431" t="s">
        <v>603</v>
      </c>
      <c r="I147" s="440" t="s">
        <v>780</v>
      </c>
      <c r="J147" s="431" t="s">
        <v>228</v>
      </c>
      <c r="K147" s="432">
        <v>54.7</v>
      </c>
      <c r="L147" s="451">
        <v>42.92</v>
      </c>
      <c r="M147" s="451">
        <f t="shared" si="1"/>
        <v>2347.7240000000002</v>
      </c>
    </row>
    <row r="148" spans="6:22" ht="43.5">
      <c r="F148" s="431" t="s">
        <v>168</v>
      </c>
      <c r="G148" s="430">
        <v>91784</v>
      </c>
      <c r="H148" s="431" t="s">
        <v>604</v>
      </c>
      <c r="I148" s="440" t="s">
        <v>781</v>
      </c>
      <c r="J148" s="431" t="s">
        <v>228</v>
      </c>
      <c r="K148" s="432">
        <v>30.93</v>
      </c>
      <c r="L148" s="451">
        <v>43.97</v>
      </c>
      <c r="M148" s="451">
        <f t="shared" si="1"/>
        <v>1359.9920999999999</v>
      </c>
    </row>
    <row r="149" spans="6:22" ht="43.5">
      <c r="F149" s="431" t="s">
        <v>168</v>
      </c>
      <c r="G149" s="430">
        <v>91786</v>
      </c>
      <c r="H149" s="431" t="s">
        <v>605</v>
      </c>
      <c r="I149" s="440" t="s">
        <v>782</v>
      </c>
      <c r="J149" s="431" t="s">
        <v>228</v>
      </c>
      <c r="K149" s="432">
        <v>41.34</v>
      </c>
      <c r="L149" s="451">
        <v>31.73</v>
      </c>
      <c r="M149" s="451">
        <f t="shared" ref="M149:M173" si="2">L149*K149</f>
        <v>1311.7182</v>
      </c>
    </row>
    <row r="150" spans="6:22" ht="43.5">
      <c r="F150" s="431" t="s">
        <v>168</v>
      </c>
      <c r="G150" s="430">
        <v>91787</v>
      </c>
      <c r="H150" s="431" t="s">
        <v>606</v>
      </c>
      <c r="I150" s="440" t="s">
        <v>783</v>
      </c>
      <c r="J150" s="431" t="s">
        <v>228</v>
      </c>
      <c r="K150" s="432">
        <v>10.57</v>
      </c>
      <c r="L150" s="451">
        <v>41.09</v>
      </c>
      <c r="M150" s="451">
        <f t="shared" si="2"/>
        <v>434.32130000000006</v>
      </c>
    </row>
    <row r="151" spans="6:22" ht="29">
      <c r="F151" s="431" t="s">
        <v>168</v>
      </c>
      <c r="G151" s="430">
        <v>89987</v>
      </c>
      <c r="H151" s="431" t="s">
        <v>607</v>
      </c>
      <c r="I151" s="431" t="s">
        <v>608</v>
      </c>
      <c r="J151" s="431" t="s">
        <v>165</v>
      </c>
      <c r="K151" s="432">
        <v>7</v>
      </c>
      <c r="L151" s="451">
        <v>119.99</v>
      </c>
      <c r="M151" s="451">
        <f t="shared" si="2"/>
        <v>839.93</v>
      </c>
      <c r="V151" s="358"/>
    </row>
    <row r="152" spans="6:22" ht="29">
      <c r="F152" s="431" t="s">
        <v>168</v>
      </c>
      <c r="G152" s="430">
        <v>94490</v>
      </c>
      <c r="H152" s="431" t="s">
        <v>609</v>
      </c>
      <c r="I152" s="431" t="s">
        <v>610</v>
      </c>
      <c r="J152" s="431" t="s">
        <v>165</v>
      </c>
      <c r="K152" s="432">
        <v>5</v>
      </c>
      <c r="L152" s="451">
        <v>35.94</v>
      </c>
      <c r="M152" s="451">
        <f t="shared" si="2"/>
        <v>179.7</v>
      </c>
    </row>
    <row r="153" spans="6:22" ht="29">
      <c r="F153" s="431" t="s">
        <v>168</v>
      </c>
      <c r="G153" s="430">
        <v>89985</v>
      </c>
      <c r="H153" s="431" t="s">
        <v>611</v>
      </c>
      <c r="I153" s="431" t="s">
        <v>353</v>
      </c>
      <c r="J153" s="431" t="s">
        <v>165</v>
      </c>
      <c r="K153" s="432">
        <v>1</v>
      </c>
      <c r="L153" s="451">
        <v>114.3</v>
      </c>
      <c r="M153" s="451">
        <f t="shared" si="2"/>
        <v>114.3</v>
      </c>
    </row>
    <row r="154" spans="6:22" ht="29">
      <c r="F154" s="431" t="s">
        <v>168</v>
      </c>
      <c r="G154" s="430">
        <v>102613</v>
      </c>
      <c r="H154" s="431" t="s">
        <v>612</v>
      </c>
      <c r="I154" s="431" t="s">
        <v>613</v>
      </c>
      <c r="J154" s="431" t="s">
        <v>165</v>
      </c>
      <c r="K154" s="432">
        <v>5</v>
      </c>
      <c r="L154" s="451">
        <v>890.58</v>
      </c>
      <c r="M154" s="451">
        <f t="shared" si="2"/>
        <v>4452.9000000000005</v>
      </c>
    </row>
    <row r="155" spans="6:22" ht="29">
      <c r="F155" s="431" t="s">
        <v>168</v>
      </c>
      <c r="G155" s="430">
        <v>94796</v>
      </c>
      <c r="H155" s="431" t="s">
        <v>614</v>
      </c>
      <c r="I155" s="431" t="s">
        <v>615</v>
      </c>
      <c r="J155" s="431" t="s">
        <v>165</v>
      </c>
      <c r="K155" s="432">
        <v>5</v>
      </c>
      <c r="L155" s="451">
        <v>56.16</v>
      </c>
      <c r="M155" s="451">
        <f t="shared" si="2"/>
        <v>280.79999999999995</v>
      </c>
      <c r="V155" s="357"/>
    </row>
    <row r="156" spans="6:22" ht="29">
      <c r="F156" s="431" t="s">
        <v>168</v>
      </c>
      <c r="G156" s="430">
        <v>94491</v>
      </c>
      <c r="H156" s="435">
        <v>40191</v>
      </c>
      <c r="I156" s="431" t="s">
        <v>616</v>
      </c>
      <c r="J156" s="431" t="s">
        <v>165</v>
      </c>
      <c r="K156" s="432">
        <v>5</v>
      </c>
      <c r="L156" s="451">
        <v>49.16</v>
      </c>
      <c r="M156" s="451">
        <f t="shared" si="2"/>
        <v>245.79999999999998</v>
      </c>
      <c r="V156" s="357"/>
    </row>
    <row r="157" spans="6:22" ht="43.5">
      <c r="F157" s="431" t="s">
        <v>168</v>
      </c>
      <c r="G157" s="430">
        <v>97902</v>
      </c>
      <c r="H157" s="435">
        <v>40556</v>
      </c>
      <c r="I157" s="431" t="s">
        <v>617</v>
      </c>
      <c r="J157" s="431" t="s">
        <v>165</v>
      </c>
      <c r="K157" s="432">
        <v>1</v>
      </c>
      <c r="L157" s="451">
        <v>589.79999999999995</v>
      </c>
      <c r="M157" s="451">
        <f t="shared" si="2"/>
        <v>589.79999999999995</v>
      </c>
      <c r="V157" s="356"/>
    </row>
    <row r="158" spans="6:22" ht="43.5">
      <c r="F158" s="431" t="s">
        <v>168</v>
      </c>
      <c r="G158" s="430">
        <v>99258</v>
      </c>
      <c r="H158" s="435">
        <v>40921</v>
      </c>
      <c r="I158" s="431" t="s">
        <v>618</v>
      </c>
      <c r="J158" s="431" t="s">
        <v>165</v>
      </c>
      <c r="K158" s="432">
        <v>10</v>
      </c>
      <c r="L158" s="451">
        <v>205</v>
      </c>
      <c r="M158" s="451">
        <f t="shared" si="2"/>
        <v>2050</v>
      </c>
    </row>
    <row r="159" spans="6:22" ht="29">
      <c r="F159" s="431" t="s">
        <v>168</v>
      </c>
      <c r="G159" s="430">
        <v>89482</v>
      </c>
      <c r="H159" s="435">
        <v>41287</v>
      </c>
      <c r="I159" s="431" t="s">
        <v>619</v>
      </c>
      <c r="J159" s="431" t="s">
        <v>165</v>
      </c>
      <c r="K159" s="432">
        <v>7</v>
      </c>
      <c r="L159" s="451">
        <v>38.909999999999997</v>
      </c>
      <c r="M159" s="451">
        <f t="shared" si="2"/>
        <v>272.37</v>
      </c>
    </row>
    <row r="160" spans="6:22" ht="43.5">
      <c r="F160" s="431" t="s">
        <v>168</v>
      </c>
      <c r="G160" s="430">
        <v>91792</v>
      </c>
      <c r="H160" s="435">
        <v>41652</v>
      </c>
      <c r="I160" s="440" t="s">
        <v>784</v>
      </c>
      <c r="J160" s="431" t="s">
        <v>228</v>
      </c>
      <c r="K160" s="432">
        <v>20.28</v>
      </c>
      <c r="L160" s="451">
        <v>62.06</v>
      </c>
      <c r="M160" s="451">
        <f t="shared" si="2"/>
        <v>1258.5768</v>
      </c>
    </row>
    <row r="161" spans="6:23" ht="43.5">
      <c r="F161" s="431" t="s">
        <v>168</v>
      </c>
      <c r="G161" s="430">
        <v>91793</v>
      </c>
      <c r="H161" s="435">
        <v>42017</v>
      </c>
      <c r="I161" s="440" t="s">
        <v>785</v>
      </c>
      <c r="J161" s="431" t="s">
        <v>228</v>
      </c>
      <c r="K161" s="432">
        <v>11.93</v>
      </c>
      <c r="L161" s="451">
        <v>101.66</v>
      </c>
      <c r="M161" s="451">
        <f t="shared" si="2"/>
        <v>1212.8037999999999</v>
      </c>
      <c r="W161" s="158">
        <v>10</v>
      </c>
    </row>
    <row r="162" spans="6:23" ht="43.5">
      <c r="F162" s="431" t="s">
        <v>168</v>
      </c>
      <c r="G162" s="430">
        <v>98107</v>
      </c>
      <c r="H162" s="435">
        <v>42382</v>
      </c>
      <c r="I162" s="440" t="s">
        <v>786</v>
      </c>
      <c r="J162" s="431" t="s">
        <v>165</v>
      </c>
      <c r="K162" s="432">
        <v>2</v>
      </c>
      <c r="L162" s="451">
        <v>284.87</v>
      </c>
      <c r="M162" s="451">
        <f t="shared" si="2"/>
        <v>569.74</v>
      </c>
    </row>
    <row r="163" spans="6:23" ht="58">
      <c r="F163" s="431" t="s">
        <v>168</v>
      </c>
      <c r="G163" s="430">
        <v>91795</v>
      </c>
      <c r="H163" s="435">
        <v>42748</v>
      </c>
      <c r="I163" s="440" t="s">
        <v>787</v>
      </c>
      <c r="J163" s="431" t="s">
        <v>228</v>
      </c>
      <c r="K163" s="432">
        <v>121.28</v>
      </c>
      <c r="L163" s="451">
        <v>72.95</v>
      </c>
      <c r="M163" s="451">
        <f t="shared" si="2"/>
        <v>8847.3760000000002</v>
      </c>
    </row>
    <row r="164" spans="6:23" ht="43.5">
      <c r="F164" s="431" t="s">
        <v>168</v>
      </c>
      <c r="G164" s="430">
        <v>99251</v>
      </c>
      <c r="H164" s="435">
        <v>43113</v>
      </c>
      <c r="I164" s="431" t="s">
        <v>620</v>
      </c>
      <c r="J164" s="431" t="s">
        <v>165</v>
      </c>
      <c r="K164" s="432">
        <v>3</v>
      </c>
      <c r="L164" s="451">
        <v>288.93</v>
      </c>
      <c r="M164" s="451">
        <f t="shared" si="2"/>
        <v>866.79</v>
      </c>
    </row>
    <row r="165" spans="6:23" ht="43.5">
      <c r="F165" s="431" t="s">
        <v>168</v>
      </c>
      <c r="G165" s="430">
        <v>91790</v>
      </c>
      <c r="H165" s="435">
        <v>43478</v>
      </c>
      <c r="I165" s="440" t="s">
        <v>788</v>
      </c>
      <c r="J165" s="431" t="s">
        <v>228</v>
      </c>
      <c r="K165" s="432">
        <v>91.39</v>
      </c>
      <c r="L165" s="451">
        <v>59.8</v>
      </c>
      <c r="M165" s="451">
        <f t="shared" si="2"/>
        <v>5465.1219999999994</v>
      </c>
    </row>
    <row r="166" spans="6:23">
      <c r="F166" s="438"/>
      <c r="G166" s="438"/>
      <c r="H166" s="441" t="s">
        <v>635</v>
      </c>
      <c r="I166" s="441" t="s">
        <v>682</v>
      </c>
      <c r="J166" s="438"/>
      <c r="K166" s="439"/>
      <c r="L166" s="449"/>
      <c r="M166" s="450">
        <f>SUM(M167:M173)</f>
        <v>18289.714500000002</v>
      </c>
    </row>
    <row r="167" spans="6:23" ht="29">
      <c r="F167" s="431" t="s">
        <v>378</v>
      </c>
      <c r="G167" s="430">
        <v>10</v>
      </c>
      <c r="H167" s="431" t="s">
        <v>621</v>
      </c>
      <c r="I167" s="431" t="s">
        <v>622</v>
      </c>
      <c r="J167" s="431" t="s">
        <v>174</v>
      </c>
      <c r="K167" s="432">
        <v>8.85</v>
      </c>
      <c r="L167" s="451">
        <v>639.37</v>
      </c>
      <c r="M167" s="451">
        <f t="shared" si="2"/>
        <v>5658.4245000000001</v>
      </c>
    </row>
    <row r="168" spans="6:23" ht="29">
      <c r="F168" s="431" t="s">
        <v>168</v>
      </c>
      <c r="G168" s="430">
        <v>86906</v>
      </c>
      <c r="H168" s="431" t="s">
        <v>623</v>
      </c>
      <c r="I168" s="431" t="s">
        <v>683</v>
      </c>
      <c r="J168" s="431" t="s">
        <v>165</v>
      </c>
      <c r="K168" s="432">
        <v>7</v>
      </c>
      <c r="L168" s="451">
        <v>85.09</v>
      </c>
      <c r="M168" s="451">
        <f t="shared" si="2"/>
        <v>595.63</v>
      </c>
    </row>
    <row r="169" spans="6:23" ht="29">
      <c r="F169" s="431" t="s">
        <v>168</v>
      </c>
      <c r="G169" s="430">
        <v>86911</v>
      </c>
      <c r="H169" s="431" t="s">
        <v>624</v>
      </c>
      <c r="I169" s="431" t="s">
        <v>684</v>
      </c>
      <c r="J169" s="431" t="s">
        <v>165</v>
      </c>
      <c r="K169" s="432">
        <v>2</v>
      </c>
      <c r="L169" s="451">
        <v>99.57</v>
      </c>
      <c r="M169" s="451">
        <f t="shared" si="2"/>
        <v>199.14</v>
      </c>
    </row>
    <row r="170" spans="6:23" ht="58">
      <c r="F170" s="431" t="s">
        <v>168</v>
      </c>
      <c r="G170" s="430">
        <v>86938</v>
      </c>
      <c r="H170" s="431" t="s">
        <v>625</v>
      </c>
      <c r="I170" s="440" t="s">
        <v>789</v>
      </c>
      <c r="J170" s="431" t="s">
        <v>165</v>
      </c>
      <c r="K170" s="432">
        <v>7</v>
      </c>
      <c r="L170" s="451">
        <v>460.58</v>
      </c>
      <c r="M170" s="451">
        <f t="shared" si="2"/>
        <v>3224.06</v>
      </c>
    </row>
    <row r="171" spans="6:23" ht="43.5">
      <c r="F171" s="431" t="s">
        <v>168</v>
      </c>
      <c r="G171" s="430">
        <v>86932</v>
      </c>
      <c r="H171" s="431" t="s">
        <v>626</v>
      </c>
      <c r="I171" s="440" t="s">
        <v>790</v>
      </c>
      <c r="J171" s="431" t="s">
        <v>165</v>
      </c>
      <c r="K171" s="432">
        <v>7</v>
      </c>
      <c r="L171" s="451">
        <v>638.32000000000005</v>
      </c>
      <c r="M171" s="451">
        <f t="shared" si="2"/>
        <v>4468.2400000000007</v>
      </c>
    </row>
    <row r="172" spans="6:23" ht="43.5">
      <c r="F172" s="431" t="s">
        <v>168</v>
      </c>
      <c r="G172" s="430">
        <v>86935</v>
      </c>
      <c r="H172" s="431" t="s">
        <v>627</v>
      </c>
      <c r="I172" s="440" t="s">
        <v>791</v>
      </c>
      <c r="J172" s="431" t="s">
        <v>165</v>
      </c>
      <c r="K172" s="432">
        <v>2</v>
      </c>
      <c r="L172" s="451">
        <v>388.11</v>
      </c>
      <c r="M172" s="451">
        <f t="shared" si="2"/>
        <v>776.22</v>
      </c>
    </row>
    <row r="173" spans="6:23" ht="29">
      <c r="F173" s="431" t="s">
        <v>168</v>
      </c>
      <c r="G173" s="430">
        <v>100868</v>
      </c>
      <c r="H173" s="431" t="s">
        <v>628</v>
      </c>
      <c r="I173" s="431" t="s">
        <v>629</v>
      </c>
      <c r="J173" s="431" t="s">
        <v>165</v>
      </c>
      <c r="K173" s="432">
        <v>8</v>
      </c>
      <c r="L173" s="451">
        <v>421</v>
      </c>
      <c r="M173" s="451">
        <f t="shared" si="2"/>
        <v>3368</v>
      </c>
    </row>
    <row r="174" spans="6:23" ht="29">
      <c r="F174" s="433"/>
      <c r="G174" s="433"/>
      <c r="H174" s="442" t="s">
        <v>685</v>
      </c>
      <c r="I174" s="433" t="s">
        <v>792</v>
      </c>
      <c r="J174" s="433"/>
      <c r="K174" s="434"/>
      <c r="L174" s="452"/>
      <c r="M174" s="453">
        <f>M175+M177+M181+M195+M208+M213+M220+M229+M233+M238+M242+M246+M267</f>
        <v>70153.241999999998</v>
      </c>
    </row>
    <row r="175" spans="6:23">
      <c r="F175" s="438"/>
      <c r="G175" s="438"/>
      <c r="H175" s="441" t="s">
        <v>171</v>
      </c>
      <c r="I175" s="441" t="s">
        <v>630</v>
      </c>
      <c r="J175" s="438"/>
      <c r="K175" s="439"/>
      <c r="L175" s="449"/>
      <c r="M175" s="450">
        <f>M176</f>
        <v>1128.9599999999998</v>
      </c>
    </row>
    <row r="176" spans="6:23" ht="43.5">
      <c r="F176" s="431" t="s">
        <v>168</v>
      </c>
      <c r="G176" s="430">
        <v>99059</v>
      </c>
      <c r="H176" s="431" t="s">
        <v>686</v>
      </c>
      <c r="I176" s="440" t="s">
        <v>793</v>
      </c>
      <c r="J176" s="431" t="s">
        <v>228</v>
      </c>
      <c r="K176" s="432">
        <v>22.4</v>
      </c>
      <c r="L176" s="451">
        <v>50.4</v>
      </c>
      <c r="M176" s="451">
        <f t="shared" ref="M176" si="3">L176*K176</f>
        <v>1128.9599999999998</v>
      </c>
    </row>
    <row r="177" spans="6:13">
      <c r="F177" s="438"/>
      <c r="G177" s="438"/>
      <c r="H177" s="441" t="s">
        <v>340</v>
      </c>
      <c r="I177" s="441" t="s">
        <v>631</v>
      </c>
      <c r="J177" s="438"/>
      <c r="K177" s="439"/>
      <c r="L177" s="449"/>
      <c r="M177" s="450">
        <f>SUM(M178:M180)</f>
        <v>610.35950000000003</v>
      </c>
    </row>
    <row r="178" spans="6:13" ht="29">
      <c r="F178" s="431" t="s">
        <v>168</v>
      </c>
      <c r="G178" s="430">
        <v>93358</v>
      </c>
      <c r="H178" s="431" t="s">
        <v>687</v>
      </c>
      <c r="I178" s="440" t="s">
        <v>794</v>
      </c>
      <c r="J178" s="431" t="s">
        <v>230</v>
      </c>
      <c r="K178" s="432">
        <v>4.8499999999999996</v>
      </c>
      <c r="L178" s="451">
        <v>70.5</v>
      </c>
      <c r="M178" s="451">
        <f t="shared" ref="M178:M243" si="4">L178*K178</f>
        <v>341.92499999999995</v>
      </c>
    </row>
    <row r="179" spans="6:13">
      <c r="F179" s="431" t="s">
        <v>168</v>
      </c>
      <c r="G179" s="430">
        <v>96995</v>
      </c>
      <c r="H179" s="431" t="s">
        <v>688</v>
      </c>
      <c r="I179" s="431" t="s">
        <v>328</v>
      </c>
      <c r="J179" s="431" t="s">
        <v>230</v>
      </c>
      <c r="K179" s="432">
        <v>2.93</v>
      </c>
      <c r="L179" s="451">
        <v>40.4</v>
      </c>
      <c r="M179" s="451">
        <f t="shared" si="4"/>
        <v>118.372</v>
      </c>
    </row>
    <row r="180" spans="6:13" ht="29">
      <c r="F180" s="431" t="s">
        <v>168</v>
      </c>
      <c r="G180" s="430">
        <v>94319</v>
      </c>
      <c r="H180" s="431" t="s">
        <v>689</v>
      </c>
      <c r="I180" s="440" t="s">
        <v>795</v>
      </c>
      <c r="J180" s="431" t="s">
        <v>230</v>
      </c>
      <c r="K180" s="432">
        <v>2.4500000000000002</v>
      </c>
      <c r="L180" s="451">
        <v>61.25</v>
      </c>
      <c r="M180" s="451">
        <f t="shared" si="4"/>
        <v>150.0625</v>
      </c>
    </row>
    <row r="181" spans="6:13">
      <c r="F181" s="438"/>
      <c r="G181" s="438"/>
      <c r="H181" s="441" t="s">
        <v>341</v>
      </c>
      <c r="I181" s="441" t="s">
        <v>690</v>
      </c>
      <c r="J181" s="438"/>
      <c r="K181" s="439"/>
      <c r="L181" s="449"/>
      <c r="M181" s="450">
        <f>SUM(M182:M194)</f>
        <v>7895.1558000000005</v>
      </c>
    </row>
    <row r="182" spans="6:13" ht="43.5">
      <c r="F182" s="431" t="s">
        <v>378</v>
      </c>
      <c r="G182" s="430">
        <v>12</v>
      </c>
      <c r="H182" s="431" t="s">
        <v>691</v>
      </c>
      <c r="I182" s="440" t="s">
        <v>796</v>
      </c>
      <c r="J182" s="431" t="s">
        <v>230</v>
      </c>
      <c r="K182" s="432">
        <v>3.36</v>
      </c>
      <c r="L182" s="451">
        <v>398.5</v>
      </c>
      <c r="M182" s="451">
        <f t="shared" si="4"/>
        <v>1338.96</v>
      </c>
    </row>
    <row r="183" spans="6:13" ht="29">
      <c r="F183" s="431" t="s">
        <v>168</v>
      </c>
      <c r="G183" s="430">
        <v>101616</v>
      </c>
      <c r="H183" s="431" t="s">
        <v>692</v>
      </c>
      <c r="I183" s="440" t="s">
        <v>797</v>
      </c>
      <c r="J183" s="431" t="s">
        <v>174</v>
      </c>
      <c r="K183" s="432">
        <v>6.03</v>
      </c>
      <c r="L183" s="451">
        <v>5.5</v>
      </c>
      <c r="M183" s="451">
        <f t="shared" si="4"/>
        <v>33.164999999999999</v>
      </c>
    </row>
    <row r="184" spans="6:13" ht="43.5">
      <c r="F184" s="431" t="s">
        <v>168</v>
      </c>
      <c r="G184" s="430">
        <v>96619</v>
      </c>
      <c r="H184" s="431" t="s">
        <v>693</v>
      </c>
      <c r="I184" s="440" t="s">
        <v>798</v>
      </c>
      <c r="J184" s="431" t="s">
        <v>174</v>
      </c>
      <c r="K184" s="432">
        <v>6.03</v>
      </c>
      <c r="L184" s="451">
        <v>35.4</v>
      </c>
      <c r="M184" s="451">
        <f t="shared" si="4"/>
        <v>213.46199999999999</v>
      </c>
    </row>
    <row r="185" spans="6:13" ht="29">
      <c r="F185" s="431" t="s">
        <v>168</v>
      </c>
      <c r="G185" s="430">
        <v>96545</v>
      </c>
      <c r="H185" s="431" t="s">
        <v>694</v>
      </c>
      <c r="I185" s="440" t="s">
        <v>799</v>
      </c>
      <c r="J185" s="431" t="s">
        <v>229</v>
      </c>
      <c r="K185" s="432">
        <v>35.6</v>
      </c>
      <c r="L185" s="451">
        <v>16.399999999999999</v>
      </c>
      <c r="M185" s="451">
        <f t="shared" si="4"/>
        <v>583.83999999999992</v>
      </c>
    </row>
    <row r="186" spans="6:13" ht="43.5">
      <c r="F186" s="431" t="s">
        <v>168</v>
      </c>
      <c r="G186" s="430">
        <v>96534</v>
      </c>
      <c r="H186" s="431" t="s">
        <v>695</v>
      </c>
      <c r="I186" s="440" t="s">
        <v>800</v>
      </c>
      <c r="J186" s="431" t="s">
        <v>174</v>
      </c>
      <c r="K186" s="432">
        <v>10.31</v>
      </c>
      <c r="L186" s="451">
        <v>77.23</v>
      </c>
      <c r="M186" s="451">
        <f t="shared" si="4"/>
        <v>796.24130000000002</v>
      </c>
    </row>
    <row r="187" spans="6:13" ht="43.5">
      <c r="F187" s="431" t="s">
        <v>168</v>
      </c>
      <c r="G187" s="430">
        <v>94964</v>
      </c>
      <c r="H187" s="431" t="s">
        <v>696</v>
      </c>
      <c r="I187" s="440" t="s">
        <v>801</v>
      </c>
      <c r="J187" s="431" t="s">
        <v>230</v>
      </c>
      <c r="K187" s="432">
        <v>0.67</v>
      </c>
      <c r="L187" s="451">
        <v>575.12</v>
      </c>
      <c r="M187" s="451">
        <f t="shared" si="4"/>
        <v>385.33040000000005</v>
      </c>
    </row>
    <row r="188" spans="6:13" ht="43.5">
      <c r="F188" s="431" t="s">
        <v>168</v>
      </c>
      <c r="G188" s="430">
        <v>94966</v>
      </c>
      <c r="H188" s="431" t="s">
        <v>697</v>
      </c>
      <c r="I188" s="440" t="s">
        <v>802</v>
      </c>
      <c r="J188" s="431" t="s">
        <v>230</v>
      </c>
      <c r="K188" s="432">
        <v>1.25</v>
      </c>
      <c r="L188" s="451">
        <v>618.83000000000004</v>
      </c>
      <c r="M188" s="451">
        <f t="shared" si="4"/>
        <v>773.53750000000002</v>
      </c>
    </row>
    <row r="189" spans="6:13" ht="29">
      <c r="F189" s="431" t="s">
        <v>168</v>
      </c>
      <c r="G189" s="430">
        <v>103670</v>
      </c>
      <c r="H189" s="431" t="s">
        <v>698</v>
      </c>
      <c r="I189" s="440" t="s">
        <v>803</v>
      </c>
      <c r="J189" s="431" t="s">
        <v>230</v>
      </c>
      <c r="K189" s="432">
        <v>1.92</v>
      </c>
      <c r="L189" s="451">
        <v>244.23</v>
      </c>
      <c r="M189" s="451">
        <f t="shared" si="4"/>
        <v>468.92159999999996</v>
      </c>
    </row>
    <row r="190" spans="6:13" ht="29">
      <c r="F190" s="431" t="s">
        <v>168</v>
      </c>
      <c r="G190" s="430">
        <v>96543</v>
      </c>
      <c r="H190" s="431" t="s">
        <v>699</v>
      </c>
      <c r="I190" s="440" t="s">
        <v>804</v>
      </c>
      <c r="J190" s="431" t="s">
        <v>229</v>
      </c>
      <c r="K190" s="432">
        <v>25.2</v>
      </c>
      <c r="L190" s="451">
        <v>20.72</v>
      </c>
      <c r="M190" s="451">
        <f t="shared" si="4"/>
        <v>522.14400000000001</v>
      </c>
    </row>
    <row r="191" spans="6:13" ht="43.5">
      <c r="F191" s="431" t="s">
        <v>168</v>
      </c>
      <c r="G191" s="430">
        <v>96544</v>
      </c>
      <c r="H191" s="435">
        <v>40212</v>
      </c>
      <c r="I191" s="440" t="s">
        <v>805</v>
      </c>
      <c r="J191" s="431" t="s">
        <v>229</v>
      </c>
      <c r="K191" s="432">
        <v>18.899999999999999</v>
      </c>
      <c r="L191" s="451">
        <v>18.399999999999999</v>
      </c>
      <c r="M191" s="451">
        <f t="shared" si="4"/>
        <v>347.75999999999993</v>
      </c>
    </row>
    <row r="192" spans="6:13" ht="29">
      <c r="F192" s="431" t="s">
        <v>168</v>
      </c>
      <c r="G192" s="430">
        <v>96546</v>
      </c>
      <c r="H192" s="435">
        <v>40577</v>
      </c>
      <c r="I192" s="440" t="s">
        <v>806</v>
      </c>
      <c r="J192" s="431" t="s">
        <v>229</v>
      </c>
      <c r="K192" s="432">
        <v>33.799999999999997</v>
      </c>
      <c r="L192" s="451">
        <v>15.1</v>
      </c>
      <c r="M192" s="451">
        <f t="shared" si="4"/>
        <v>510.37999999999994</v>
      </c>
    </row>
    <row r="193" spans="6:13" ht="43.5">
      <c r="F193" s="431" t="s">
        <v>168</v>
      </c>
      <c r="G193" s="430">
        <v>96536</v>
      </c>
      <c r="H193" s="435">
        <v>40942</v>
      </c>
      <c r="I193" s="440" t="s">
        <v>807</v>
      </c>
      <c r="J193" s="431" t="s">
        <v>174</v>
      </c>
      <c r="K193" s="432">
        <v>16.55</v>
      </c>
      <c r="L193" s="451">
        <v>67.88</v>
      </c>
      <c r="M193" s="451">
        <f t="shared" si="4"/>
        <v>1123.414</v>
      </c>
    </row>
    <row r="194" spans="6:13" ht="29">
      <c r="F194" s="431" t="s">
        <v>168</v>
      </c>
      <c r="G194" s="430">
        <v>98557</v>
      </c>
      <c r="H194" s="435">
        <v>41308</v>
      </c>
      <c r="I194" s="440" t="s">
        <v>808</v>
      </c>
      <c r="J194" s="431" t="s">
        <v>174</v>
      </c>
      <c r="K194" s="432">
        <v>16.8</v>
      </c>
      <c r="L194" s="451">
        <v>47.5</v>
      </c>
      <c r="M194" s="451">
        <f t="shared" si="4"/>
        <v>798</v>
      </c>
    </row>
    <row r="195" spans="6:13">
      <c r="F195" s="438"/>
      <c r="G195" s="438"/>
      <c r="H195" s="441" t="s">
        <v>342</v>
      </c>
      <c r="I195" s="441" t="s">
        <v>651</v>
      </c>
      <c r="J195" s="438"/>
      <c r="K195" s="439"/>
      <c r="L195" s="449"/>
      <c r="M195" s="450">
        <f>SUM(M196:M207)</f>
        <v>9325.2350000000024</v>
      </c>
    </row>
    <row r="196" spans="6:13" ht="43.5">
      <c r="F196" s="431" t="s">
        <v>168</v>
      </c>
      <c r="G196" s="430">
        <v>92443</v>
      </c>
      <c r="H196" s="431" t="s">
        <v>700</v>
      </c>
      <c r="I196" s="440" t="s">
        <v>809</v>
      </c>
      <c r="J196" s="431" t="s">
        <v>174</v>
      </c>
      <c r="K196" s="432">
        <v>27.44</v>
      </c>
      <c r="L196" s="451">
        <v>39.299999999999997</v>
      </c>
      <c r="M196" s="451">
        <f t="shared" si="4"/>
        <v>1078.3920000000001</v>
      </c>
    </row>
    <row r="197" spans="6:13" ht="43.5">
      <c r="F197" s="431" t="s">
        <v>168</v>
      </c>
      <c r="G197" s="430">
        <v>92480</v>
      </c>
      <c r="H197" s="431" t="s">
        <v>701</v>
      </c>
      <c r="I197" s="440" t="s">
        <v>810</v>
      </c>
      <c r="J197" s="431" t="s">
        <v>174</v>
      </c>
      <c r="K197" s="432">
        <v>23.63</v>
      </c>
      <c r="L197" s="451">
        <v>55.4</v>
      </c>
      <c r="M197" s="451">
        <f t="shared" si="4"/>
        <v>1309.1019999999999</v>
      </c>
    </row>
    <row r="198" spans="6:13" ht="29">
      <c r="F198" s="431" t="s">
        <v>168</v>
      </c>
      <c r="G198" s="430">
        <v>92267</v>
      </c>
      <c r="H198" s="431" t="s">
        <v>702</v>
      </c>
      <c r="I198" s="440" t="s">
        <v>811</v>
      </c>
      <c r="J198" s="431" t="s">
        <v>174</v>
      </c>
      <c r="K198" s="432">
        <v>5.81</v>
      </c>
      <c r="L198" s="451">
        <v>33.299999999999997</v>
      </c>
      <c r="M198" s="451">
        <f t="shared" si="4"/>
        <v>193.47299999999996</v>
      </c>
    </row>
    <row r="199" spans="6:13" ht="43.5">
      <c r="F199" s="431" t="s">
        <v>168</v>
      </c>
      <c r="G199" s="430">
        <v>92759</v>
      </c>
      <c r="H199" s="431" t="s">
        <v>703</v>
      </c>
      <c r="I199" s="440" t="s">
        <v>812</v>
      </c>
      <c r="J199" s="431" t="s">
        <v>229</v>
      </c>
      <c r="K199" s="432">
        <v>60.1</v>
      </c>
      <c r="L199" s="451">
        <v>17.46</v>
      </c>
      <c r="M199" s="451">
        <f t="shared" si="4"/>
        <v>1049.346</v>
      </c>
    </row>
    <row r="200" spans="6:13" ht="43.5">
      <c r="F200" s="431" t="s">
        <v>168</v>
      </c>
      <c r="G200" s="430">
        <v>92760</v>
      </c>
      <c r="H200" s="431" t="s">
        <v>704</v>
      </c>
      <c r="I200" s="440" t="s">
        <v>813</v>
      </c>
      <c r="J200" s="431" t="s">
        <v>229</v>
      </c>
      <c r="K200" s="432">
        <v>0.2</v>
      </c>
      <c r="L200" s="451">
        <v>17.22</v>
      </c>
      <c r="M200" s="451">
        <f t="shared" si="4"/>
        <v>3.444</v>
      </c>
    </row>
    <row r="201" spans="6:13" ht="43.5">
      <c r="F201" s="431" t="s">
        <v>168</v>
      </c>
      <c r="G201" s="430">
        <v>92761</v>
      </c>
      <c r="H201" s="431" t="s">
        <v>705</v>
      </c>
      <c r="I201" s="440" t="s">
        <v>814</v>
      </c>
      <c r="J201" s="431" t="s">
        <v>229</v>
      </c>
      <c r="K201" s="432">
        <v>55.1</v>
      </c>
      <c r="L201" s="451">
        <v>15.67</v>
      </c>
      <c r="M201" s="451">
        <f t="shared" si="4"/>
        <v>863.41700000000003</v>
      </c>
    </row>
    <row r="202" spans="6:13" ht="43.5">
      <c r="F202" s="431" t="s">
        <v>168</v>
      </c>
      <c r="G202" s="430">
        <v>92762</v>
      </c>
      <c r="H202" s="431" t="s">
        <v>706</v>
      </c>
      <c r="I202" s="440" t="s">
        <v>815</v>
      </c>
      <c r="J202" s="431" t="s">
        <v>229</v>
      </c>
      <c r="K202" s="432">
        <v>100.4</v>
      </c>
      <c r="L202" s="451">
        <v>14.01</v>
      </c>
      <c r="M202" s="451">
        <f t="shared" si="4"/>
        <v>1406.604</v>
      </c>
    </row>
    <row r="203" spans="6:13" ht="43.5">
      <c r="F203" s="431" t="s">
        <v>168</v>
      </c>
      <c r="G203" s="430">
        <v>92768</v>
      </c>
      <c r="H203" s="431" t="s">
        <v>707</v>
      </c>
      <c r="I203" s="440" t="s">
        <v>816</v>
      </c>
      <c r="J203" s="431" t="s">
        <v>229</v>
      </c>
      <c r="K203" s="432">
        <v>14.2</v>
      </c>
      <c r="L203" s="451">
        <v>17.059999999999999</v>
      </c>
      <c r="M203" s="451">
        <f t="shared" si="4"/>
        <v>242.25199999999998</v>
      </c>
    </row>
    <row r="204" spans="6:13" ht="43.5">
      <c r="F204" s="431" t="s">
        <v>168</v>
      </c>
      <c r="G204" s="430">
        <v>92769</v>
      </c>
      <c r="H204" s="435">
        <v>40213</v>
      </c>
      <c r="I204" s="440" t="s">
        <v>817</v>
      </c>
      <c r="J204" s="431" t="s">
        <v>229</v>
      </c>
      <c r="K204" s="432">
        <v>11.9</v>
      </c>
      <c r="L204" s="451">
        <v>16.77</v>
      </c>
      <c r="M204" s="451">
        <f t="shared" si="4"/>
        <v>199.56299999999999</v>
      </c>
    </row>
    <row r="205" spans="6:13" ht="43.5">
      <c r="F205" s="431" t="s">
        <v>168</v>
      </c>
      <c r="G205" s="430">
        <v>92770</v>
      </c>
      <c r="H205" s="435">
        <v>40578</v>
      </c>
      <c r="I205" s="440" t="s">
        <v>818</v>
      </c>
      <c r="J205" s="431" t="s">
        <v>229</v>
      </c>
      <c r="K205" s="432">
        <v>8.1</v>
      </c>
      <c r="L205" s="451">
        <v>16.239999999999998</v>
      </c>
      <c r="M205" s="451">
        <f t="shared" si="4"/>
        <v>131.54399999999998</v>
      </c>
    </row>
    <row r="206" spans="6:13" ht="43.5">
      <c r="F206" s="431" t="s">
        <v>168</v>
      </c>
      <c r="G206" s="430">
        <v>94966</v>
      </c>
      <c r="H206" s="435">
        <v>40943</v>
      </c>
      <c r="I206" s="440" t="s">
        <v>819</v>
      </c>
      <c r="J206" s="431" t="s">
        <v>230</v>
      </c>
      <c r="K206" s="432">
        <v>3.3</v>
      </c>
      <c r="L206" s="451">
        <v>618.83000000000004</v>
      </c>
      <c r="M206" s="451">
        <f t="shared" si="4"/>
        <v>2042.1390000000001</v>
      </c>
    </row>
    <row r="207" spans="6:13" ht="29">
      <c r="F207" s="431" t="s">
        <v>168</v>
      </c>
      <c r="G207" s="430">
        <v>103670</v>
      </c>
      <c r="H207" s="435">
        <v>41309</v>
      </c>
      <c r="I207" s="440" t="s">
        <v>803</v>
      </c>
      <c r="J207" s="431" t="s">
        <v>230</v>
      </c>
      <c r="K207" s="432">
        <v>3.3</v>
      </c>
      <c r="L207" s="451">
        <v>244.23</v>
      </c>
      <c r="M207" s="451">
        <f t="shared" si="4"/>
        <v>805.95899999999995</v>
      </c>
    </row>
    <row r="208" spans="6:13">
      <c r="F208" s="438"/>
      <c r="G208" s="438"/>
      <c r="H208" s="441" t="s">
        <v>343</v>
      </c>
      <c r="I208" s="441" t="s">
        <v>654</v>
      </c>
      <c r="J208" s="438"/>
      <c r="K208" s="439"/>
      <c r="L208" s="449"/>
      <c r="M208" s="450">
        <f>SUM(M209:M212)</f>
        <v>4487.4059999999999</v>
      </c>
    </row>
    <row r="209" spans="6:13" ht="43.5">
      <c r="F209" s="431" t="s">
        <v>168</v>
      </c>
      <c r="G209" s="430">
        <v>103356</v>
      </c>
      <c r="H209" s="431" t="s">
        <v>708</v>
      </c>
      <c r="I209" s="440" t="s">
        <v>820</v>
      </c>
      <c r="J209" s="431" t="s">
        <v>174</v>
      </c>
      <c r="K209" s="432">
        <v>75.62</v>
      </c>
      <c r="L209" s="451">
        <v>50.45</v>
      </c>
      <c r="M209" s="451">
        <f t="shared" si="4"/>
        <v>3815.0290000000005</v>
      </c>
    </row>
    <row r="210" spans="6:13" ht="43.5">
      <c r="F210" s="431" t="s">
        <v>168</v>
      </c>
      <c r="G210" s="430">
        <v>93190</v>
      </c>
      <c r="H210" s="431" t="s">
        <v>709</v>
      </c>
      <c r="I210" s="440" t="s">
        <v>821</v>
      </c>
      <c r="J210" s="431" t="s">
        <v>228</v>
      </c>
      <c r="K210" s="432">
        <v>2.9</v>
      </c>
      <c r="L210" s="451">
        <v>55.4</v>
      </c>
      <c r="M210" s="451">
        <f t="shared" si="4"/>
        <v>160.66</v>
      </c>
    </row>
    <row r="211" spans="6:13" ht="43.5">
      <c r="F211" s="431" t="s">
        <v>168</v>
      </c>
      <c r="G211" s="430">
        <v>93191</v>
      </c>
      <c r="H211" s="431" t="s">
        <v>710</v>
      </c>
      <c r="I211" s="440" t="s">
        <v>822</v>
      </c>
      <c r="J211" s="431" t="s">
        <v>228</v>
      </c>
      <c r="K211" s="432">
        <v>3.1</v>
      </c>
      <c r="L211" s="451">
        <v>60.08</v>
      </c>
      <c r="M211" s="451">
        <f t="shared" si="4"/>
        <v>186.24799999999999</v>
      </c>
    </row>
    <row r="212" spans="6:13" ht="29">
      <c r="F212" s="431" t="s">
        <v>168</v>
      </c>
      <c r="G212" s="430">
        <v>93197</v>
      </c>
      <c r="H212" s="431" t="s">
        <v>711</v>
      </c>
      <c r="I212" s="431" t="s">
        <v>563</v>
      </c>
      <c r="J212" s="431" t="s">
        <v>228</v>
      </c>
      <c r="K212" s="432">
        <v>3.1</v>
      </c>
      <c r="L212" s="451">
        <v>104.99</v>
      </c>
      <c r="M212" s="451">
        <f t="shared" si="4"/>
        <v>325.46899999999999</v>
      </c>
    </row>
    <row r="213" spans="6:13">
      <c r="F213" s="438"/>
      <c r="G213" s="438"/>
      <c r="H213" s="441" t="s">
        <v>712</v>
      </c>
      <c r="I213" s="441" t="s">
        <v>713</v>
      </c>
      <c r="J213" s="438"/>
      <c r="K213" s="439"/>
      <c r="L213" s="449"/>
      <c r="M213" s="450">
        <f>SUM(M214:M219)</f>
        <v>9505.4543999999987</v>
      </c>
    </row>
    <row r="214" spans="6:13" ht="43.5">
      <c r="F214" s="431" t="s">
        <v>168</v>
      </c>
      <c r="G214" s="430">
        <v>87893</v>
      </c>
      <c r="H214" s="431" t="s">
        <v>714</v>
      </c>
      <c r="I214" s="431" t="s">
        <v>564</v>
      </c>
      <c r="J214" s="431" t="s">
        <v>174</v>
      </c>
      <c r="K214" s="432">
        <v>151.24</v>
      </c>
      <c r="L214" s="451">
        <v>7.03</v>
      </c>
      <c r="M214" s="451">
        <f t="shared" si="4"/>
        <v>1063.2172</v>
      </c>
    </row>
    <row r="215" spans="6:13" ht="43.5">
      <c r="F215" s="431" t="s">
        <v>168</v>
      </c>
      <c r="G215" s="430">
        <v>87548</v>
      </c>
      <c r="H215" s="431" t="s">
        <v>715</v>
      </c>
      <c r="I215" s="431" t="s">
        <v>565</v>
      </c>
      <c r="J215" s="431" t="s">
        <v>174</v>
      </c>
      <c r="K215" s="432">
        <v>151.24</v>
      </c>
      <c r="L215" s="451">
        <v>21.54</v>
      </c>
      <c r="M215" s="451">
        <f t="shared" si="4"/>
        <v>3257.7096000000001</v>
      </c>
    </row>
    <row r="216" spans="6:13" ht="43.5">
      <c r="F216" s="431" t="s">
        <v>168</v>
      </c>
      <c r="G216" s="430">
        <v>89170</v>
      </c>
      <c r="H216" s="431" t="s">
        <v>716</v>
      </c>
      <c r="I216" s="431" t="s">
        <v>717</v>
      </c>
      <c r="J216" s="431" t="s">
        <v>174</v>
      </c>
      <c r="K216" s="432">
        <v>18</v>
      </c>
      <c r="L216" s="451">
        <v>77.14</v>
      </c>
      <c r="M216" s="451">
        <f t="shared" si="4"/>
        <v>1388.52</v>
      </c>
    </row>
    <row r="217" spans="6:13">
      <c r="F217" s="431" t="s">
        <v>168</v>
      </c>
      <c r="G217" s="430">
        <v>88485</v>
      </c>
      <c r="H217" s="431" t="s">
        <v>718</v>
      </c>
      <c r="I217" s="431" t="s">
        <v>567</v>
      </c>
      <c r="J217" s="431" t="s">
        <v>174</v>
      </c>
      <c r="K217" s="432">
        <v>133.24</v>
      </c>
      <c r="L217" s="451">
        <v>3.31</v>
      </c>
      <c r="M217" s="451">
        <f t="shared" si="4"/>
        <v>441.02440000000001</v>
      </c>
    </row>
    <row r="218" spans="6:13">
      <c r="F218" s="431" t="s">
        <v>168</v>
      </c>
      <c r="G218" s="430">
        <v>88495</v>
      </c>
      <c r="H218" s="431" t="s">
        <v>719</v>
      </c>
      <c r="I218" s="431" t="s">
        <v>334</v>
      </c>
      <c r="J218" s="431" t="s">
        <v>174</v>
      </c>
      <c r="K218" s="432">
        <v>133.24</v>
      </c>
      <c r="L218" s="451">
        <v>10.54</v>
      </c>
      <c r="M218" s="451">
        <f t="shared" si="4"/>
        <v>1404.3496</v>
      </c>
    </row>
    <row r="219" spans="6:13" ht="29">
      <c r="F219" s="431" t="s">
        <v>168</v>
      </c>
      <c r="G219" s="430">
        <v>88489</v>
      </c>
      <c r="H219" s="431" t="s">
        <v>720</v>
      </c>
      <c r="I219" s="431" t="s">
        <v>332</v>
      </c>
      <c r="J219" s="431" t="s">
        <v>174</v>
      </c>
      <c r="K219" s="432">
        <v>133.24</v>
      </c>
      <c r="L219" s="451">
        <v>14.64</v>
      </c>
      <c r="M219" s="451">
        <f t="shared" si="4"/>
        <v>1950.6336000000001</v>
      </c>
    </row>
    <row r="220" spans="6:13">
      <c r="F220" s="438"/>
      <c r="G220" s="438"/>
      <c r="H220" s="441" t="s">
        <v>721</v>
      </c>
      <c r="I220" s="441" t="s">
        <v>679</v>
      </c>
      <c r="J220" s="438"/>
      <c r="K220" s="439"/>
      <c r="L220" s="449"/>
      <c r="M220" s="450">
        <f>SUM(M221:M228)</f>
        <v>8939.4369000000006</v>
      </c>
    </row>
    <row r="221" spans="6:13" ht="29">
      <c r="F221" s="431" t="s">
        <v>168</v>
      </c>
      <c r="G221" s="430">
        <v>94207</v>
      </c>
      <c r="H221" s="431" t="s">
        <v>722</v>
      </c>
      <c r="I221" s="440" t="s">
        <v>823</v>
      </c>
      <c r="J221" s="431" t="s">
        <v>174</v>
      </c>
      <c r="K221" s="432">
        <v>8</v>
      </c>
      <c r="L221" s="451">
        <v>66.5</v>
      </c>
      <c r="M221" s="451">
        <f t="shared" si="4"/>
        <v>532</v>
      </c>
    </row>
    <row r="222" spans="6:13" ht="29">
      <c r="F222" s="431" t="s">
        <v>168</v>
      </c>
      <c r="G222" s="430">
        <v>98546</v>
      </c>
      <c r="H222" s="431" t="s">
        <v>723</v>
      </c>
      <c r="I222" s="440" t="s">
        <v>824</v>
      </c>
      <c r="J222" s="431" t="s">
        <v>174</v>
      </c>
      <c r="K222" s="432">
        <v>10.83</v>
      </c>
      <c r="L222" s="451">
        <v>112.45</v>
      </c>
      <c r="M222" s="451">
        <f t="shared" si="4"/>
        <v>1217.8335</v>
      </c>
    </row>
    <row r="223" spans="6:13" ht="29">
      <c r="F223" s="431" t="s">
        <v>168</v>
      </c>
      <c r="G223" s="430">
        <v>98565</v>
      </c>
      <c r="H223" s="431" t="s">
        <v>724</v>
      </c>
      <c r="I223" s="440" t="s">
        <v>825</v>
      </c>
      <c r="J223" s="431" t="s">
        <v>174</v>
      </c>
      <c r="K223" s="432">
        <v>10.83</v>
      </c>
      <c r="L223" s="451">
        <v>50.68</v>
      </c>
      <c r="M223" s="451">
        <f t="shared" si="4"/>
        <v>548.86440000000005</v>
      </c>
    </row>
    <row r="224" spans="6:13" ht="43.5">
      <c r="F224" s="431" t="s">
        <v>168</v>
      </c>
      <c r="G224" s="430">
        <v>100368</v>
      </c>
      <c r="H224" s="431" t="s">
        <v>725</v>
      </c>
      <c r="I224" s="431" t="s">
        <v>726</v>
      </c>
      <c r="J224" s="431" t="s">
        <v>165</v>
      </c>
      <c r="K224" s="432">
        <v>2</v>
      </c>
      <c r="L224" s="451">
        <v>1382.37</v>
      </c>
      <c r="M224" s="451">
        <f t="shared" si="4"/>
        <v>2764.74</v>
      </c>
    </row>
    <row r="225" spans="6:13" ht="29">
      <c r="F225" s="431" t="s">
        <v>168</v>
      </c>
      <c r="G225" s="430">
        <v>92544</v>
      </c>
      <c r="H225" s="431" t="s">
        <v>727</v>
      </c>
      <c r="I225" s="431" t="s">
        <v>596</v>
      </c>
      <c r="J225" s="431" t="s">
        <v>174</v>
      </c>
      <c r="K225" s="432">
        <v>8</v>
      </c>
      <c r="L225" s="451">
        <v>16.100000000000001</v>
      </c>
      <c r="M225" s="451">
        <f t="shared" si="4"/>
        <v>128.80000000000001</v>
      </c>
    </row>
    <row r="226" spans="6:13" ht="29">
      <c r="F226" s="431" t="s">
        <v>168</v>
      </c>
      <c r="G226" s="430">
        <v>94231</v>
      </c>
      <c r="H226" s="431" t="s">
        <v>728</v>
      </c>
      <c r="I226" s="431" t="s">
        <v>729</v>
      </c>
      <c r="J226" s="431" t="s">
        <v>228</v>
      </c>
      <c r="K226" s="432">
        <v>8.15</v>
      </c>
      <c r="L226" s="451">
        <v>63.55</v>
      </c>
      <c r="M226" s="451">
        <f t="shared" si="4"/>
        <v>517.9325</v>
      </c>
    </row>
    <row r="227" spans="6:13" ht="29">
      <c r="F227" s="431" t="s">
        <v>168</v>
      </c>
      <c r="G227" s="430">
        <v>94229</v>
      </c>
      <c r="H227" s="431" t="s">
        <v>730</v>
      </c>
      <c r="I227" s="431" t="s">
        <v>600</v>
      </c>
      <c r="J227" s="431" t="s">
        <v>228</v>
      </c>
      <c r="K227" s="432">
        <v>13.95</v>
      </c>
      <c r="L227" s="451">
        <v>185.65</v>
      </c>
      <c r="M227" s="451">
        <f t="shared" si="4"/>
        <v>2589.8175000000001</v>
      </c>
    </row>
    <row r="228" spans="6:13">
      <c r="F228" s="431" t="s">
        <v>168</v>
      </c>
      <c r="G228" s="430">
        <v>96113</v>
      </c>
      <c r="H228" s="431" t="s">
        <v>731</v>
      </c>
      <c r="I228" s="431" t="s">
        <v>602</v>
      </c>
      <c r="J228" s="431" t="s">
        <v>174</v>
      </c>
      <c r="K228" s="432">
        <v>16.3</v>
      </c>
      <c r="L228" s="451">
        <v>39.229999999999997</v>
      </c>
      <c r="M228" s="451">
        <f t="shared" si="4"/>
        <v>639.44899999999996</v>
      </c>
    </row>
    <row r="229" spans="6:13">
      <c r="F229" s="438"/>
      <c r="G229" s="438"/>
      <c r="H229" s="441" t="s">
        <v>732</v>
      </c>
      <c r="I229" s="441" t="s">
        <v>365</v>
      </c>
      <c r="J229" s="438"/>
      <c r="K229" s="439"/>
      <c r="L229" s="449"/>
      <c r="M229" s="450">
        <f>SUM(M230:M232)</f>
        <v>5854.3475000000008</v>
      </c>
    </row>
    <row r="230" spans="6:13" ht="58">
      <c r="F230" s="431" t="s">
        <v>168</v>
      </c>
      <c r="G230" s="430">
        <v>90843</v>
      </c>
      <c r="H230" s="431" t="s">
        <v>733</v>
      </c>
      <c r="I230" s="440" t="s">
        <v>826</v>
      </c>
      <c r="J230" s="431" t="s">
        <v>165</v>
      </c>
      <c r="K230" s="432">
        <v>1</v>
      </c>
      <c r="L230" s="451">
        <v>1210.4100000000001</v>
      </c>
      <c r="M230" s="451">
        <f t="shared" si="4"/>
        <v>1210.4100000000001</v>
      </c>
    </row>
    <row r="231" spans="6:13" ht="58">
      <c r="F231" s="431" t="s">
        <v>168</v>
      </c>
      <c r="G231" s="430">
        <v>94570</v>
      </c>
      <c r="H231" s="431" t="s">
        <v>734</v>
      </c>
      <c r="I231" s="440" t="s">
        <v>827</v>
      </c>
      <c r="J231" s="431" t="s">
        <v>174</v>
      </c>
      <c r="K231" s="432">
        <v>3.75</v>
      </c>
      <c r="L231" s="451">
        <v>929.97</v>
      </c>
      <c r="M231" s="451">
        <f t="shared" si="4"/>
        <v>3487.3875000000003</v>
      </c>
    </row>
    <row r="232" spans="6:13" ht="58">
      <c r="F232" s="431" t="s">
        <v>168</v>
      </c>
      <c r="G232" s="430">
        <v>90842</v>
      </c>
      <c r="H232" s="431" t="s">
        <v>735</v>
      </c>
      <c r="I232" s="440" t="s">
        <v>828</v>
      </c>
      <c r="J232" s="431" t="s">
        <v>165</v>
      </c>
      <c r="K232" s="432">
        <v>1</v>
      </c>
      <c r="L232" s="451">
        <v>1156.55</v>
      </c>
      <c r="M232" s="451">
        <f t="shared" si="4"/>
        <v>1156.55</v>
      </c>
    </row>
    <row r="233" spans="6:13">
      <c r="F233" s="438"/>
      <c r="G233" s="438"/>
      <c r="H233" s="441" t="s">
        <v>736</v>
      </c>
      <c r="I233" s="441" t="s">
        <v>682</v>
      </c>
      <c r="J233" s="438"/>
      <c r="K233" s="439"/>
      <c r="L233" s="449"/>
      <c r="M233" s="450">
        <f>SUM(M234:M237)</f>
        <v>2136.4488000000001</v>
      </c>
    </row>
    <row r="234" spans="6:13" ht="29">
      <c r="F234" s="431" t="s">
        <v>168</v>
      </c>
      <c r="G234" s="430">
        <v>86899</v>
      </c>
      <c r="H234" s="431" t="s">
        <v>737</v>
      </c>
      <c r="I234" s="431" t="s">
        <v>738</v>
      </c>
      <c r="J234" s="431" t="s">
        <v>165</v>
      </c>
      <c r="K234" s="432">
        <v>1</v>
      </c>
      <c r="L234" s="451">
        <v>332.15</v>
      </c>
      <c r="M234" s="451">
        <f t="shared" si="4"/>
        <v>332.15</v>
      </c>
    </row>
    <row r="235" spans="6:13" ht="29">
      <c r="F235" s="431" t="s">
        <v>168</v>
      </c>
      <c r="G235" s="430">
        <v>86906</v>
      </c>
      <c r="H235" s="431" t="s">
        <v>739</v>
      </c>
      <c r="I235" s="431" t="s">
        <v>683</v>
      </c>
      <c r="J235" s="431" t="s">
        <v>165</v>
      </c>
      <c r="K235" s="432">
        <v>1</v>
      </c>
      <c r="L235" s="451">
        <v>85.09</v>
      </c>
      <c r="M235" s="451">
        <f t="shared" si="4"/>
        <v>85.09</v>
      </c>
    </row>
    <row r="236" spans="6:13" ht="29">
      <c r="F236" s="431" t="s">
        <v>378</v>
      </c>
      <c r="G236" s="430">
        <v>10</v>
      </c>
      <c r="H236" s="431" t="s">
        <v>740</v>
      </c>
      <c r="I236" s="440" t="s">
        <v>829</v>
      </c>
      <c r="J236" s="431" t="s">
        <v>174</v>
      </c>
      <c r="K236" s="432">
        <v>1.24</v>
      </c>
      <c r="L236" s="451">
        <v>639.37</v>
      </c>
      <c r="M236" s="451">
        <f t="shared" si="4"/>
        <v>792.81880000000001</v>
      </c>
    </row>
    <row r="237" spans="6:13" ht="58">
      <c r="F237" s="431" t="s">
        <v>168</v>
      </c>
      <c r="G237" s="430">
        <v>95472</v>
      </c>
      <c r="H237" s="431" t="s">
        <v>741</v>
      </c>
      <c r="I237" s="440" t="s">
        <v>830</v>
      </c>
      <c r="J237" s="431" t="s">
        <v>165</v>
      </c>
      <c r="K237" s="432">
        <v>1</v>
      </c>
      <c r="L237" s="451">
        <v>926.39</v>
      </c>
      <c r="M237" s="451">
        <f t="shared" si="4"/>
        <v>926.39</v>
      </c>
    </row>
    <row r="238" spans="6:13">
      <c r="F238" s="438"/>
      <c r="G238" s="438"/>
      <c r="H238" s="441" t="s">
        <v>742</v>
      </c>
      <c r="I238" s="441" t="s">
        <v>743</v>
      </c>
      <c r="J238" s="438"/>
      <c r="K238" s="439"/>
      <c r="L238" s="449"/>
      <c r="M238" s="450">
        <f>SUM(M239:M241)</f>
        <v>4544.6810000000005</v>
      </c>
    </row>
    <row r="239" spans="6:13" ht="29">
      <c r="F239" s="431" t="s">
        <v>168</v>
      </c>
      <c r="G239" s="430">
        <v>96620</v>
      </c>
      <c r="H239" s="431" t="s">
        <v>744</v>
      </c>
      <c r="I239" s="440" t="s">
        <v>831</v>
      </c>
      <c r="J239" s="431" t="s">
        <v>230</v>
      </c>
      <c r="K239" s="432">
        <v>0.82</v>
      </c>
      <c r="L239" s="451">
        <v>635</v>
      </c>
      <c r="M239" s="451">
        <f t="shared" si="4"/>
        <v>520.69999999999993</v>
      </c>
    </row>
    <row r="240" spans="6:13" ht="72.5">
      <c r="F240" s="431" t="s">
        <v>168</v>
      </c>
      <c r="G240" s="430">
        <v>94439</v>
      </c>
      <c r="H240" s="431" t="s">
        <v>745</v>
      </c>
      <c r="I240" s="440" t="s">
        <v>832</v>
      </c>
      <c r="J240" s="431" t="s">
        <v>174</v>
      </c>
      <c r="K240" s="432">
        <v>16.3</v>
      </c>
      <c r="L240" s="451">
        <v>44</v>
      </c>
      <c r="M240" s="451">
        <f t="shared" si="4"/>
        <v>717.2</v>
      </c>
    </row>
    <row r="241" spans="6:13" ht="43.5">
      <c r="F241" s="431" t="s">
        <v>168</v>
      </c>
      <c r="G241" s="430">
        <v>87258</v>
      </c>
      <c r="H241" s="431" t="s">
        <v>746</v>
      </c>
      <c r="I241" s="440" t="s">
        <v>833</v>
      </c>
      <c r="J241" s="431" t="s">
        <v>174</v>
      </c>
      <c r="K241" s="432">
        <v>16.3</v>
      </c>
      <c r="L241" s="451">
        <v>202.87</v>
      </c>
      <c r="M241" s="451">
        <f t="shared" si="4"/>
        <v>3306.7810000000004</v>
      </c>
    </row>
    <row r="242" spans="6:13">
      <c r="F242" s="438"/>
      <c r="G242" s="438"/>
      <c r="H242" s="441" t="s">
        <v>747</v>
      </c>
      <c r="I242" s="441" t="s">
        <v>660</v>
      </c>
      <c r="J242" s="438"/>
      <c r="K242" s="439"/>
      <c r="L242" s="449"/>
      <c r="M242" s="450">
        <f>SUM(M243:M245)</f>
        <v>627.38700000000006</v>
      </c>
    </row>
    <row r="243" spans="6:13" ht="29">
      <c r="F243" s="431" t="s">
        <v>168</v>
      </c>
      <c r="G243" s="430">
        <v>88484</v>
      </c>
      <c r="H243" s="431" t="s">
        <v>748</v>
      </c>
      <c r="I243" s="440" t="s">
        <v>834</v>
      </c>
      <c r="J243" s="431" t="s">
        <v>174</v>
      </c>
      <c r="K243" s="432">
        <v>16.3</v>
      </c>
      <c r="L243" s="451">
        <v>3.31</v>
      </c>
      <c r="M243" s="451">
        <f t="shared" si="4"/>
        <v>53.953000000000003</v>
      </c>
    </row>
    <row r="244" spans="6:13" ht="29">
      <c r="F244" s="431" t="s">
        <v>168</v>
      </c>
      <c r="G244" s="430">
        <v>88494</v>
      </c>
      <c r="H244" s="431" t="s">
        <v>749</v>
      </c>
      <c r="I244" s="440" t="s">
        <v>835</v>
      </c>
      <c r="J244" s="431" t="s">
        <v>174</v>
      </c>
      <c r="K244" s="432">
        <v>16.3</v>
      </c>
      <c r="L244" s="451">
        <v>20.54</v>
      </c>
      <c r="M244" s="451">
        <f t="shared" ref="M244:M245" si="5">L244*K244</f>
        <v>334.80200000000002</v>
      </c>
    </row>
    <row r="245" spans="6:13" ht="29">
      <c r="F245" s="431" t="s">
        <v>168</v>
      </c>
      <c r="G245" s="430">
        <v>88488</v>
      </c>
      <c r="H245" s="431" t="s">
        <v>750</v>
      </c>
      <c r="I245" s="440" t="s">
        <v>836</v>
      </c>
      <c r="J245" s="431" t="s">
        <v>174</v>
      </c>
      <c r="K245" s="432">
        <v>16.3</v>
      </c>
      <c r="L245" s="451">
        <v>14.64</v>
      </c>
      <c r="M245" s="451">
        <f t="shared" si="5"/>
        <v>238.63200000000003</v>
      </c>
    </row>
    <row r="246" spans="6:13">
      <c r="F246" s="438"/>
      <c r="G246" s="438"/>
      <c r="H246" s="441" t="s">
        <v>751</v>
      </c>
      <c r="I246" s="441" t="s">
        <v>663</v>
      </c>
      <c r="J246" s="438"/>
      <c r="K246" s="439"/>
      <c r="L246" s="449"/>
      <c r="M246" s="450">
        <f>SUM(M247:M266)</f>
        <v>8747.2488999999987</v>
      </c>
    </row>
    <row r="247" spans="6:13" ht="43.5">
      <c r="F247" s="431" t="s">
        <v>168</v>
      </c>
      <c r="G247" s="430">
        <v>92868</v>
      </c>
      <c r="H247" s="431" t="s">
        <v>752</v>
      </c>
      <c r="I247" s="440" t="s">
        <v>837</v>
      </c>
      <c r="J247" s="431" t="s">
        <v>165</v>
      </c>
      <c r="K247" s="432">
        <v>14</v>
      </c>
      <c r="L247" s="451">
        <v>13.66</v>
      </c>
      <c r="M247" s="451">
        <f t="shared" ref="M247:M283" si="6">L247*K247</f>
        <v>191.24</v>
      </c>
    </row>
    <row r="248" spans="6:13" ht="43.5">
      <c r="F248" s="431" t="s">
        <v>168</v>
      </c>
      <c r="G248" s="430">
        <v>91943</v>
      </c>
      <c r="H248" s="431" t="s">
        <v>753</v>
      </c>
      <c r="I248" s="440" t="s">
        <v>838</v>
      </c>
      <c r="J248" s="431" t="s">
        <v>165</v>
      </c>
      <c r="K248" s="432">
        <v>6</v>
      </c>
      <c r="L248" s="451">
        <v>17.8</v>
      </c>
      <c r="M248" s="451">
        <f t="shared" si="6"/>
        <v>106.80000000000001</v>
      </c>
    </row>
    <row r="249" spans="6:13" ht="29">
      <c r="F249" s="431" t="s">
        <v>168</v>
      </c>
      <c r="G249" s="430">
        <v>91936</v>
      </c>
      <c r="H249" s="431" t="s">
        <v>754</v>
      </c>
      <c r="I249" s="431" t="s">
        <v>755</v>
      </c>
      <c r="J249" s="431" t="s">
        <v>165</v>
      </c>
      <c r="K249" s="432">
        <v>4</v>
      </c>
      <c r="L249" s="451">
        <v>14.37</v>
      </c>
      <c r="M249" s="451">
        <f t="shared" si="6"/>
        <v>57.48</v>
      </c>
    </row>
    <row r="250" spans="6:13" ht="43.5">
      <c r="F250" s="431" t="s">
        <v>168</v>
      </c>
      <c r="G250" s="430">
        <v>91926</v>
      </c>
      <c r="H250" s="431" t="s">
        <v>756</v>
      </c>
      <c r="I250" s="440" t="s">
        <v>839</v>
      </c>
      <c r="J250" s="431" t="s">
        <v>228</v>
      </c>
      <c r="K250" s="432">
        <v>124.2</v>
      </c>
      <c r="L250" s="451">
        <v>4.75</v>
      </c>
      <c r="M250" s="451">
        <f t="shared" si="6"/>
        <v>589.95000000000005</v>
      </c>
    </row>
    <row r="251" spans="6:13" ht="43.5">
      <c r="F251" s="431" t="s">
        <v>168</v>
      </c>
      <c r="G251" s="430">
        <v>91924</v>
      </c>
      <c r="H251" s="431" t="s">
        <v>757</v>
      </c>
      <c r="I251" s="440" t="s">
        <v>840</v>
      </c>
      <c r="J251" s="431" t="s">
        <v>228</v>
      </c>
      <c r="K251" s="432">
        <v>87</v>
      </c>
      <c r="L251" s="451">
        <v>3.22</v>
      </c>
      <c r="M251" s="451">
        <f t="shared" si="6"/>
        <v>280.14000000000004</v>
      </c>
    </row>
    <row r="252" spans="6:13" ht="43.5">
      <c r="F252" s="431" t="s">
        <v>168</v>
      </c>
      <c r="G252" s="430">
        <v>91930</v>
      </c>
      <c r="H252" s="431" t="s">
        <v>758</v>
      </c>
      <c r="I252" s="440" t="s">
        <v>841</v>
      </c>
      <c r="J252" s="431" t="s">
        <v>228</v>
      </c>
      <c r="K252" s="432">
        <v>94.2</v>
      </c>
      <c r="L252" s="451">
        <v>10.48</v>
      </c>
      <c r="M252" s="451">
        <f t="shared" si="6"/>
        <v>987.21600000000012</v>
      </c>
    </row>
    <row r="253" spans="6:13" ht="29">
      <c r="F253" s="431" t="s">
        <v>168</v>
      </c>
      <c r="G253" s="430">
        <v>39773</v>
      </c>
      <c r="H253" s="431" t="s">
        <v>759</v>
      </c>
      <c r="I253" s="440" t="s">
        <v>842</v>
      </c>
      <c r="J253" s="431" t="s">
        <v>165</v>
      </c>
      <c r="K253" s="432">
        <v>1</v>
      </c>
      <c r="L253" s="451">
        <v>111.45</v>
      </c>
      <c r="M253" s="451">
        <f t="shared" si="6"/>
        <v>111.45</v>
      </c>
    </row>
    <row r="254" spans="6:13" ht="29">
      <c r="F254" s="431" t="s">
        <v>168</v>
      </c>
      <c r="G254" s="430">
        <v>101890</v>
      </c>
      <c r="H254" s="431" t="s">
        <v>760</v>
      </c>
      <c r="I254" s="440" t="s">
        <v>843</v>
      </c>
      <c r="J254" s="431" t="s">
        <v>165</v>
      </c>
      <c r="K254" s="432">
        <v>6</v>
      </c>
      <c r="L254" s="451">
        <v>18.420000000000002</v>
      </c>
      <c r="M254" s="451">
        <f t="shared" si="6"/>
        <v>110.52000000000001</v>
      </c>
    </row>
    <row r="255" spans="6:13" ht="29">
      <c r="F255" s="431" t="s">
        <v>168</v>
      </c>
      <c r="G255" s="430">
        <v>39470</v>
      </c>
      <c r="H255" s="431" t="s">
        <v>761</v>
      </c>
      <c r="I255" s="440" t="s">
        <v>844</v>
      </c>
      <c r="J255" s="431" t="s">
        <v>165</v>
      </c>
      <c r="K255" s="432">
        <v>2</v>
      </c>
      <c r="L255" s="451">
        <v>102.84</v>
      </c>
      <c r="M255" s="451">
        <f t="shared" si="6"/>
        <v>205.68</v>
      </c>
    </row>
    <row r="256" spans="6:13" ht="29">
      <c r="F256" s="431" t="s">
        <v>168</v>
      </c>
      <c r="G256" s="459">
        <v>39450</v>
      </c>
      <c r="H256" s="435">
        <v>40221</v>
      </c>
      <c r="I256" s="440" t="s">
        <v>845</v>
      </c>
      <c r="J256" s="431" t="s">
        <v>165</v>
      </c>
      <c r="K256" s="432">
        <v>2</v>
      </c>
      <c r="L256" s="451">
        <v>187.17</v>
      </c>
      <c r="M256" s="451">
        <f t="shared" si="6"/>
        <v>374.34</v>
      </c>
    </row>
    <row r="257" spans="6:13" ht="43.5">
      <c r="F257" s="431" t="s">
        <v>168</v>
      </c>
      <c r="G257" s="430">
        <v>91953</v>
      </c>
      <c r="H257" s="435">
        <v>40586</v>
      </c>
      <c r="I257" s="440" t="s">
        <v>846</v>
      </c>
      <c r="J257" s="431" t="s">
        <v>165</v>
      </c>
      <c r="K257" s="432">
        <v>2</v>
      </c>
      <c r="L257" s="451">
        <v>30.46</v>
      </c>
      <c r="M257" s="451">
        <f t="shared" si="6"/>
        <v>60.92</v>
      </c>
    </row>
    <row r="258" spans="6:13" ht="43.5">
      <c r="F258" s="431" t="s">
        <v>168</v>
      </c>
      <c r="G258" s="430">
        <v>91961</v>
      </c>
      <c r="H258" s="435">
        <v>40951</v>
      </c>
      <c r="I258" s="440" t="s">
        <v>847</v>
      </c>
      <c r="J258" s="431" t="s">
        <v>165</v>
      </c>
      <c r="K258" s="432">
        <v>2</v>
      </c>
      <c r="L258" s="451">
        <v>59.71</v>
      </c>
      <c r="M258" s="451">
        <f t="shared" si="6"/>
        <v>119.42</v>
      </c>
    </row>
    <row r="259" spans="6:13" ht="43.5">
      <c r="F259" s="431" t="s">
        <v>168</v>
      </c>
      <c r="G259" s="430">
        <v>92000</v>
      </c>
      <c r="H259" s="435">
        <v>41317</v>
      </c>
      <c r="I259" s="440" t="s">
        <v>848</v>
      </c>
      <c r="J259" s="431" t="s">
        <v>165</v>
      </c>
      <c r="K259" s="432">
        <v>10</v>
      </c>
      <c r="L259" s="451">
        <v>32.119999999999997</v>
      </c>
      <c r="M259" s="451">
        <f t="shared" si="6"/>
        <v>321.2</v>
      </c>
    </row>
    <row r="260" spans="6:13" ht="43.5">
      <c r="F260" s="431" t="s">
        <v>168</v>
      </c>
      <c r="G260" s="430">
        <v>91834</v>
      </c>
      <c r="H260" s="435">
        <v>41682</v>
      </c>
      <c r="I260" s="440" t="s">
        <v>849</v>
      </c>
      <c r="J260" s="431" t="s">
        <v>228</v>
      </c>
      <c r="K260" s="432">
        <v>69.66</v>
      </c>
      <c r="L260" s="451">
        <v>11.44</v>
      </c>
      <c r="M260" s="451">
        <f t="shared" si="6"/>
        <v>796.91039999999998</v>
      </c>
    </row>
    <row r="261" spans="6:13" ht="43.5">
      <c r="F261" s="431" t="s">
        <v>168</v>
      </c>
      <c r="G261" s="430">
        <v>91868</v>
      </c>
      <c r="H261" s="435">
        <v>42047</v>
      </c>
      <c r="I261" s="440" t="s">
        <v>850</v>
      </c>
      <c r="J261" s="431" t="s">
        <v>228</v>
      </c>
      <c r="K261" s="432">
        <v>20.95</v>
      </c>
      <c r="L261" s="451">
        <v>15.55</v>
      </c>
      <c r="M261" s="451">
        <f t="shared" si="6"/>
        <v>325.77249999999998</v>
      </c>
    </row>
    <row r="262" spans="6:13" ht="43.5">
      <c r="F262" s="431" t="s">
        <v>168</v>
      </c>
      <c r="G262" s="430">
        <v>101876</v>
      </c>
      <c r="H262" s="435">
        <v>42412</v>
      </c>
      <c r="I262" s="440" t="s">
        <v>851</v>
      </c>
      <c r="J262" s="431" t="s">
        <v>165</v>
      </c>
      <c r="K262" s="432">
        <v>1</v>
      </c>
      <c r="L262" s="451">
        <v>112.62</v>
      </c>
      <c r="M262" s="451">
        <f t="shared" si="6"/>
        <v>112.62</v>
      </c>
    </row>
    <row r="263" spans="6:13" ht="43.5">
      <c r="F263" s="431" t="s">
        <v>168</v>
      </c>
      <c r="G263" s="430">
        <v>101509</v>
      </c>
      <c r="H263" s="435">
        <v>42778</v>
      </c>
      <c r="I263" s="440" t="s">
        <v>852</v>
      </c>
      <c r="J263" s="431" t="s">
        <v>165</v>
      </c>
      <c r="K263" s="432">
        <v>1</v>
      </c>
      <c r="L263" s="451">
        <v>1901.96</v>
      </c>
      <c r="M263" s="451">
        <f t="shared" si="6"/>
        <v>1901.96</v>
      </c>
    </row>
    <row r="264" spans="6:13" ht="29">
      <c r="F264" s="431" t="s">
        <v>168</v>
      </c>
      <c r="G264" s="430">
        <v>5044</v>
      </c>
      <c r="H264" s="435">
        <v>43143</v>
      </c>
      <c r="I264" s="431" t="s">
        <v>762</v>
      </c>
      <c r="J264" s="431" t="s">
        <v>165</v>
      </c>
      <c r="K264" s="432">
        <v>1</v>
      </c>
      <c r="L264" s="451">
        <v>1117.45</v>
      </c>
      <c r="M264" s="451">
        <f t="shared" si="6"/>
        <v>1117.45</v>
      </c>
    </row>
    <row r="265" spans="6:13" ht="58">
      <c r="F265" s="431" t="s">
        <v>168</v>
      </c>
      <c r="G265" s="430">
        <v>97585</v>
      </c>
      <c r="H265" s="435">
        <v>43508</v>
      </c>
      <c r="I265" s="440" t="s">
        <v>853</v>
      </c>
      <c r="J265" s="431" t="s">
        <v>165</v>
      </c>
      <c r="K265" s="432">
        <v>6</v>
      </c>
      <c r="L265" s="451">
        <v>136.31</v>
      </c>
      <c r="M265" s="451">
        <f t="shared" si="6"/>
        <v>817.86</v>
      </c>
    </row>
    <row r="266" spans="6:13" ht="29">
      <c r="F266" s="431" t="s">
        <v>168</v>
      </c>
      <c r="G266" s="430">
        <v>103782</v>
      </c>
      <c r="H266" s="435">
        <v>43873</v>
      </c>
      <c r="I266" s="440" t="s">
        <v>854</v>
      </c>
      <c r="J266" s="431" t="s">
        <v>165</v>
      </c>
      <c r="K266" s="432">
        <v>4</v>
      </c>
      <c r="L266" s="451">
        <v>39.58</v>
      </c>
      <c r="M266" s="451">
        <f t="shared" si="6"/>
        <v>158.32</v>
      </c>
    </row>
    <row r="267" spans="6:13">
      <c r="F267" s="438"/>
      <c r="G267" s="438"/>
      <c r="H267" s="441" t="s">
        <v>763</v>
      </c>
      <c r="I267" s="441" t="s">
        <v>764</v>
      </c>
      <c r="J267" s="438"/>
      <c r="K267" s="439"/>
      <c r="L267" s="449"/>
      <c r="M267" s="450">
        <f>SUM(M268:M283)</f>
        <v>6351.1211999999996</v>
      </c>
    </row>
    <row r="268" spans="6:13" ht="58">
      <c r="F268" s="431" t="s">
        <v>168</v>
      </c>
      <c r="G268" s="430">
        <v>91785</v>
      </c>
      <c r="H268" s="431" t="s">
        <v>765</v>
      </c>
      <c r="I268" s="440" t="s">
        <v>855</v>
      </c>
      <c r="J268" s="431" t="s">
        <v>228</v>
      </c>
      <c r="K268" s="432">
        <v>9.5299999999999994</v>
      </c>
      <c r="L268" s="451">
        <v>42.92</v>
      </c>
      <c r="M268" s="451">
        <f t="shared" si="6"/>
        <v>409.02760000000001</v>
      </c>
    </row>
    <row r="269" spans="6:13" ht="58">
      <c r="F269" s="431" t="s">
        <v>168</v>
      </c>
      <c r="G269" s="430">
        <v>91784</v>
      </c>
      <c r="H269" s="431" t="s">
        <v>766</v>
      </c>
      <c r="I269" s="440" t="s">
        <v>856</v>
      </c>
      <c r="J269" s="431" t="s">
        <v>228</v>
      </c>
      <c r="K269" s="432">
        <v>11.7</v>
      </c>
      <c r="L269" s="451">
        <v>43.97</v>
      </c>
      <c r="M269" s="451">
        <f t="shared" si="6"/>
        <v>514.44899999999996</v>
      </c>
    </row>
    <row r="270" spans="6:13" ht="58">
      <c r="F270" s="431" t="s">
        <v>168</v>
      </c>
      <c r="G270" s="430">
        <v>91786</v>
      </c>
      <c r="H270" s="431" t="s">
        <v>767</v>
      </c>
      <c r="I270" s="440" t="s">
        <v>857</v>
      </c>
      <c r="J270" s="431" t="s">
        <v>228</v>
      </c>
      <c r="K270" s="432">
        <v>4.5</v>
      </c>
      <c r="L270" s="451">
        <v>31.73</v>
      </c>
      <c r="M270" s="451">
        <f t="shared" si="6"/>
        <v>142.785</v>
      </c>
    </row>
    <row r="271" spans="6:13" ht="43.5">
      <c r="F271" s="431" t="s">
        <v>168</v>
      </c>
      <c r="G271" s="430">
        <v>91787</v>
      </c>
      <c r="H271" s="431" t="s">
        <v>768</v>
      </c>
      <c r="I271" s="440" t="s">
        <v>783</v>
      </c>
      <c r="J271" s="431" t="s">
        <v>228</v>
      </c>
      <c r="K271" s="432">
        <v>4.24</v>
      </c>
      <c r="L271" s="451">
        <v>41.09</v>
      </c>
      <c r="M271" s="451">
        <f t="shared" si="6"/>
        <v>174.22160000000002</v>
      </c>
    </row>
    <row r="272" spans="6:13" ht="43.5">
      <c r="F272" s="431" t="s">
        <v>168</v>
      </c>
      <c r="G272" s="430">
        <v>94792</v>
      </c>
      <c r="H272" s="431" t="s">
        <v>769</v>
      </c>
      <c r="I272" s="440" t="s">
        <v>858</v>
      </c>
      <c r="J272" s="431" t="s">
        <v>165</v>
      </c>
      <c r="K272" s="432">
        <v>1</v>
      </c>
      <c r="L272" s="451">
        <v>119.99</v>
      </c>
      <c r="M272" s="451">
        <f t="shared" si="6"/>
        <v>119.99</v>
      </c>
    </row>
    <row r="273" spans="6:13" ht="29">
      <c r="F273" s="431" t="s">
        <v>168</v>
      </c>
      <c r="G273" s="430">
        <v>94490</v>
      </c>
      <c r="H273" s="431" t="s">
        <v>770</v>
      </c>
      <c r="I273" s="440" t="s">
        <v>859</v>
      </c>
      <c r="J273" s="431" t="s">
        <v>165</v>
      </c>
      <c r="K273" s="432">
        <v>2</v>
      </c>
      <c r="L273" s="451">
        <v>35.94</v>
      </c>
      <c r="M273" s="451">
        <f t="shared" si="6"/>
        <v>71.88</v>
      </c>
    </row>
    <row r="274" spans="6:13" ht="43.5">
      <c r="F274" s="431" t="s">
        <v>168</v>
      </c>
      <c r="G274" s="430">
        <v>102613</v>
      </c>
      <c r="H274" s="431" t="s">
        <v>771</v>
      </c>
      <c r="I274" s="440" t="s">
        <v>860</v>
      </c>
      <c r="J274" s="431" t="s">
        <v>165</v>
      </c>
      <c r="K274" s="432">
        <v>2</v>
      </c>
      <c r="L274" s="451">
        <v>890.58</v>
      </c>
      <c r="M274" s="451">
        <f t="shared" si="6"/>
        <v>1781.16</v>
      </c>
    </row>
    <row r="275" spans="6:13" ht="29">
      <c r="F275" s="431" t="s">
        <v>168</v>
      </c>
      <c r="G275" s="430">
        <v>94796</v>
      </c>
      <c r="H275" s="431" t="s">
        <v>772</v>
      </c>
      <c r="I275" s="440" t="s">
        <v>861</v>
      </c>
      <c r="J275" s="431" t="s">
        <v>165</v>
      </c>
      <c r="K275" s="432">
        <v>1</v>
      </c>
      <c r="L275" s="451">
        <v>56.16</v>
      </c>
      <c r="M275" s="451">
        <f t="shared" si="6"/>
        <v>56.16</v>
      </c>
    </row>
    <row r="276" spans="6:13" ht="29">
      <c r="F276" s="431" t="s">
        <v>168</v>
      </c>
      <c r="G276" s="430">
        <v>98110</v>
      </c>
      <c r="H276" s="431" t="s">
        <v>773</v>
      </c>
      <c r="I276" s="431" t="s">
        <v>774</v>
      </c>
      <c r="J276" s="431" t="s">
        <v>165</v>
      </c>
      <c r="K276" s="432">
        <v>1</v>
      </c>
      <c r="L276" s="451">
        <v>398.63</v>
      </c>
      <c r="M276" s="451">
        <f t="shared" si="6"/>
        <v>398.63</v>
      </c>
    </row>
    <row r="277" spans="6:13" ht="43.5">
      <c r="F277" s="431" t="s">
        <v>168</v>
      </c>
      <c r="G277" s="430">
        <v>99258</v>
      </c>
      <c r="H277" s="435">
        <v>40222</v>
      </c>
      <c r="I277" s="431" t="s">
        <v>618</v>
      </c>
      <c r="J277" s="431" t="s">
        <v>165</v>
      </c>
      <c r="K277" s="432">
        <v>2</v>
      </c>
      <c r="L277" s="451">
        <v>205</v>
      </c>
      <c r="M277" s="451">
        <f t="shared" si="6"/>
        <v>410</v>
      </c>
    </row>
    <row r="278" spans="6:13" ht="29">
      <c r="F278" s="431" t="s">
        <v>168</v>
      </c>
      <c r="G278" s="430">
        <v>89482</v>
      </c>
      <c r="H278" s="435">
        <v>40587</v>
      </c>
      <c r="I278" s="431" t="s">
        <v>619</v>
      </c>
      <c r="J278" s="431" t="s">
        <v>165</v>
      </c>
      <c r="K278" s="432">
        <v>1</v>
      </c>
      <c r="L278" s="451">
        <v>38.909999999999997</v>
      </c>
      <c r="M278" s="451">
        <f t="shared" si="6"/>
        <v>38.909999999999997</v>
      </c>
    </row>
    <row r="279" spans="6:13" ht="58">
      <c r="F279" s="431" t="s">
        <v>168</v>
      </c>
      <c r="G279" s="430">
        <v>91792</v>
      </c>
      <c r="H279" s="435">
        <v>40952</v>
      </c>
      <c r="I279" s="440" t="s">
        <v>862</v>
      </c>
      <c r="J279" s="431" t="s">
        <v>228</v>
      </c>
      <c r="K279" s="432">
        <v>2.38</v>
      </c>
      <c r="L279" s="451">
        <v>62.06</v>
      </c>
      <c r="M279" s="451">
        <f t="shared" si="6"/>
        <v>147.7028</v>
      </c>
    </row>
    <row r="280" spans="6:13" ht="58">
      <c r="F280" s="431" t="s">
        <v>168</v>
      </c>
      <c r="G280" s="430">
        <v>91793</v>
      </c>
      <c r="H280" s="435">
        <v>41318</v>
      </c>
      <c r="I280" s="440" t="s">
        <v>863</v>
      </c>
      <c r="J280" s="431" t="s">
        <v>228</v>
      </c>
      <c r="K280" s="432">
        <v>8.01</v>
      </c>
      <c r="L280" s="451">
        <v>101.66</v>
      </c>
      <c r="M280" s="451">
        <f t="shared" si="6"/>
        <v>814.2965999999999</v>
      </c>
    </row>
    <row r="281" spans="6:13" ht="58">
      <c r="F281" s="431" t="s">
        <v>168</v>
      </c>
      <c r="G281" s="430">
        <v>91795</v>
      </c>
      <c r="H281" s="435">
        <v>41683</v>
      </c>
      <c r="I281" s="431" t="s">
        <v>326</v>
      </c>
      <c r="J281" s="431" t="s">
        <v>228</v>
      </c>
      <c r="K281" s="432">
        <v>8.5399999999999991</v>
      </c>
      <c r="L281" s="451">
        <v>76.59</v>
      </c>
      <c r="M281" s="451">
        <f t="shared" si="6"/>
        <v>654.07859999999994</v>
      </c>
    </row>
    <row r="282" spans="6:13" ht="43.5">
      <c r="F282" s="431" t="s">
        <v>168</v>
      </c>
      <c r="G282" s="430">
        <v>99251</v>
      </c>
      <c r="H282" s="435">
        <v>42048</v>
      </c>
      <c r="I282" s="440" t="s">
        <v>864</v>
      </c>
      <c r="J282" s="431" t="s">
        <v>165</v>
      </c>
      <c r="K282" s="432">
        <v>1</v>
      </c>
      <c r="L282" s="451">
        <v>288.93</v>
      </c>
      <c r="M282" s="451">
        <f t="shared" si="6"/>
        <v>288.93</v>
      </c>
    </row>
    <row r="283" spans="6:13" ht="58">
      <c r="F283" s="431" t="s">
        <v>168</v>
      </c>
      <c r="G283" s="430">
        <v>91790</v>
      </c>
      <c r="H283" s="435">
        <v>42413</v>
      </c>
      <c r="I283" s="440" t="s">
        <v>865</v>
      </c>
      <c r="J283" s="431" t="s">
        <v>228</v>
      </c>
      <c r="K283" s="432">
        <v>5.5</v>
      </c>
      <c r="L283" s="451">
        <v>59.8</v>
      </c>
      <c r="M283" s="451">
        <f t="shared" si="6"/>
        <v>328.9</v>
      </c>
    </row>
  </sheetData>
  <mergeCells count="17">
    <mergeCell ref="F13:H13"/>
    <mergeCell ref="F134:H134"/>
    <mergeCell ref="F146:H146"/>
    <mergeCell ref="F12:H12"/>
    <mergeCell ref="F10:M10"/>
    <mergeCell ref="X7:Y7"/>
    <mergeCell ref="X10:Y10"/>
    <mergeCell ref="X9:Y9"/>
    <mergeCell ref="X8:Y8"/>
    <mergeCell ref="F9:M9"/>
    <mergeCell ref="F2:M3"/>
    <mergeCell ref="F5:I6"/>
    <mergeCell ref="J5:M6"/>
    <mergeCell ref="J7:M7"/>
    <mergeCell ref="J8:M8"/>
    <mergeCell ref="F7:I8"/>
    <mergeCell ref="F4:M4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7" fitToHeight="0" orientation="portrait" r:id="rId1"/>
  <rowBreaks count="8" manualBreakCount="8">
    <brk id="45" min="5" max="12" man="1"/>
    <brk id="78" min="5" max="12" man="1"/>
    <brk id="114" min="5" max="12" man="1"/>
    <brk id="145" min="5" max="12" man="1"/>
    <brk id="176" min="5" max="12" man="1"/>
    <brk id="212" min="5" max="12" man="1"/>
    <brk id="250" min="5" max="12" man="1"/>
    <brk id="279" min="5" max="12" man="1"/>
  </rowBreaks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view="pageBreakPreview" topLeftCell="A13" zoomScale="80" zoomScaleNormal="100" zoomScaleSheetLayoutView="80" workbookViewId="0">
      <selection activeCell="F26" sqref="F26:K26"/>
    </sheetView>
  </sheetViews>
  <sheetFormatPr defaultRowHeight="14.5"/>
  <cols>
    <col min="1" max="1" width="30.1796875" customWidth="1"/>
  </cols>
  <sheetData>
    <row r="1" spans="1:20" ht="15" customHeight="1">
      <c r="A1" s="486" t="s">
        <v>482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8"/>
    </row>
    <row r="2" spans="1:20">
      <c r="A2" s="489"/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1"/>
    </row>
    <row r="3" spans="1:20">
      <c r="A3" s="492" t="s">
        <v>446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4"/>
    </row>
    <row r="4" spans="1:20" ht="15" customHeight="1">
      <c r="A4" s="502" t="str">
        <f>Planilha1!F5</f>
        <v>OBRA: CONSTRUÇÃO DA GUARDA MUNICIPAL E FAZER NEGÓCIO, NO MUNICÍPIO DE SOUSA -PB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498" t="s">
        <v>483</v>
      </c>
      <c r="O4" s="498"/>
      <c r="P4" s="498"/>
      <c r="Q4" s="498"/>
      <c r="R4" s="498"/>
      <c r="S4" s="498"/>
      <c r="T4" s="499"/>
    </row>
    <row r="5" spans="1:20">
      <c r="A5" s="502"/>
      <c r="B5" s="503"/>
      <c r="C5" s="503"/>
      <c r="D5" s="503"/>
      <c r="E5" s="503"/>
      <c r="F5" s="503"/>
      <c r="G5" s="503"/>
      <c r="H5" s="503"/>
      <c r="I5" s="503"/>
      <c r="J5" s="503"/>
      <c r="K5" s="503"/>
      <c r="L5" s="503"/>
      <c r="M5" s="503"/>
      <c r="N5" s="498"/>
      <c r="O5" s="498"/>
      <c r="P5" s="498"/>
      <c r="Q5" s="498"/>
      <c r="R5" s="498"/>
      <c r="S5" s="498"/>
      <c r="T5" s="499"/>
    </row>
    <row r="6" spans="1:20" ht="15" customHeight="1">
      <c r="A6" s="504" t="str">
        <f>Planilha1!F7</f>
        <v>OBJETIVO: Contratação de empresa especializada, cujo critério de seleção da proposta mais
vantajosa será a de menor preço global para a construção da guarda municipal e fazer negócio, na cidade de Sousa/PB.</v>
      </c>
      <c r="B6" s="505"/>
      <c r="C6" s="505"/>
      <c r="D6" s="505"/>
      <c r="E6" s="505"/>
      <c r="F6" s="505"/>
      <c r="G6" s="505"/>
      <c r="H6" s="505"/>
      <c r="I6" s="505"/>
      <c r="J6" s="505"/>
      <c r="K6" s="505"/>
      <c r="L6" s="505"/>
      <c r="M6" s="505"/>
      <c r="N6" s="500" t="s">
        <v>445</v>
      </c>
      <c r="O6" s="500"/>
      <c r="P6" s="500"/>
      <c r="Q6" s="500"/>
      <c r="R6" s="500"/>
      <c r="S6" s="500"/>
      <c r="T6" s="501"/>
    </row>
    <row r="7" spans="1:20">
      <c r="A7" s="504"/>
      <c r="B7" s="505"/>
      <c r="C7" s="505"/>
      <c r="D7" s="505"/>
      <c r="E7" s="505"/>
      <c r="F7" s="505"/>
      <c r="G7" s="505"/>
      <c r="H7" s="505"/>
      <c r="I7" s="505"/>
      <c r="J7" s="505"/>
      <c r="K7" s="505"/>
      <c r="L7" s="505"/>
      <c r="M7" s="505"/>
      <c r="N7" s="500" t="s">
        <v>549</v>
      </c>
      <c r="O7" s="500"/>
      <c r="P7" s="500"/>
      <c r="Q7" s="500"/>
      <c r="R7" s="500"/>
      <c r="S7" s="500"/>
      <c r="T7" s="501"/>
    </row>
    <row r="8" spans="1:20">
      <c r="A8" s="588"/>
      <c r="B8" s="589"/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90"/>
    </row>
    <row r="9" spans="1:20" s="241" customFormat="1">
      <c r="A9" s="569" t="s">
        <v>450</v>
      </c>
      <c r="B9" s="569"/>
      <c r="C9" s="569"/>
      <c r="D9" s="569"/>
      <c r="E9" s="569"/>
      <c r="F9" s="569"/>
      <c r="G9" s="569"/>
      <c r="H9" s="569"/>
      <c r="I9" s="569"/>
      <c r="J9" s="569"/>
      <c r="K9" s="569"/>
      <c r="L9" s="569"/>
      <c r="M9" s="569"/>
      <c r="N9" s="569"/>
      <c r="O9" s="569"/>
      <c r="P9" s="569"/>
      <c r="Q9" s="569"/>
      <c r="R9" s="569"/>
      <c r="S9" s="569"/>
      <c r="T9" s="569"/>
    </row>
    <row r="10" spans="1:20" ht="18.5">
      <c r="A10" s="380"/>
      <c r="B10" s="406"/>
      <c r="C10" s="406"/>
      <c r="D10" s="406"/>
      <c r="E10" s="406"/>
      <c r="F10" s="406"/>
      <c r="G10" s="406"/>
      <c r="H10" s="406"/>
      <c r="I10" s="406"/>
      <c r="J10" s="406"/>
      <c r="K10" s="406"/>
      <c r="L10" s="406"/>
      <c r="M10" s="406"/>
      <c r="N10" s="406"/>
      <c r="O10" s="406"/>
      <c r="P10" s="406"/>
      <c r="Q10" s="406"/>
      <c r="R10" s="406"/>
      <c r="S10" s="406"/>
      <c r="T10" s="381"/>
    </row>
    <row r="11" spans="1:20">
      <c r="A11" s="570" t="s">
        <v>451</v>
      </c>
      <c r="B11" s="571"/>
      <c r="C11" s="571" t="s">
        <v>452</v>
      </c>
      <c r="D11" s="571"/>
      <c r="E11" s="571"/>
      <c r="F11" s="572" t="s">
        <v>453</v>
      </c>
      <c r="G11" s="572"/>
      <c r="H11" s="572"/>
      <c r="I11" s="572" t="s">
        <v>454</v>
      </c>
      <c r="J11" s="572"/>
      <c r="K11" s="572"/>
      <c r="L11" s="572" t="s">
        <v>455</v>
      </c>
      <c r="M11" s="572"/>
      <c r="N11" s="572"/>
      <c r="O11" s="572" t="s">
        <v>456</v>
      </c>
      <c r="P11" s="572"/>
      <c r="Q11" s="573"/>
      <c r="R11" s="572" t="s">
        <v>457</v>
      </c>
      <c r="S11" s="572"/>
      <c r="T11" s="574"/>
    </row>
    <row r="12" spans="1:20">
      <c r="A12" s="382" t="s">
        <v>458</v>
      </c>
      <c r="B12" s="383" t="s">
        <v>459</v>
      </c>
      <c r="C12" s="384" t="s">
        <v>460</v>
      </c>
      <c r="D12" s="385" t="s">
        <v>461</v>
      </c>
      <c r="E12" s="385" t="s">
        <v>462</v>
      </c>
      <c r="F12" s="385" t="s">
        <v>460</v>
      </c>
      <c r="G12" s="385" t="s">
        <v>461</v>
      </c>
      <c r="H12" s="385" t="s">
        <v>462</v>
      </c>
      <c r="I12" s="385" t="s">
        <v>460</v>
      </c>
      <c r="J12" s="385" t="s">
        <v>461</v>
      </c>
      <c r="K12" s="385" t="s">
        <v>462</v>
      </c>
      <c r="L12" s="385" t="s">
        <v>460</v>
      </c>
      <c r="M12" s="385" t="s">
        <v>461</v>
      </c>
      <c r="N12" s="385" t="s">
        <v>462</v>
      </c>
      <c r="O12" s="385" t="s">
        <v>460</v>
      </c>
      <c r="P12" s="385" t="s">
        <v>461</v>
      </c>
      <c r="Q12" s="386" t="s">
        <v>462</v>
      </c>
      <c r="R12" s="385" t="s">
        <v>460</v>
      </c>
      <c r="S12" s="385" t="s">
        <v>461</v>
      </c>
      <c r="T12" s="387" t="s">
        <v>462</v>
      </c>
    </row>
    <row r="13" spans="1:20">
      <c r="A13" s="388" t="s">
        <v>463</v>
      </c>
      <c r="B13" s="389">
        <v>3</v>
      </c>
      <c r="C13" s="390">
        <v>3</v>
      </c>
      <c r="D13" s="389">
        <v>4</v>
      </c>
      <c r="E13" s="389">
        <v>5.5</v>
      </c>
      <c r="F13" s="389">
        <v>3.8</v>
      </c>
      <c r="G13" s="389">
        <v>4.01</v>
      </c>
      <c r="H13" s="389">
        <v>4.67</v>
      </c>
      <c r="I13" s="389">
        <v>3.43</v>
      </c>
      <c r="J13" s="389">
        <v>4.93</v>
      </c>
      <c r="K13" s="389">
        <v>6.71</v>
      </c>
      <c r="L13" s="389">
        <v>5.29</v>
      </c>
      <c r="M13" s="389">
        <v>5.92</v>
      </c>
      <c r="N13" s="389">
        <v>7.93</v>
      </c>
      <c r="O13" s="389">
        <v>4</v>
      </c>
      <c r="P13" s="389">
        <v>5.52</v>
      </c>
      <c r="Q13" s="391" t="s">
        <v>464</v>
      </c>
      <c r="R13" s="389">
        <v>1.5</v>
      </c>
      <c r="S13" s="389">
        <v>3.45</v>
      </c>
      <c r="T13" s="392">
        <v>4.49</v>
      </c>
    </row>
    <row r="14" spans="1:20">
      <c r="A14" s="388" t="s">
        <v>465</v>
      </c>
      <c r="B14" s="389">
        <v>0.8</v>
      </c>
      <c r="C14" s="390">
        <v>0.8</v>
      </c>
      <c r="D14" s="389">
        <v>0.8</v>
      </c>
      <c r="E14" s="389">
        <v>1</v>
      </c>
      <c r="F14" s="389">
        <v>0.32</v>
      </c>
      <c r="G14" s="389">
        <v>0.4</v>
      </c>
      <c r="H14" s="389">
        <v>0.74</v>
      </c>
      <c r="I14" s="389">
        <v>0.28000000000000003</v>
      </c>
      <c r="J14" s="389">
        <v>0.49</v>
      </c>
      <c r="K14" s="389">
        <v>0.75</v>
      </c>
      <c r="L14" s="389">
        <v>0.25</v>
      </c>
      <c r="M14" s="389">
        <v>0.51</v>
      </c>
      <c r="N14" s="389">
        <v>0.56000000000000005</v>
      </c>
      <c r="O14" s="389">
        <v>0.81</v>
      </c>
      <c r="P14" s="389">
        <v>1.22</v>
      </c>
      <c r="Q14" s="391">
        <v>1.99</v>
      </c>
      <c r="R14" s="389">
        <v>0.3</v>
      </c>
      <c r="S14" s="389">
        <v>0.48</v>
      </c>
      <c r="T14" s="392">
        <v>0.82</v>
      </c>
    </row>
    <row r="15" spans="1:20">
      <c r="A15" s="388" t="s">
        <v>466</v>
      </c>
      <c r="B15" s="389">
        <v>0.97</v>
      </c>
      <c r="C15" s="390">
        <v>0.97</v>
      </c>
      <c r="D15" s="389">
        <v>1.27</v>
      </c>
      <c r="E15" s="389">
        <v>1.27</v>
      </c>
      <c r="F15" s="389">
        <v>0.5</v>
      </c>
      <c r="G15" s="389">
        <v>0.56000000000000005</v>
      </c>
      <c r="H15" s="389">
        <v>0.97</v>
      </c>
      <c r="I15" s="389">
        <v>1</v>
      </c>
      <c r="J15" s="389">
        <v>1.39</v>
      </c>
      <c r="K15" s="389">
        <v>1.74</v>
      </c>
      <c r="L15" s="389">
        <v>1</v>
      </c>
      <c r="M15" s="389">
        <v>1.48</v>
      </c>
      <c r="N15" s="389">
        <v>1.97</v>
      </c>
      <c r="O15" s="389">
        <v>1.46</v>
      </c>
      <c r="P15" s="389">
        <v>2.3199999999999998</v>
      </c>
      <c r="Q15" s="391">
        <v>3.16</v>
      </c>
      <c r="R15" s="389">
        <v>0.56000000000000005</v>
      </c>
      <c r="S15" s="389">
        <v>0.85</v>
      </c>
      <c r="T15" s="392">
        <v>0.89</v>
      </c>
    </row>
    <row r="16" spans="1:20">
      <c r="A16" s="388" t="s">
        <v>467</v>
      </c>
      <c r="B16" s="389">
        <v>0.59</v>
      </c>
      <c r="C16" s="390">
        <v>0.59</v>
      </c>
      <c r="D16" s="389">
        <v>1.23</v>
      </c>
      <c r="E16" s="389">
        <v>1.39</v>
      </c>
      <c r="F16" s="389">
        <v>1.02</v>
      </c>
      <c r="G16" s="389">
        <v>1.1100000000000001</v>
      </c>
      <c r="H16" s="389">
        <v>1.21</v>
      </c>
      <c r="I16" s="389">
        <v>0.94</v>
      </c>
      <c r="J16" s="389">
        <v>0.99</v>
      </c>
      <c r="K16" s="389">
        <v>1.17</v>
      </c>
      <c r="L16" s="389">
        <v>1.01</v>
      </c>
      <c r="M16" s="389">
        <v>1.07</v>
      </c>
      <c r="N16" s="389">
        <v>1.1100000000000001</v>
      </c>
      <c r="O16" s="389">
        <v>0.94</v>
      </c>
      <c r="P16" s="389">
        <v>1.02</v>
      </c>
      <c r="Q16" s="391">
        <v>1.33</v>
      </c>
      <c r="R16" s="389">
        <v>0.85</v>
      </c>
      <c r="S16" s="389">
        <v>0.85</v>
      </c>
      <c r="T16" s="392">
        <v>1.1100000000000001</v>
      </c>
    </row>
    <row r="17" spans="1:20">
      <c r="A17" s="388" t="s">
        <v>468</v>
      </c>
      <c r="B17" s="389">
        <v>6.16</v>
      </c>
      <c r="C17" s="390">
        <v>6.16</v>
      </c>
      <c r="D17" s="389">
        <v>7.4</v>
      </c>
      <c r="E17" s="389">
        <v>8.9600000000000009</v>
      </c>
      <c r="F17" s="389">
        <v>6.64</v>
      </c>
      <c r="G17" s="389">
        <v>7.3</v>
      </c>
      <c r="H17" s="389">
        <v>8.69</v>
      </c>
      <c r="I17" s="389">
        <v>6.74</v>
      </c>
      <c r="J17" s="389">
        <v>8.0399999999999991</v>
      </c>
      <c r="K17" s="389">
        <v>9.4</v>
      </c>
      <c r="L17" s="389">
        <v>8</v>
      </c>
      <c r="M17" s="389">
        <v>8.31</v>
      </c>
      <c r="N17" s="389">
        <v>9.51</v>
      </c>
      <c r="O17" s="389">
        <v>7.14</v>
      </c>
      <c r="P17" s="389">
        <v>8.4</v>
      </c>
      <c r="Q17" s="391">
        <v>10.43</v>
      </c>
      <c r="R17" s="389">
        <v>3.5</v>
      </c>
      <c r="S17" s="389">
        <v>5.1100000000000003</v>
      </c>
      <c r="T17" s="392">
        <v>6.22</v>
      </c>
    </row>
    <row r="18" spans="1:20" ht="26">
      <c r="A18" s="413" t="s">
        <v>484</v>
      </c>
      <c r="B18" s="393">
        <f>10.65+1.5</f>
        <v>12.15</v>
      </c>
      <c r="C18" s="575" t="s">
        <v>469</v>
      </c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6"/>
    </row>
    <row r="19" spans="1:20">
      <c r="A19" s="577" t="s">
        <v>470</v>
      </c>
      <c r="B19" s="578"/>
      <c r="C19" s="578"/>
      <c r="D19" s="578"/>
      <c r="E19" s="407"/>
      <c r="F19" s="579" t="s">
        <v>471</v>
      </c>
      <c r="G19" s="579"/>
      <c r="H19" s="579"/>
      <c r="I19" s="579"/>
      <c r="J19" s="579"/>
      <c r="K19" s="579"/>
      <c r="L19" s="579"/>
      <c r="M19" s="579"/>
      <c r="N19" s="579"/>
      <c r="O19" s="408"/>
      <c r="P19" s="408"/>
      <c r="Q19" s="408"/>
      <c r="R19" s="408"/>
      <c r="S19" s="408"/>
      <c r="T19" s="394"/>
    </row>
    <row r="20" spans="1:20">
      <c r="A20" s="580" t="s">
        <v>472</v>
      </c>
      <c r="B20" s="581"/>
      <c r="C20" s="581"/>
      <c r="D20" s="581"/>
      <c r="E20" s="407"/>
      <c r="F20" s="579" t="s">
        <v>473</v>
      </c>
      <c r="G20" s="579"/>
      <c r="H20" s="579"/>
      <c r="I20" s="579"/>
      <c r="J20" s="579"/>
      <c r="K20" s="579"/>
      <c r="L20" s="395" t="s">
        <v>460</v>
      </c>
      <c r="M20" s="395" t="s">
        <v>461</v>
      </c>
      <c r="N20" s="395" t="s">
        <v>462</v>
      </c>
      <c r="O20" s="408"/>
      <c r="P20" s="408"/>
      <c r="Q20" s="408"/>
      <c r="R20" s="408"/>
      <c r="S20" s="408"/>
      <c r="T20" s="394"/>
    </row>
    <row r="21" spans="1:20">
      <c r="A21" s="566" t="s">
        <v>474</v>
      </c>
      <c r="B21" s="567"/>
      <c r="C21" s="567"/>
      <c r="D21" s="567"/>
      <c r="E21" s="407"/>
      <c r="F21" s="568" t="s">
        <v>452</v>
      </c>
      <c r="G21" s="568"/>
      <c r="H21" s="568"/>
      <c r="I21" s="568"/>
      <c r="J21" s="568"/>
      <c r="K21" s="568"/>
      <c r="L21" s="396">
        <v>20.34</v>
      </c>
      <c r="M21" s="396">
        <v>22.12</v>
      </c>
      <c r="N21" s="396">
        <v>25</v>
      </c>
      <c r="O21" s="408"/>
      <c r="P21" s="408"/>
      <c r="Q21" s="408"/>
      <c r="R21" s="408"/>
      <c r="S21" s="408"/>
      <c r="T21" s="394"/>
    </row>
    <row r="22" spans="1:20">
      <c r="A22" s="566"/>
      <c r="B22" s="567"/>
      <c r="C22" s="567"/>
      <c r="D22" s="567"/>
      <c r="E22" s="407"/>
      <c r="F22" s="568" t="s">
        <v>453</v>
      </c>
      <c r="G22" s="568"/>
      <c r="H22" s="568"/>
      <c r="I22" s="568"/>
      <c r="J22" s="568"/>
      <c r="K22" s="568"/>
      <c r="L22" s="396">
        <v>19.600000000000001</v>
      </c>
      <c r="M22" s="396">
        <v>20.97</v>
      </c>
      <c r="N22" s="396">
        <v>24.23</v>
      </c>
      <c r="O22" s="408"/>
      <c r="P22" s="408"/>
      <c r="Q22" s="408"/>
      <c r="R22" s="408"/>
      <c r="S22" s="408"/>
      <c r="T22" s="394"/>
    </row>
    <row r="23" spans="1:20">
      <c r="A23" s="582" t="s">
        <v>475</v>
      </c>
      <c r="B23" s="583"/>
      <c r="C23" s="583"/>
      <c r="D23" s="583"/>
      <c r="E23" s="408"/>
      <c r="F23" s="568" t="s">
        <v>476</v>
      </c>
      <c r="G23" s="568"/>
      <c r="H23" s="568"/>
      <c r="I23" s="568"/>
      <c r="J23" s="568"/>
      <c r="K23" s="568"/>
      <c r="L23" s="396">
        <v>20.76</v>
      </c>
      <c r="M23" s="396">
        <v>24.18</v>
      </c>
      <c r="N23" s="396">
        <v>26.44</v>
      </c>
      <c r="O23" s="408"/>
      <c r="P23" s="408"/>
      <c r="Q23" s="408"/>
      <c r="R23" s="408"/>
      <c r="S23" s="408"/>
      <c r="T23" s="394"/>
    </row>
    <row r="24" spans="1:20">
      <c r="A24" s="582"/>
      <c r="B24" s="583"/>
      <c r="C24" s="583"/>
      <c r="D24" s="583"/>
      <c r="E24" s="408"/>
      <c r="F24" s="568" t="s">
        <v>455</v>
      </c>
      <c r="G24" s="568"/>
      <c r="H24" s="568"/>
      <c r="I24" s="568"/>
      <c r="J24" s="568"/>
      <c r="K24" s="568"/>
      <c r="L24" s="396">
        <v>24</v>
      </c>
      <c r="M24" s="396">
        <v>25.84</v>
      </c>
      <c r="N24" s="396">
        <v>27.86</v>
      </c>
      <c r="O24" s="408"/>
      <c r="P24" s="408"/>
      <c r="Q24" s="408"/>
      <c r="R24" s="408"/>
      <c r="S24" s="408"/>
      <c r="T24" s="394"/>
    </row>
    <row r="25" spans="1:20">
      <c r="A25" s="584"/>
      <c r="B25" s="585"/>
      <c r="C25" s="585"/>
      <c r="D25" s="585"/>
      <c r="E25" s="408"/>
      <c r="F25" s="568" t="s">
        <v>456</v>
      </c>
      <c r="G25" s="568"/>
      <c r="H25" s="568"/>
      <c r="I25" s="568"/>
      <c r="J25" s="568"/>
      <c r="K25" s="568"/>
      <c r="L25" s="396">
        <v>22.8</v>
      </c>
      <c r="M25" s="396">
        <v>27.48</v>
      </c>
      <c r="N25" s="396">
        <v>30.95</v>
      </c>
      <c r="O25" s="408"/>
      <c r="P25" s="408"/>
      <c r="Q25" s="408"/>
      <c r="R25" s="408"/>
      <c r="S25" s="408"/>
      <c r="T25" s="394"/>
    </row>
    <row r="26" spans="1:20">
      <c r="A26" s="586" t="s">
        <v>477</v>
      </c>
      <c r="B26" s="587"/>
      <c r="C26" s="587"/>
      <c r="D26" s="587"/>
      <c r="E26" s="408"/>
      <c r="F26" s="568" t="s">
        <v>457</v>
      </c>
      <c r="G26" s="568"/>
      <c r="H26" s="568"/>
      <c r="I26" s="568"/>
      <c r="J26" s="568"/>
      <c r="K26" s="568"/>
      <c r="L26" s="396">
        <v>11.1</v>
      </c>
      <c r="M26" s="396">
        <v>14.02</v>
      </c>
      <c r="N26" s="396">
        <v>16.8</v>
      </c>
      <c r="O26" s="408"/>
      <c r="P26" s="408"/>
      <c r="Q26" s="408"/>
      <c r="R26" s="408"/>
      <c r="S26" s="408"/>
      <c r="T26" s="394"/>
    </row>
    <row r="27" spans="1:20">
      <c r="A27" s="397"/>
      <c r="B27" s="409"/>
      <c r="C27" s="409"/>
      <c r="D27" s="409"/>
      <c r="E27" s="408"/>
      <c r="F27" s="409"/>
      <c r="G27" s="409"/>
      <c r="H27" s="398"/>
      <c r="I27" s="398"/>
      <c r="J27" s="410"/>
      <c r="K27" s="410"/>
      <c r="L27" s="410"/>
      <c r="M27" s="410"/>
      <c r="N27" s="410"/>
      <c r="O27" s="408"/>
      <c r="P27" s="408"/>
      <c r="Q27" s="408"/>
      <c r="R27" s="408"/>
      <c r="S27" s="408"/>
      <c r="T27" s="394"/>
    </row>
    <row r="28" spans="1:20">
      <c r="A28" s="399"/>
      <c r="B28" s="408"/>
      <c r="C28" s="408"/>
      <c r="D28" s="408"/>
      <c r="E28" s="408"/>
      <c r="F28" s="410"/>
      <c r="G28" s="410"/>
      <c r="H28" s="410"/>
      <c r="I28" s="410"/>
      <c r="J28" s="410"/>
      <c r="K28" s="410"/>
      <c r="L28" s="410"/>
      <c r="M28" s="410"/>
      <c r="N28" s="410"/>
      <c r="O28" s="408"/>
      <c r="P28" s="408"/>
      <c r="Q28" s="408"/>
      <c r="R28" s="408"/>
      <c r="S28" s="408"/>
      <c r="T28" s="394"/>
    </row>
    <row r="29" spans="1:20">
      <c r="A29" s="399"/>
      <c r="B29" s="408"/>
      <c r="C29" s="408"/>
      <c r="D29" s="408"/>
      <c r="E29" s="408"/>
      <c r="F29" s="410"/>
      <c r="G29" s="410"/>
      <c r="H29" s="410"/>
      <c r="I29" s="410"/>
      <c r="J29" s="410"/>
      <c r="K29" s="410"/>
      <c r="L29" s="410"/>
      <c r="M29" s="410"/>
      <c r="N29" s="410"/>
      <c r="O29" s="408"/>
      <c r="P29" s="408"/>
      <c r="Q29" s="408"/>
      <c r="R29" s="408"/>
      <c r="S29" s="408"/>
      <c r="T29" s="394"/>
    </row>
    <row r="30" spans="1:20">
      <c r="A30" s="400" t="s">
        <v>478</v>
      </c>
      <c r="B30" s="401">
        <f>((1+(B13+B14+B15)/100)*((1+B16/100)*(1+B17/100))/(1-B18/100))-1</f>
        <v>0.27353503254183287</v>
      </c>
      <c r="C30" s="402"/>
      <c r="D30" s="402"/>
      <c r="E30" s="408"/>
      <c r="F30" s="410"/>
      <c r="G30" s="410"/>
      <c r="H30" s="410"/>
      <c r="I30" s="410"/>
      <c r="J30" s="410"/>
      <c r="K30" s="410"/>
      <c r="L30" s="410"/>
      <c r="M30" s="410"/>
      <c r="N30" s="410"/>
      <c r="O30" s="408"/>
      <c r="P30" s="408"/>
      <c r="Q30" s="408"/>
      <c r="R30" s="408"/>
      <c r="S30" s="408"/>
      <c r="T30" s="394"/>
    </row>
    <row r="31" spans="1:20">
      <c r="A31" s="399" t="s">
        <v>479</v>
      </c>
      <c r="B31" s="408"/>
      <c r="C31" s="408"/>
      <c r="D31" s="408"/>
      <c r="E31" s="408"/>
      <c r="F31" s="410"/>
      <c r="G31" s="410"/>
      <c r="H31" s="410"/>
      <c r="I31" s="410"/>
      <c r="J31" s="410"/>
      <c r="K31" s="410"/>
      <c r="L31" s="410"/>
      <c r="M31" s="410"/>
      <c r="N31" s="410"/>
      <c r="O31" s="408"/>
      <c r="P31" s="408"/>
      <c r="Q31" s="408"/>
      <c r="R31" s="408"/>
      <c r="S31" s="408"/>
      <c r="T31" s="394"/>
    </row>
    <row r="32" spans="1:20">
      <c r="A32" s="403" t="s">
        <v>480</v>
      </c>
      <c r="B32" s="408"/>
      <c r="C32" s="408"/>
      <c r="D32" s="408"/>
      <c r="E32" s="408"/>
      <c r="F32" s="410"/>
      <c r="G32" s="410"/>
      <c r="H32" s="410"/>
      <c r="I32" s="410"/>
      <c r="J32" s="410"/>
      <c r="K32" s="410"/>
      <c r="L32" s="410"/>
      <c r="M32" s="410"/>
      <c r="N32" s="410"/>
      <c r="O32" s="408"/>
      <c r="P32" s="408"/>
      <c r="Q32" s="408"/>
      <c r="R32" s="408"/>
      <c r="S32" s="408"/>
      <c r="T32" s="394"/>
    </row>
    <row r="33" spans="1:20" ht="15" thickBot="1">
      <c r="A33" s="404" t="s">
        <v>481</v>
      </c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11"/>
      <c r="N33" s="411"/>
      <c r="O33" s="405"/>
      <c r="P33" s="405"/>
      <c r="Q33" s="405"/>
      <c r="R33" s="405"/>
      <c r="S33" s="405"/>
      <c r="T33" s="412"/>
    </row>
  </sheetData>
  <mergeCells count="30">
    <mergeCell ref="A8:T8"/>
    <mergeCell ref="A4:M5"/>
    <mergeCell ref="A6:M7"/>
    <mergeCell ref="A1:T2"/>
    <mergeCell ref="A3:T3"/>
    <mergeCell ref="N4:T5"/>
    <mergeCell ref="N6:T6"/>
    <mergeCell ref="N7:T7"/>
    <mergeCell ref="A23:D25"/>
    <mergeCell ref="F23:K23"/>
    <mergeCell ref="F24:K24"/>
    <mergeCell ref="F25:K25"/>
    <mergeCell ref="A26:D26"/>
    <mergeCell ref="F26:K26"/>
    <mergeCell ref="A21:D22"/>
    <mergeCell ref="F21:K21"/>
    <mergeCell ref="F22:K22"/>
    <mergeCell ref="A9:T9"/>
    <mergeCell ref="A11:B11"/>
    <mergeCell ref="C11:E11"/>
    <mergeCell ref="F11:H11"/>
    <mergeCell ref="I11:K11"/>
    <mergeCell ref="L11:N11"/>
    <mergeCell ref="O11:Q11"/>
    <mergeCell ref="R11:T11"/>
    <mergeCell ref="C18:T18"/>
    <mergeCell ref="A19:D19"/>
    <mergeCell ref="F19:N19"/>
    <mergeCell ref="A20:D20"/>
    <mergeCell ref="F20:K20"/>
  </mergeCells>
  <pageMargins left="0.511811024" right="0.511811024" top="0.78740157499999996" bottom="0.78740157499999996" header="0.31496062000000002" footer="0.31496062000000002"/>
  <pageSetup paperSize="9" scale="6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Microsoft Equation 3.0" shapeId="1126401" r:id="rId4">
          <objectPr defaultSize="0" autoPict="0" r:id="rId5">
            <anchor moveWithCells="1" sizeWithCells="1">
              <from>
                <xdr:col>0</xdr:col>
                <xdr:colOff>381000</xdr:colOff>
                <xdr:row>26</xdr:row>
                <xdr:rowOff>57150</xdr:rowOff>
              </from>
              <to>
                <xdr:col>4</xdr:col>
                <xdr:colOff>0</xdr:colOff>
                <xdr:row>28</xdr:row>
                <xdr:rowOff>133350</xdr:rowOff>
              </to>
            </anchor>
          </objectPr>
        </oleObject>
      </mc:Choice>
      <mc:Fallback>
        <oleObject progId="Microsoft Equation 3.0" shapeId="11264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view="pageBreakPreview" zoomScaleNormal="100" zoomScaleSheetLayoutView="100" workbookViewId="0">
      <selection activeCell="A8" sqref="A8"/>
    </sheetView>
  </sheetViews>
  <sheetFormatPr defaultRowHeight="14.5"/>
  <cols>
    <col min="1" max="1" width="5.7265625" bestFit="1" customWidth="1"/>
    <col min="2" max="2" width="62.81640625" bestFit="1" customWidth="1"/>
    <col min="3" max="3" width="15.453125" customWidth="1"/>
    <col min="4" max="4" width="20.26953125" customWidth="1"/>
  </cols>
  <sheetData>
    <row r="1" spans="1:4" ht="15" customHeight="1">
      <c r="A1" s="490" t="s">
        <v>485</v>
      </c>
      <c r="B1" s="490"/>
      <c r="C1" s="490"/>
      <c r="D1" s="490"/>
    </row>
    <row r="2" spans="1:4" ht="15" customHeight="1">
      <c r="A2" s="490"/>
      <c r="B2" s="490"/>
      <c r="C2" s="490"/>
      <c r="D2" s="490"/>
    </row>
    <row r="3" spans="1:4">
      <c r="A3" s="493" t="s">
        <v>446</v>
      </c>
      <c r="B3" s="493"/>
      <c r="C3" s="493"/>
      <c r="D3" s="493"/>
    </row>
    <row r="4" spans="1:4" ht="15" customHeight="1">
      <c r="A4" s="505" t="str">
        <f>'BDI1'!A4:M5</f>
        <v>OBRA: CONSTRUÇÃO DA GUARDA MUNICIPAL E FAZER NEGÓCIO, NO MUNICÍPIO DE SOUSA -PB</v>
      </c>
      <c r="B4" s="505"/>
      <c r="C4" s="505" t="s">
        <v>483</v>
      </c>
      <c r="D4" s="505"/>
    </row>
    <row r="5" spans="1:4">
      <c r="A5" s="505"/>
      <c r="B5" s="505"/>
      <c r="C5" s="505"/>
      <c r="D5" s="505"/>
    </row>
    <row r="6" spans="1:4" ht="15" customHeight="1">
      <c r="A6" s="505" t="str">
        <f>'BDI1'!A6:M7</f>
        <v>OBJETIVO: Contratação de empresa especializada, cujo critério de seleção da proposta mais
vantajosa será a de menor preço global para a construção da guarda municipal e fazer negócio, na cidade de Sousa/PB.</v>
      </c>
      <c r="B6" s="505"/>
      <c r="C6" s="500" t="s">
        <v>445</v>
      </c>
      <c r="D6" s="500"/>
    </row>
    <row r="7" spans="1:4">
      <c r="A7" s="505"/>
      <c r="B7" s="505"/>
      <c r="C7" s="500" t="s">
        <v>549</v>
      </c>
      <c r="D7" s="500"/>
    </row>
    <row r="8" spans="1:4" s="241" customFormat="1" ht="15" customHeight="1">
      <c r="A8" s="414" t="s">
        <v>1</v>
      </c>
      <c r="B8" s="415" t="s">
        <v>486</v>
      </c>
      <c r="C8" s="416" t="s">
        <v>487</v>
      </c>
      <c r="D8" s="416" t="s">
        <v>488</v>
      </c>
    </row>
    <row r="9" spans="1:4">
      <c r="A9" s="417" t="s">
        <v>489</v>
      </c>
      <c r="B9" s="418" t="s">
        <v>490</v>
      </c>
      <c r="C9" s="416">
        <v>16.8</v>
      </c>
      <c r="D9" s="416">
        <v>16.8</v>
      </c>
    </row>
    <row r="10" spans="1:4" ht="15" customHeight="1">
      <c r="A10" s="419" t="s">
        <v>491</v>
      </c>
      <c r="B10" s="420" t="s">
        <v>492</v>
      </c>
      <c r="C10" s="421">
        <v>0</v>
      </c>
      <c r="D10" s="421">
        <v>0</v>
      </c>
    </row>
    <row r="11" spans="1:4">
      <c r="A11" s="419" t="s">
        <v>493</v>
      </c>
      <c r="B11" s="420" t="s">
        <v>494</v>
      </c>
      <c r="C11" s="421">
        <v>1.5</v>
      </c>
      <c r="D11" s="421">
        <v>1.5</v>
      </c>
    </row>
    <row r="12" spans="1:4">
      <c r="A12" s="419" t="s">
        <v>495</v>
      </c>
      <c r="B12" s="420" t="s">
        <v>496</v>
      </c>
      <c r="C12" s="421">
        <v>1</v>
      </c>
      <c r="D12" s="421">
        <v>1</v>
      </c>
    </row>
    <row r="13" spans="1:4">
      <c r="A13" s="419" t="s">
        <v>497</v>
      </c>
      <c r="B13" s="420" t="s">
        <v>498</v>
      </c>
      <c r="C13" s="421">
        <v>0.2</v>
      </c>
      <c r="D13" s="421">
        <v>0.2</v>
      </c>
    </row>
    <row r="14" spans="1:4">
      <c r="A14" s="419" t="s">
        <v>499</v>
      </c>
      <c r="B14" s="420" t="s">
        <v>500</v>
      </c>
      <c r="C14" s="421">
        <v>0.6</v>
      </c>
      <c r="D14" s="421">
        <v>0.6</v>
      </c>
    </row>
    <row r="15" spans="1:4">
      <c r="A15" s="419" t="s">
        <v>501</v>
      </c>
      <c r="B15" s="420" t="s">
        <v>502</v>
      </c>
      <c r="C15" s="421">
        <v>2.5</v>
      </c>
      <c r="D15" s="421">
        <v>2.5</v>
      </c>
    </row>
    <row r="16" spans="1:4">
      <c r="A16" s="419" t="s">
        <v>503</v>
      </c>
      <c r="B16" s="420" t="s">
        <v>504</v>
      </c>
      <c r="C16" s="421">
        <v>3</v>
      </c>
      <c r="D16" s="421">
        <v>3</v>
      </c>
    </row>
    <row r="17" spans="1:4">
      <c r="A17" s="419" t="s">
        <v>505</v>
      </c>
      <c r="B17" s="420" t="s">
        <v>506</v>
      </c>
      <c r="C17" s="421">
        <v>8</v>
      </c>
      <c r="D17" s="421">
        <v>8</v>
      </c>
    </row>
    <row r="18" spans="1:4">
      <c r="A18" s="419" t="s">
        <v>507</v>
      </c>
      <c r="B18" s="420" t="s">
        <v>508</v>
      </c>
      <c r="C18" s="421">
        <v>0</v>
      </c>
      <c r="D18" s="421">
        <v>0</v>
      </c>
    </row>
    <row r="19" spans="1:4">
      <c r="A19" s="417" t="s">
        <v>156</v>
      </c>
      <c r="B19" s="418" t="s">
        <v>509</v>
      </c>
      <c r="C19" s="416">
        <v>50.51</v>
      </c>
      <c r="D19" s="416">
        <v>20.28</v>
      </c>
    </row>
    <row r="20" spans="1:4">
      <c r="A20" s="419" t="s">
        <v>510</v>
      </c>
      <c r="B20" s="420" t="s">
        <v>511</v>
      </c>
      <c r="C20" s="421">
        <v>18.010000000000002</v>
      </c>
      <c r="D20" s="421">
        <v>0</v>
      </c>
    </row>
    <row r="21" spans="1:4" ht="15" customHeight="1">
      <c r="A21" s="419" t="s">
        <v>512</v>
      </c>
      <c r="B21" s="420" t="s">
        <v>513</v>
      </c>
      <c r="C21" s="421">
        <v>4.3</v>
      </c>
      <c r="D21" s="421">
        <v>0</v>
      </c>
    </row>
    <row r="22" spans="1:4">
      <c r="A22" s="419" t="s">
        <v>514</v>
      </c>
      <c r="B22" s="420" t="s">
        <v>515</v>
      </c>
      <c r="C22" s="421">
        <v>0.87</v>
      </c>
      <c r="D22" s="421">
        <v>0.67</v>
      </c>
    </row>
    <row r="23" spans="1:4" ht="15" customHeight="1">
      <c r="A23" s="419" t="s">
        <v>516</v>
      </c>
      <c r="B23" s="420" t="s">
        <v>517</v>
      </c>
      <c r="C23" s="421">
        <v>10.78</v>
      </c>
      <c r="D23" s="421">
        <v>8.33</v>
      </c>
    </row>
    <row r="24" spans="1:4">
      <c r="A24" s="419" t="s">
        <v>518</v>
      </c>
      <c r="B24" s="420" t="s">
        <v>519</v>
      </c>
      <c r="C24" s="421">
        <v>7.0000000000000007E-2</v>
      </c>
      <c r="D24" s="421">
        <v>0.06</v>
      </c>
    </row>
    <row r="25" spans="1:4">
      <c r="A25" s="419" t="s">
        <v>520</v>
      </c>
      <c r="B25" s="420" t="s">
        <v>521</v>
      </c>
      <c r="C25" s="421">
        <v>0.72</v>
      </c>
      <c r="D25" s="421">
        <v>0.56000000000000005</v>
      </c>
    </row>
    <row r="26" spans="1:4">
      <c r="A26" s="419" t="s">
        <v>522</v>
      </c>
      <c r="B26" s="420" t="s">
        <v>523</v>
      </c>
      <c r="C26" s="421">
        <v>1.98</v>
      </c>
      <c r="D26" s="421" t="s">
        <v>83</v>
      </c>
    </row>
    <row r="27" spans="1:4">
      <c r="A27" s="419" t="s">
        <v>524</v>
      </c>
      <c r="B27" s="420" t="s">
        <v>525</v>
      </c>
      <c r="C27" s="421">
        <v>0.11</v>
      </c>
      <c r="D27" s="421">
        <v>0.08</v>
      </c>
    </row>
    <row r="28" spans="1:4">
      <c r="A28" s="419" t="s">
        <v>526</v>
      </c>
      <c r="B28" s="420" t="s">
        <v>527</v>
      </c>
      <c r="C28" s="421">
        <v>13.64</v>
      </c>
      <c r="D28" s="421">
        <v>10.55</v>
      </c>
    </row>
    <row r="29" spans="1:4">
      <c r="A29" s="419" t="s">
        <v>528</v>
      </c>
      <c r="B29" s="420" t="s">
        <v>529</v>
      </c>
      <c r="C29" s="421">
        <v>0.03</v>
      </c>
      <c r="D29" s="421">
        <v>0.03</v>
      </c>
    </row>
    <row r="30" spans="1:4">
      <c r="A30" s="419"/>
      <c r="B30" s="420"/>
      <c r="C30" s="422"/>
      <c r="D30" s="422"/>
    </row>
    <row r="31" spans="1:4">
      <c r="A31" s="417" t="s">
        <v>530</v>
      </c>
      <c r="B31" s="418" t="s">
        <v>531</v>
      </c>
      <c r="C31" s="416">
        <v>9.5199999999999978</v>
      </c>
      <c r="D31" s="416">
        <v>7.38</v>
      </c>
    </row>
    <row r="32" spans="1:4">
      <c r="A32" s="419" t="s">
        <v>532</v>
      </c>
      <c r="B32" s="420" t="s">
        <v>533</v>
      </c>
      <c r="C32" s="421">
        <v>4.45</v>
      </c>
      <c r="D32" s="421">
        <v>3.45</v>
      </c>
    </row>
    <row r="33" spans="1:4">
      <c r="A33" s="419" t="s">
        <v>534</v>
      </c>
      <c r="B33" s="420" t="s">
        <v>535</v>
      </c>
      <c r="C33" s="421">
        <v>0.1</v>
      </c>
      <c r="D33" s="421">
        <v>0.08</v>
      </c>
    </row>
    <row r="34" spans="1:4">
      <c r="A34" s="419" t="s">
        <v>536</v>
      </c>
      <c r="B34" s="420" t="s">
        <v>537</v>
      </c>
      <c r="C34" s="421">
        <v>0.5</v>
      </c>
      <c r="D34" s="421">
        <v>0.39</v>
      </c>
    </row>
    <row r="35" spans="1:4">
      <c r="A35" s="419" t="s">
        <v>538</v>
      </c>
      <c r="B35" s="420" t="s">
        <v>539</v>
      </c>
      <c r="C35" s="421">
        <v>4.0999999999999996</v>
      </c>
      <c r="D35" s="421">
        <v>3.17</v>
      </c>
    </row>
    <row r="36" spans="1:4">
      <c r="A36" s="419" t="s">
        <v>540</v>
      </c>
      <c r="B36" s="420" t="s">
        <v>541</v>
      </c>
      <c r="C36" s="421">
        <v>0.37</v>
      </c>
      <c r="D36" s="421">
        <v>0.28999999999999998</v>
      </c>
    </row>
    <row r="37" spans="1:4">
      <c r="A37" s="419"/>
      <c r="B37" s="420"/>
      <c r="C37" s="421"/>
      <c r="D37" s="421"/>
    </row>
    <row r="38" spans="1:4">
      <c r="A38" s="417" t="s">
        <v>542</v>
      </c>
      <c r="B38" s="418" t="s">
        <v>543</v>
      </c>
      <c r="C38" s="416">
        <v>8.86</v>
      </c>
      <c r="D38" s="416">
        <v>3.7</v>
      </c>
    </row>
    <row r="39" spans="1:4">
      <c r="A39" s="419" t="s">
        <v>544</v>
      </c>
      <c r="B39" s="420" t="s">
        <v>545</v>
      </c>
      <c r="C39" s="421">
        <v>8.49</v>
      </c>
      <c r="D39" s="421">
        <v>3.41</v>
      </c>
    </row>
    <row r="40" spans="1:4" ht="26">
      <c r="A40" s="419" t="s">
        <v>546</v>
      </c>
      <c r="B40" s="423" t="s">
        <v>547</v>
      </c>
      <c r="C40" s="422">
        <v>0.37</v>
      </c>
      <c r="D40" s="422">
        <v>0.28999999999999998</v>
      </c>
    </row>
    <row r="41" spans="1:4">
      <c r="A41" s="419"/>
      <c r="B41" s="420"/>
      <c r="C41" s="421"/>
      <c r="D41" s="421"/>
    </row>
    <row r="42" spans="1:4">
      <c r="A42" s="424"/>
      <c r="B42" s="425"/>
      <c r="C42" s="426"/>
      <c r="D42" s="426"/>
    </row>
    <row r="43" spans="1:4">
      <c r="A43" s="417"/>
      <c r="B43" s="418" t="s">
        <v>548</v>
      </c>
      <c r="C43" s="416">
        <v>85.689999999999984</v>
      </c>
      <c r="D43" s="416">
        <v>48.16</v>
      </c>
    </row>
  </sheetData>
  <mergeCells count="7">
    <mergeCell ref="A1:D2"/>
    <mergeCell ref="A3:D3"/>
    <mergeCell ref="C4:D5"/>
    <mergeCell ref="C6:D6"/>
    <mergeCell ref="C7:D7"/>
    <mergeCell ref="A4:B5"/>
    <mergeCell ref="A6:B7"/>
  </mergeCells>
  <pageMargins left="0.511811024" right="0.511811024" top="0.78740157499999996" bottom="0.78740157499999996" header="0.31496062000000002" footer="0.31496062000000002"/>
  <pageSetup paperSize="9" scale="89" orientation="portrait" r:id="rId1"/>
  <rowBreaks count="1" manualBreakCount="1">
    <brk id="30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91"/>
  <sheetViews>
    <sheetView view="pageBreakPreview" topLeftCell="A10" zoomScale="90" zoomScaleNormal="100" zoomScaleSheetLayoutView="90" workbookViewId="0">
      <selection activeCell="G19" sqref="G19"/>
    </sheetView>
  </sheetViews>
  <sheetFormatPr defaultColWidth="9.1796875" defaultRowHeight="14.5"/>
  <cols>
    <col min="1" max="1" width="10.1796875" bestFit="1" customWidth="1"/>
    <col min="2" max="2" width="10.1796875" customWidth="1"/>
    <col min="3" max="3" width="19.7265625" style="245" bestFit="1" customWidth="1"/>
    <col min="4" max="4" width="53.81640625" customWidth="1"/>
    <col min="5" max="5" width="15.7265625" style="312" customWidth="1"/>
    <col min="6" max="7" width="13.26953125" style="312" customWidth="1"/>
    <col min="8" max="8" width="10.453125" style="234" bestFit="1" customWidth="1"/>
    <col min="9" max="9" width="10.7265625" style="235" bestFit="1" customWidth="1"/>
    <col min="10" max="10" width="14.54296875" style="236" bestFit="1" customWidth="1"/>
    <col min="11" max="11" width="15" customWidth="1"/>
    <col min="12" max="14" width="14.54296875" bestFit="1" customWidth="1"/>
  </cols>
  <sheetData>
    <row r="1" spans="1:14" ht="15" thickBot="1">
      <c r="C1" s="233"/>
      <c r="D1" s="233"/>
      <c r="E1" s="233"/>
      <c r="F1" s="233"/>
      <c r="G1" s="233"/>
    </row>
    <row r="2" spans="1:14" ht="18.5">
      <c r="C2" s="196" t="s">
        <v>157</v>
      </c>
      <c r="D2" s="187" t="e">
        <f>#REF!</f>
        <v>#REF!</v>
      </c>
      <c r="E2" s="237"/>
      <c r="F2" s="333"/>
      <c r="G2" s="333"/>
      <c r="K2" s="297"/>
    </row>
    <row r="3" spans="1:14">
      <c r="C3" s="197" t="s">
        <v>158</v>
      </c>
      <c r="D3" s="188" t="e">
        <f>#REF!</f>
        <v>#REF!</v>
      </c>
      <c r="E3" s="311"/>
      <c r="F3" s="190"/>
      <c r="G3" s="190"/>
      <c r="K3" s="297"/>
    </row>
    <row r="4" spans="1:14">
      <c r="C4" s="197" t="s">
        <v>314</v>
      </c>
      <c r="D4" s="188" t="e">
        <f>#REF!</f>
        <v>#REF!</v>
      </c>
      <c r="E4" s="238" t="s">
        <v>204</v>
      </c>
      <c r="K4" s="297"/>
    </row>
    <row r="5" spans="1:14">
      <c r="C5" s="197" t="s">
        <v>160</v>
      </c>
      <c r="D5" s="328" t="e">
        <f>#REF!</f>
        <v>#REF!</v>
      </c>
      <c r="E5" s="239">
        <f>Planilha1!$M$7</f>
        <v>0</v>
      </c>
      <c r="F5" s="334"/>
      <c r="G5" s="334"/>
      <c r="K5" s="298"/>
    </row>
    <row r="6" spans="1:14">
      <c r="C6" s="310" t="s">
        <v>161</v>
      </c>
      <c r="D6" s="189" t="e">
        <f>#REF!</f>
        <v>#REF!</v>
      </c>
      <c r="E6" s="238" t="s">
        <v>205</v>
      </c>
      <c r="H6" s="211"/>
      <c r="I6" s="211"/>
      <c r="J6" s="211"/>
      <c r="K6" s="211"/>
    </row>
    <row r="7" spans="1:14">
      <c r="C7" s="310" t="s">
        <v>206</v>
      </c>
      <c r="D7" s="189" t="e">
        <f>#REF!</f>
        <v>#REF!</v>
      </c>
      <c r="E7" s="240" t="e">
        <f>#REF!</f>
        <v>#REF!</v>
      </c>
      <c r="F7" s="335"/>
      <c r="G7" s="335"/>
      <c r="H7" s="299"/>
      <c r="I7" s="233"/>
      <c r="J7" s="243"/>
      <c r="K7" s="244"/>
    </row>
    <row r="8" spans="1:14">
      <c r="C8" s="310" t="s">
        <v>231</v>
      </c>
      <c r="D8" s="189" t="e">
        <f>#REF!</f>
        <v>#REF!</v>
      </c>
      <c r="E8" s="240"/>
      <c r="F8" s="335"/>
      <c r="G8" s="335"/>
      <c r="H8" s="299"/>
      <c r="I8" s="233"/>
      <c r="J8" s="243"/>
      <c r="K8" s="244"/>
    </row>
    <row r="9" spans="1:14">
      <c r="C9" s="310"/>
      <c r="D9" s="189"/>
      <c r="E9" s="240"/>
      <c r="F9" s="335"/>
      <c r="G9" s="335"/>
      <c r="H9" s="299"/>
      <c r="I9" s="233"/>
      <c r="J9" s="243"/>
      <c r="K9" s="244"/>
    </row>
    <row r="10" spans="1:14" ht="13.9" customHeight="1">
      <c r="C10" s="593" t="s">
        <v>207</v>
      </c>
      <c r="D10" s="594"/>
      <c r="E10" s="595"/>
      <c r="F10" s="227"/>
      <c r="G10" s="227"/>
      <c r="I10" s="233"/>
      <c r="J10" s="243"/>
      <c r="K10" s="244"/>
    </row>
    <row r="11" spans="1:14">
      <c r="C11" s="596"/>
      <c r="D11" s="597"/>
      <c r="E11" s="598"/>
      <c r="F11" s="336"/>
      <c r="G11" s="336"/>
      <c r="I11" s="233"/>
      <c r="J11" s="243"/>
      <c r="K11" s="244"/>
    </row>
    <row r="12" spans="1:14" ht="14.5" customHeight="1">
      <c r="C12" s="599" t="s">
        <v>163</v>
      </c>
      <c r="D12" s="600" t="s">
        <v>202</v>
      </c>
      <c r="E12" s="601" t="s">
        <v>208</v>
      </c>
      <c r="F12" s="337"/>
      <c r="G12" s="337"/>
      <c r="H12" s="591"/>
      <c r="I12" s="233"/>
      <c r="K12" s="244"/>
    </row>
    <row r="13" spans="1:14">
      <c r="C13" s="599"/>
      <c r="D13" s="600"/>
      <c r="E13" s="601"/>
      <c r="F13" s="338"/>
      <c r="G13" s="338"/>
      <c r="H13" s="592"/>
      <c r="I13" s="233"/>
      <c r="J13" s="243">
        <v>54029.239999999991</v>
      </c>
      <c r="K13" s="243">
        <v>67622.38</v>
      </c>
      <c r="L13" s="243">
        <v>142899.09</v>
      </c>
      <c r="M13" s="243">
        <v>132424.31</v>
      </c>
      <c r="N13" s="243">
        <v>81692.13</v>
      </c>
    </row>
    <row r="14" spans="1:14" ht="26.25" customHeight="1">
      <c r="A14" s="241"/>
      <c r="B14" s="241"/>
      <c r="C14" s="326" t="s">
        <v>200</v>
      </c>
      <c r="D14" s="329" t="e">
        <f>VLOOKUP(C14,Planilha1!H:I,2,FALSE)</f>
        <v>#N/A</v>
      </c>
      <c r="E14" s="327" t="e">
        <f>E15+E22+E28+E34+E40+E47+E53+E59+E65+E72+E79+E85</f>
        <v>#VALUE!</v>
      </c>
      <c r="F14" s="339"/>
      <c r="G14" s="339"/>
      <c r="H14" s="242"/>
      <c r="I14" s="233"/>
      <c r="J14" s="243">
        <f>E16+E17+H18</f>
        <v>92716.187299999991</v>
      </c>
      <c r="K14" s="243">
        <f>H18+E19+E20</f>
        <v>235640.57819999999</v>
      </c>
      <c r="L14" s="243"/>
      <c r="M14" s="243"/>
      <c r="N14" s="243"/>
    </row>
    <row r="15" spans="1:14">
      <c r="A15" s="241">
        <v>1</v>
      </c>
      <c r="B15" s="241">
        <v>1</v>
      </c>
      <c r="C15" s="345" t="str">
        <f>CONCATENATE(A15,".0")</f>
        <v>1.0</v>
      </c>
      <c r="D15" s="346" t="str">
        <f>IFERROR(VLOOKUP(C15,Planilha1!H:I,2,FALSE),"")</f>
        <v/>
      </c>
      <c r="E15" s="347" t="str">
        <f>IFERROR(VLOOKUP(C15,Planilha1!H:M,6,FALSE),"")</f>
        <v/>
      </c>
      <c r="F15" s="340"/>
      <c r="G15" s="340"/>
      <c r="H15" s="233"/>
      <c r="I15" s="233"/>
      <c r="J15" s="243">
        <f>SUM(J13:J14)</f>
        <v>146745.42729999998</v>
      </c>
      <c r="K15" s="243">
        <f>SUM(K13:K14)</f>
        <v>303262.95819999999</v>
      </c>
      <c r="L15" s="243">
        <f>SUM(L13:L14)</f>
        <v>142899.09</v>
      </c>
      <c r="M15" s="243">
        <f>SUM(M13:M14)</f>
        <v>132424.31</v>
      </c>
      <c r="N15" s="243">
        <f>SUM(N13:N14)</f>
        <v>81692.13</v>
      </c>
    </row>
    <row r="16" spans="1:14">
      <c r="A16" s="241"/>
      <c r="B16" s="241"/>
      <c r="C16" s="341" t="s">
        <v>167</v>
      </c>
      <c r="D16" s="342" t="str">
        <f>IFERROR(VLOOKUP(C16,Planilha1!H:I,2,FALSE),"")</f>
        <v>SERVIÇOS PRELIMINARES</v>
      </c>
      <c r="E16" s="343">
        <f>IFERROR(VLOOKUP(C16,Planilha1!H:M,6,FALSE),"")</f>
        <v>66441.984799999991</v>
      </c>
      <c r="F16" s="344" t="e">
        <f t="shared" ref="F16:F21" si="0">E16/$E$15</f>
        <v>#VALUE!</v>
      </c>
      <c r="G16" s="340"/>
      <c r="H16" s="233"/>
      <c r="I16" s="233"/>
      <c r="K16" s="244"/>
    </row>
    <row r="17" spans="1:11">
      <c r="A17" s="241"/>
      <c r="B17" s="241"/>
      <c r="C17" s="341" t="s">
        <v>169</v>
      </c>
      <c r="D17" s="342" t="str">
        <f>IFERROR(VLOOKUP(C17,Planilha1!H:I,2,FALSE),"")</f>
        <v>MOVIMENTO DE TERRA</v>
      </c>
      <c r="E17" s="343">
        <f>IFERROR(VLOOKUP(C17,Planilha1!H:M,6,FALSE),"")</f>
        <v>26274.202499999999</v>
      </c>
      <c r="F17" s="344" t="e">
        <f t="shared" si="0"/>
        <v>#VALUE!</v>
      </c>
      <c r="G17" s="340"/>
      <c r="H17" s="233"/>
      <c r="I17" s="233"/>
      <c r="K17" s="244"/>
    </row>
    <row r="18" spans="1:11">
      <c r="A18" s="241"/>
      <c r="B18" s="241"/>
      <c r="C18" s="341" t="s">
        <v>170</v>
      </c>
      <c r="D18" s="342" t="str">
        <f>IFERROR(VLOOKUP(C18,Planilha1!H:I,2,FALSE),"")</f>
        <v>FUNDAÇÃO</v>
      </c>
      <c r="E18" s="343">
        <f>IFERROR(VLOOKUP(C18,Planilha1!H:M,6,FALSE),"")</f>
        <v>106047.03260000001</v>
      </c>
      <c r="F18" s="344" t="e">
        <f t="shared" si="0"/>
        <v>#VALUE!</v>
      </c>
      <c r="G18" s="344" t="e">
        <f>F18/2</f>
        <v>#VALUE!</v>
      </c>
      <c r="H18" s="353"/>
      <c r="I18" s="233"/>
      <c r="K18" s="244"/>
    </row>
    <row r="19" spans="1:11">
      <c r="A19" s="241"/>
      <c r="B19" s="241"/>
      <c r="C19" s="341" t="s">
        <v>338</v>
      </c>
      <c r="D19" s="342" t="str">
        <f>IFERROR(VLOOKUP(C19,Planilha1!H:I,2,FALSE),"")</f>
        <v>ESTRUTURA</v>
      </c>
      <c r="E19" s="343">
        <f>IFERROR(VLOOKUP(C19,Planilha1!H:M,6,FALSE),"")</f>
        <v>176244.6532</v>
      </c>
      <c r="F19" s="344" t="e">
        <f t="shared" si="0"/>
        <v>#VALUE!</v>
      </c>
      <c r="G19" s="344"/>
      <c r="H19" s="233"/>
      <c r="I19" s="233"/>
      <c r="J19" s="243"/>
      <c r="K19" s="244"/>
    </row>
    <row r="20" spans="1:11">
      <c r="A20" s="241"/>
      <c r="B20" s="241"/>
      <c r="C20" s="341" t="s">
        <v>339</v>
      </c>
      <c r="D20" s="342" t="str">
        <f>IFERROR(VLOOKUP(C20,Planilha1!H:I,2,FALSE),"")</f>
        <v>PAREDES</v>
      </c>
      <c r="E20" s="343">
        <f>IFERROR(VLOOKUP(C20,Planilha1!H:M,6,FALSE),"")</f>
        <v>59395.925000000003</v>
      </c>
      <c r="F20" s="344" t="e">
        <f t="shared" si="0"/>
        <v>#VALUE!</v>
      </c>
      <c r="G20" s="340"/>
      <c r="H20" s="233"/>
      <c r="I20" s="233"/>
      <c r="J20" s="243"/>
      <c r="K20" s="244"/>
    </row>
    <row r="21" spans="1:11">
      <c r="A21" s="241"/>
      <c r="B21" s="241"/>
      <c r="C21" s="341" t="e">
        <f>Planilha1!#REF!</f>
        <v>#REF!</v>
      </c>
      <c r="D21" s="342" t="str">
        <f>IFERROR(VLOOKUP(C21,Planilha1!H:I,2,FALSE),"")</f>
        <v/>
      </c>
      <c r="E21" s="343" t="str">
        <f>IFERROR(VLOOKUP(C21,Planilha1!H:M,6,FALSE),"")</f>
        <v/>
      </c>
      <c r="F21" s="344" t="e">
        <f t="shared" si="0"/>
        <v>#VALUE!</v>
      </c>
      <c r="G21" s="340"/>
      <c r="H21" s="233"/>
      <c r="I21" s="233"/>
      <c r="J21" s="243"/>
      <c r="K21" s="244"/>
    </row>
    <row r="22" spans="1:11" ht="43.5">
      <c r="A22" s="241">
        <f>A15+1</f>
        <v>2</v>
      </c>
      <c r="B22" s="241">
        <v>1</v>
      </c>
      <c r="C22" s="345" t="str">
        <f>CONCATENATE(A22,".0")</f>
        <v>2.0</v>
      </c>
      <c r="D22" s="346" t="str">
        <f>IFERROR(VLOOKUP(C22,Planilha1!H:I,2,FALSE),"")</f>
        <v>CONSTRUÇÃO DO QUIOSQUE DA GUARDA MUNICIPAL, NO MUNICÍPIO DE
SOUSA- PB</v>
      </c>
      <c r="E22" s="347">
        <f>IFERROR(VLOOKUP(C22,Planilha1!H:M,6,FALSE),"")</f>
        <v>70153.241999999998</v>
      </c>
      <c r="F22" s="340"/>
      <c r="G22" s="340"/>
      <c r="H22" s="233"/>
      <c r="I22" s="233"/>
      <c r="J22" s="243"/>
      <c r="K22" s="244"/>
    </row>
    <row r="23" spans="1:11">
      <c r="A23" s="241"/>
      <c r="B23" s="241"/>
      <c r="C23" s="341" t="s">
        <v>171</v>
      </c>
      <c r="D23" s="342" t="str">
        <f>IFERROR(VLOOKUP(C23,Planilha1!H:I,2,FALSE),"")</f>
        <v>SERVIÇOS PRELIMINARES</v>
      </c>
      <c r="E23" s="343">
        <f>IFERROR(VLOOKUP(C23,Planilha1!H:M,6,FALSE),"")</f>
        <v>1128.9599999999998</v>
      </c>
      <c r="F23" s="344">
        <f>E23/$E$22</f>
        <v>1.6092770167343083E-2</v>
      </c>
      <c r="G23" s="340"/>
      <c r="H23" s="233"/>
      <c r="I23" s="233"/>
      <c r="J23" s="243"/>
      <c r="K23" s="244"/>
    </row>
    <row r="24" spans="1:11">
      <c r="A24" s="241"/>
      <c r="B24" s="241"/>
      <c r="C24" s="341" t="s">
        <v>340</v>
      </c>
      <c r="D24" s="342" t="str">
        <f>IFERROR(VLOOKUP(C24,Planilha1!H:I,2,FALSE),"")</f>
        <v>MOVIMENTO DE TERRA</v>
      </c>
      <c r="E24" s="343">
        <f>IFERROR(VLOOKUP(C24,Planilha1!H:M,6,FALSE),"")</f>
        <v>610.35950000000003</v>
      </c>
      <c r="F24" s="344">
        <f>E24/$E$22</f>
        <v>8.7003748166050547E-3</v>
      </c>
      <c r="G24" s="340"/>
      <c r="H24" s="233"/>
      <c r="I24" s="233"/>
      <c r="J24" s="243"/>
      <c r="K24" s="244"/>
    </row>
    <row r="25" spans="1:11">
      <c r="A25" s="241"/>
      <c r="B25" s="241"/>
      <c r="C25" s="341" t="s">
        <v>341</v>
      </c>
      <c r="D25" s="342" t="str">
        <f>IFERROR(VLOOKUP(C25,Planilha1!H:I,2,FALSE),"")</f>
        <v>INFRAESTRUTURA</v>
      </c>
      <c r="E25" s="343">
        <f>IFERROR(VLOOKUP(C25,Planilha1!H:M,6,FALSE),"")</f>
        <v>7895.1558000000005</v>
      </c>
      <c r="F25" s="344">
        <f>E25/$E$22</f>
        <v>0.11254156721652295</v>
      </c>
      <c r="G25" s="344"/>
      <c r="H25" s="233"/>
      <c r="I25" s="233"/>
      <c r="J25" s="243"/>
      <c r="K25" s="244"/>
    </row>
    <row r="26" spans="1:11">
      <c r="A26" s="241"/>
      <c r="B26" s="241"/>
      <c r="C26" s="341" t="s">
        <v>342</v>
      </c>
      <c r="D26" s="342" t="str">
        <f>IFERROR(VLOOKUP(C26,Planilha1!H:I,2,FALSE),"")</f>
        <v>ESTRUTURA</v>
      </c>
      <c r="E26" s="343">
        <f>IFERROR(VLOOKUP(C26,Planilha1!H:M,6,FALSE),"")</f>
        <v>9325.2350000000024</v>
      </c>
      <c r="F26" s="344">
        <f>E26/$E$22</f>
        <v>0.13292664364677548</v>
      </c>
      <c r="G26" s="344"/>
      <c r="H26" s="233"/>
      <c r="I26" s="233"/>
      <c r="J26" s="243"/>
      <c r="K26" s="244"/>
    </row>
    <row r="27" spans="1:11">
      <c r="A27" s="241"/>
      <c r="B27" s="241"/>
      <c r="C27" s="341" t="s">
        <v>343</v>
      </c>
      <c r="D27" s="342" t="str">
        <f>IFERROR(VLOOKUP(C27,Planilha1!H:I,2,FALSE),"")</f>
        <v>PAREDES</v>
      </c>
      <c r="E27" s="343">
        <f>IFERROR(VLOOKUP(C27,Planilha1!H:M,6,FALSE),"")</f>
        <v>4487.4059999999999</v>
      </c>
      <c r="F27" s="344">
        <f>E27/$E$22</f>
        <v>6.396576796835704E-2</v>
      </c>
      <c r="G27" s="340"/>
      <c r="H27" s="233"/>
      <c r="I27" s="233"/>
      <c r="J27" s="243"/>
      <c r="K27" s="244"/>
    </row>
    <row r="28" spans="1:11">
      <c r="A28" s="241">
        <f>A22+1</f>
        <v>3</v>
      </c>
      <c r="B28" s="241">
        <v>1</v>
      </c>
      <c r="C28" s="345" t="str">
        <f>CONCATENATE(A28,".0")</f>
        <v>3.0</v>
      </c>
      <c r="D28" s="346" t="str">
        <f>IFERROR(VLOOKUP(C28,Planilha1!H:I,2,FALSE),"")</f>
        <v/>
      </c>
      <c r="E28" s="347" t="str">
        <f>IFERROR(VLOOKUP(C28,Planilha1!H:M,6,FALSE),"")</f>
        <v/>
      </c>
      <c r="F28" s="340"/>
      <c r="G28" s="340"/>
      <c r="H28" s="233"/>
      <c r="I28" s="233"/>
      <c r="J28" s="243"/>
      <c r="K28" s="244"/>
    </row>
    <row r="29" spans="1:11">
      <c r="A29" s="241"/>
      <c r="B29" s="241"/>
      <c r="C29" s="341" t="s">
        <v>172</v>
      </c>
      <c r="D29" s="342" t="str">
        <f>IFERROR(VLOOKUP(C29,Planilha1!H:I,2,FALSE),"")</f>
        <v/>
      </c>
      <c r="E29" s="343" t="str">
        <f>IFERROR(VLOOKUP(C29,Planilha1!H:M,6,FALSE),"")</f>
        <v/>
      </c>
      <c r="F29" s="344" t="e">
        <f>E29/$E$28</f>
        <v>#VALUE!</v>
      </c>
      <c r="G29" s="340"/>
      <c r="H29" s="233"/>
      <c r="I29" s="233"/>
      <c r="J29" s="243"/>
      <c r="K29" s="244"/>
    </row>
    <row r="30" spans="1:11">
      <c r="A30" s="241"/>
      <c r="B30" s="241"/>
      <c r="C30" s="341" t="s">
        <v>173</v>
      </c>
      <c r="D30" s="342" t="str">
        <f>IFERROR(VLOOKUP(C30,Planilha1!H:I,2,FALSE),"")</f>
        <v/>
      </c>
      <c r="E30" s="343" t="str">
        <f>IFERROR(VLOOKUP(C30,Planilha1!H:M,6,FALSE),"")</f>
        <v/>
      </c>
      <c r="F30" s="344" t="e">
        <f>E30/$E$28</f>
        <v>#VALUE!</v>
      </c>
      <c r="G30" s="340"/>
      <c r="H30" s="233"/>
      <c r="I30" s="233"/>
      <c r="J30" s="243"/>
      <c r="K30" s="244"/>
    </row>
    <row r="31" spans="1:11">
      <c r="A31" s="241"/>
      <c r="B31" s="241"/>
      <c r="C31" s="341" t="s">
        <v>344</v>
      </c>
      <c r="D31" s="342" t="str">
        <f>IFERROR(VLOOKUP(C31,Planilha1!H:I,2,FALSE),"")</f>
        <v/>
      </c>
      <c r="E31" s="343" t="str">
        <f>IFERROR(VLOOKUP(C31,Planilha1!H:M,6,FALSE),"")</f>
        <v/>
      </c>
      <c r="F31" s="344" t="e">
        <f>E31/$E$28</f>
        <v>#VALUE!</v>
      </c>
      <c r="G31" s="349"/>
      <c r="H31" s="233"/>
      <c r="I31" s="233"/>
      <c r="J31" s="243"/>
      <c r="K31" s="244"/>
    </row>
    <row r="32" spans="1:11">
      <c r="A32" s="241"/>
      <c r="B32" s="241"/>
      <c r="C32" s="341" t="s">
        <v>345</v>
      </c>
      <c r="D32" s="342" t="str">
        <f>IFERROR(VLOOKUP(C32,Planilha1!H:I,2,FALSE),"")</f>
        <v/>
      </c>
      <c r="E32" s="343" t="str">
        <f>IFERROR(VLOOKUP(C32,Planilha1!H:M,6,FALSE),"")</f>
        <v/>
      </c>
      <c r="F32" s="344" t="e">
        <f>E32/$E$28</f>
        <v>#VALUE!</v>
      </c>
      <c r="G32" s="349"/>
      <c r="H32" s="233"/>
      <c r="I32" s="233"/>
      <c r="J32" s="243"/>
      <c r="K32" s="244"/>
    </row>
    <row r="33" spans="1:11">
      <c r="A33" s="241"/>
      <c r="B33" s="241"/>
      <c r="C33" s="341" t="s">
        <v>346</v>
      </c>
      <c r="D33" s="342" t="str">
        <f>IFERROR(VLOOKUP(C33,Planilha1!H:I,2,FALSE),"")</f>
        <v/>
      </c>
      <c r="E33" s="343" t="str">
        <f>IFERROR(VLOOKUP(C33,Planilha1!H:M,6,FALSE),"")</f>
        <v/>
      </c>
      <c r="F33" s="344" t="e">
        <f>E33/$E$28</f>
        <v>#VALUE!</v>
      </c>
      <c r="G33" s="340"/>
      <c r="H33" s="233"/>
      <c r="I33" s="233"/>
      <c r="J33" s="243"/>
      <c r="K33" s="244"/>
    </row>
    <row r="34" spans="1:11">
      <c r="A34" s="241">
        <f>A28+1</f>
        <v>4</v>
      </c>
      <c r="B34" s="241">
        <v>1</v>
      </c>
      <c r="C34" s="345" t="str">
        <f>CONCATENATE(A34,".0")</f>
        <v>4.0</v>
      </c>
      <c r="D34" s="346" t="str">
        <f>IFERROR(VLOOKUP(C34,Planilha1!H:I,2,FALSE),"")</f>
        <v/>
      </c>
      <c r="E34" s="347" t="str">
        <f>IFERROR(VLOOKUP(C34,Planilha1!H:M,6,FALSE),"")</f>
        <v/>
      </c>
      <c r="F34" s="340"/>
      <c r="G34" s="340"/>
      <c r="H34" s="233"/>
      <c r="I34" s="233"/>
      <c r="J34" s="243"/>
      <c r="K34" s="244"/>
    </row>
    <row r="35" spans="1:11">
      <c r="A35" s="241"/>
      <c r="B35" s="241"/>
      <c r="C35" s="341" t="s">
        <v>175</v>
      </c>
      <c r="D35" s="342" t="str">
        <f>IFERROR(VLOOKUP(C35,Planilha1!H:I,2,FALSE),"")</f>
        <v/>
      </c>
      <c r="E35" s="343" t="str">
        <f>IFERROR(VLOOKUP(C35,Planilha1!H:M,6,FALSE),"")</f>
        <v/>
      </c>
      <c r="F35" s="344" t="e">
        <f>E35/$E$34</f>
        <v>#VALUE!</v>
      </c>
      <c r="G35" s="340"/>
      <c r="H35" s="233"/>
      <c r="I35" s="233"/>
      <c r="J35" s="243"/>
      <c r="K35" s="244"/>
    </row>
    <row r="36" spans="1:11">
      <c r="A36" s="241"/>
      <c r="B36" s="241"/>
      <c r="C36" s="341" t="s">
        <v>313</v>
      </c>
      <c r="D36" s="342" t="str">
        <f>IFERROR(VLOOKUP(C36,Planilha1!H:I,2,FALSE),"")</f>
        <v/>
      </c>
      <c r="E36" s="343" t="str">
        <f>IFERROR(VLOOKUP(C36,Planilha1!H:M,6,FALSE),"")</f>
        <v/>
      </c>
      <c r="F36" s="344" t="e">
        <f>E36/$E$34</f>
        <v>#VALUE!</v>
      </c>
      <c r="G36" s="340"/>
      <c r="H36" s="233"/>
      <c r="I36" s="233"/>
      <c r="J36" s="243"/>
      <c r="K36" s="244"/>
    </row>
    <row r="37" spans="1:11">
      <c r="A37" s="241"/>
      <c r="B37" s="241"/>
      <c r="C37" s="341" t="s">
        <v>317</v>
      </c>
      <c r="D37" s="342" t="str">
        <f>IFERROR(VLOOKUP(C37,Planilha1!H:I,2,FALSE),"")</f>
        <v/>
      </c>
      <c r="E37" s="343" t="str">
        <f>IFERROR(VLOOKUP(C37,Planilha1!H:M,6,FALSE),"")</f>
        <v/>
      </c>
      <c r="F37" s="344" t="e">
        <f>E37/$E$34</f>
        <v>#VALUE!</v>
      </c>
      <c r="G37" s="349"/>
      <c r="H37" s="233"/>
      <c r="I37" s="233"/>
      <c r="J37" s="243"/>
      <c r="K37" s="244"/>
    </row>
    <row r="38" spans="1:11">
      <c r="A38" s="241"/>
      <c r="B38" s="241"/>
      <c r="C38" s="341" t="s">
        <v>318</v>
      </c>
      <c r="D38" s="342" t="str">
        <f>IFERROR(VLOOKUP(C38,Planilha1!H:I,2,FALSE),"")</f>
        <v/>
      </c>
      <c r="E38" s="343" t="str">
        <f>IFERROR(VLOOKUP(C38,Planilha1!H:M,6,FALSE),"")</f>
        <v/>
      </c>
      <c r="F38" s="344" t="e">
        <f>E38/$E$34</f>
        <v>#VALUE!</v>
      </c>
      <c r="G38" s="340"/>
      <c r="H38" s="233"/>
      <c r="I38" s="233"/>
      <c r="J38" s="243"/>
      <c r="K38" s="244"/>
    </row>
    <row r="39" spans="1:11">
      <c r="A39" s="241"/>
      <c r="B39" s="241"/>
      <c r="C39" s="341" t="s">
        <v>319</v>
      </c>
      <c r="D39" s="342" t="str">
        <f>IFERROR(VLOOKUP(C39,Planilha1!H:I,2,FALSE),"")</f>
        <v/>
      </c>
      <c r="E39" s="343" t="str">
        <f>IFERROR(VLOOKUP(C39,Planilha1!H:M,6,FALSE),"")</f>
        <v/>
      </c>
      <c r="F39" s="344" t="e">
        <f>E39/$E$34</f>
        <v>#VALUE!</v>
      </c>
      <c r="G39" s="340"/>
      <c r="H39" s="233"/>
      <c r="I39" s="233"/>
      <c r="J39" s="243"/>
      <c r="K39" s="244"/>
    </row>
    <row r="40" spans="1:11">
      <c r="A40" s="241">
        <f>A34+1</f>
        <v>5</v>
      </c>
      <c r="B40" s="241">
        <v>1</v>
      </c>
      <c r="C40" s="345" t="str">
        <f>CONCATENATE(A40,".0")</f>
        <v>5.0</v>
      </c>
      <c r="D40" s="346" t="str">
        <f>IFERROR(VLOOKUP(C40,Planilha1!H:I,2,FALSE),"")</f>
        <v/>
      </c>
      <c r="E40" s="347" t="str">
        <f>IFERROR(VLOOKUP(C40,Planilha1!H:M,6,FALSE),"")</f>
        <v/>
      </c>
      <c r="F40" s="340"/>
      <c r="G40" s="340"/>
      <c r="H40" s="233"/>
      <c r="I40" s="233"/>
      <c r="J40" s="243"/>
      <c r="K40" s="244"/>
    </row>
    <row r="41" spans="1:11">
      <c r="A41" s="241"/>
      <c r="B41" s="241"/>
      <c r="C41" s="341" t="s">
        <v>320</v>
      </c>
      <c r="D41" s="342" t="str">
        <f>IFERROR(VLOOKUP(C41,Planilha1!H:I,2,FALSE),"")</f>
        <v/>
      </c>
      <c r="E41" s="343" t="str">
        <f>IFERROR(VLOOKUP(C41,Planilha1!H:M,6,FALSE),"")</f>
        <v/>
      </c>
      <c r="F41" s="344" t="e">
        <f t="shared" ref="F41:F46" si="1">E41/$E$40</f>
        <v>#VALUE!</v>
      </c>
      <c r="G41" s="340"/>
      <c r="H41" s="233"/>
      <c r="I41" s="233"/>
      <c r="J41" s="243"/>
      <c r="K41" s="244"/>
    </row>
    <row r="42" spans="1:11">
      <c r="A42" s="241"/>
      <c r="B42" s="241"/>
      <c r="C42" s="341" t="s">
        <v>321</v>
      </c>
      <c r="D42" s="342" t="str">
        <f>IFERROR(VLOOKUP(C42,Planilha1!H:I,2,FALSE),"")</f>
        <v/>
      </c>
      <c r="E42" s="343" t="str">
        <f>IFERROR(VLOOKUP(C42,Planilha1!H:M,6,FALSE),"")</f>
        <v/>
      </c>
      <c r="F42" s="344" t="e">
        <f t="shared" si="1"/>
        <v>#VALUE!</v>
      </c>
      <c r="G42" s="340"/>
      <c r="H42" s="233"/>
      <c r="I42" s="233"/>
      <c r="J42" s="243"/>
      <c r="K42" s="244"/>
    </row>
    <row r="43" spans="1:11">
      <c r="A43" s="241"/>
      <c r="B43" s="241"/>
      <c r="C43" s="341" t="s">
        <v>347</v>
      </c>
      <c r="D43" s="342" t="str">
        <f>IFERROR(VLOOKUP(C43,Planilha1!H:I,2,FALSE),"")</f>
        <v/>
      </c>
      <c r="E43" s="343" t="str">
        <f>IFERROR(VLOOKUP(C43,Planilha1!H:M,6,FALSE),"")</f>
        <v/>
      </c>
      <c r="F43" s="344" t="e">
        <f t="shared" si="1"/>
        <v>#VALUE!</v>
      </c>
      <c r="G43" s="349"/>
      <c r="H43" s="233"/>
      <c r="I43" s="233"/>
      <c r="J43" s="243"/>
      <c r="K43" s="244"/>
    </row>
    <row r="44" spans="1:11">
      <c r="A44" s="241"/>
      <c r="B44" s="241"/>
      <c r="C44" s="341" t="s">
        <v>348</v>
      </c>
      <c r="D44" s="342" t="str">
        <f>IFERROR(VLOOKUP(C44,Planilha1!H:I,2,FALSE),"")</f>
        <v/>
      </c>
      <c r="E44" s="343" t="str">
        <f>IFERROR(VLOOKUP(C44,Planilha1!H:M,6,FALSE),"")</f>
        <v/>
      </c>
      <c r="F44" s="344" t="e">
        <f t="shared" si="1"/>
        <v>#VALUE!</v>
      </c>
      <c r="G44" s="340"/>
      <c r="H44" s="233"/>
      <c r="I44" s="233"/>
      <c r="J44" s="243"/>
      <c r="K44" s="244"/>
    </row>
    <row r="45" spans="1:11">
      <c r="A45" s="241"/>
      <c r="B45" s="241"/>
      <c r="C45" s="341" t="s">
        <v>349</v>
      </c>
      <c r="D45" s="342" t="str">
        <f>IFERROR(VLOOKUP(C45,Planilha1!H:I,2,FALSE),"")</f>
        <v/>
      </c>
      <c r="E45" s="343" t="str">
        <f>IFERROR(VLOOKUP(C45,Planilha1!H:M,6,FALSE),"")</f>
        <v/>
      </c>
      <c r="F45" s="344" t="e">
        <f t="shared" si="1"/>
        <v>#VALUE!</v>
      </c>
      <c r="G45" s="340"/>
      <c r="H45" s="233"/>
      <c r="I45" s="233"/>
      <c r="J45" s="243"/>
      <c r="K45" s="244"/>
    </row>
    <row r="46" spans="1:11">
      <c r="A46" s="241"/>
      <c r="B46" s="241"/>
      <c r="C46" s="341" t="s">
        <v>352</v>
      </c>
      <c r="D46" s="342" t="str">
        <f>IFERROR(VLOOKUP(C46,Planilha1!H:I,2,FALSE),"")</f>
        <v/>
      </c>
      <c r="E46" s="343" t="str">
        <f>IFERROR(VLOOKUP(C46,Planilha1!H:M,6,FALSE),"")</f>
        <v/>
      </c>
      <c r="F46" s="344" t="e">
        <f t="shared" si="1"/>
        <v>#VALUE!</v>
      </c>
      <c r="G46" s="340"/>
      <c r="H46" s="233"/>
      <c r="I46" s="233"/>
      <c r="J46" s="243"/>
      <c r="K46" s="244"/>
    </row>
    <row r="47" spans="1:11">
      <c r="A47" s="241">
        <f>A40+1</f>
        <v>6</v>
      </c>
      <c r="B47" s="241">
        <v>1</v>
      </c>
      <c r="C47" s="345" t="str">
        <f>CONCATENATE(A47,".0")</f>
        <v>6.0</v>
      </c>
      <c r="D47" s="346" t="str">
        <f>IFERROR(VLOOKUP(C47,Planilha1!H:I,2,FALSE),"")</f>
        <v/>
      </c>
      <c r="E47" s="347" t="str">
        <f>IFERROR(VLOOKUP(C47,Planilha1!H:M,6,FALSE),"")</f>
        <v/>
      </c>
      <c r="F47" s="340"/>
      <c r="G47" s="340"/>
      <c r="H47" s="233"/>
      <c r="I47" s="233"/>
      <c r="J47" s="243"/>
      <c r="K47" s="244"/>
    </row>
    <row r="48" spans="1:11">
      <c r="A48" s="241"/>
      <c r="B48" s="241"/>
      <c r="C48" s="341" t="s">
        <v>335</v>
      </c>
      <c r="D48" s="342" t="str">
        <f>IFERROR(VLOOKUP(C48,Planilha1!H:I,2,FALSE),"")</f>
        <v/>
      </c>
      <c r="E48" s="343" t="str">
        <f>IFERROR(VLOOKUP(C48,Planilha1!H:M,6,FALSE),"")</f>
        <v/>
      </c>
      <c r="F48" s="344" t="e">
        <f>E48/$E$47</f>
        <v>#VALUE!</v>
      </c>
      <c r="G48" s="340"/>
      <c r="H48" s="233"/>
      <c r="I48" s="233"/>
      <c r="J48" s="243"/>
      <c r="K48" s="244"/>
    </row>
    <row r="49" spans="1:11">
      <c r="A49" s="241"/>
      <c r="B49" s="241"/>
      <c r="C49" s="341" t="s">
        <v>336</v>
      </c>
      <c r="D49" s="342" t="str">
        <f>IFERROR(VLOOKUP(C49,Planilha1!H:I,2,FALSE),"")</f>
        <v/>
      </c>
      <c r="E49" s="343" t="str">
        <f>IFERROR(VLOOKUP(C49,Planilha1!H:M,6,FALSE),"")</f>
        <v/>
      </c>
      <c r="F49" s="344" t="e">
        <f>E49/$E$47</f>
        <v>#VALUE!</v>
      </c>
      <c r="G49" s="340"/>
      <c r="H49" s="233"/>
      <c r="I49" s="233"/>
      <c r="J49" s="243"/>
      <c r="K49" s="244"/>
    </row>
    <row r="50" spans="1:11">
      <c r="A50" s="241"/>
      <c r="B50" s="241"/>
      <c r="C50" s="341" t="s">
        <v>337</v>
      </c>
      <c r="D50" s="342" t="str">
        <f>IFERROR(VLOOKUP(C50,Planilha1!H:I,2,FALSE),"")</f>
        <v/>
      </c>
      <c r="E50" s="343" t="str">
        <f>IFERROR(VLOOKUP(C50,Planilha1!H:M,6,FALSE),"")</f>
        <v/>
      </c>
      <c r="F50" s="344" t="e">
        <f>E50/$E$47</f>
        <v>#VALUE!</v>
      </c>
      <c r="G50" s="349"/>
      <c r="H50" s="233"/>
      <c r="I50" s="233"/>
      <c r="J50" s="243"/>
      <c r="K50" s="244"/>
    </row>
    <row r="51" spans="1:11">
      <c r="A51" s="241"/>
      <c r="B51" s="241"/>
      <c r="C51" s="341" t="s">
        <v>350</v>
      </c>
      <c r="D51" s="342" t="str">
        <f>IFERROR(VLOOKUP(C51,Planilha1!H:I,2,FALSE),"")</f>
        <v/>
      </c>
      <c r="E51" s="343" t="str">
        <f>IFERROR(VLOOKUP(C51,Planilha1!H:M,6,FALSE),"")</f>
        <v/>
      </c>
      <c r="F51" s="344" t="e">
        <f>E51/$E$47</f>
        <v>#VALUE!</v>
      </c>
      <c r="G51" s="340"/>
      <c r="H51" s="233"/>
      <c r="I51" s="233"/>
      <c r="J51" s="243"/>
      <c r="K51" s="244"/>
    </row>
    <row r="52" spans="1:11">
      <c r="A52" s="241"/>
      <c r="B52" s="241"/>
      <c r="C52" s="341" t="s">
        <v>351</v>
      </c>
      <c r="D52" s="342" t="str">
        <f>IFERROR(VLOOKUP(C52,Planilha1!H:I,2,FALSE),"")</f>
        <v/>
      </c>
      <c r="E52" s="343" t="str">
        <f>IFERROR(VLOOKUP(C52,Planilha1!H:M,6,FALSE),"")</f>
        <v/>
      </c>
      <c r="F52" s="344" t="e">
        <f>E52/$E$47</f>
        <v>#VALUE!</v>
      </c>
      <c r="G52" s="340"/>
      <c r="H52" s="233"/>
      <c r="I52" s="233"/>
      <c r="J52" s="243"/>
      <c r="K52" s="244"/>
    </row>
    <row r="53" spans="1:11">
      <c r="A53" s="241"/>
      <c r="B53" s="241"/>
      <c r="C53" s="345"/>
      <c r="D53" s="346"/>
      <c r="E53" s="347"/>
      <c r="F53" s="340"/>
      <c r="G53" s="340"/>
      <c r="H53" s="233"/>
      <c r="I53" s="233"/>
      <c r="J53" s="243"/>
      <c r="K53" s="244"/>
    </row>
    <row r="54" spans="1:11">
      <c r="A54" s="241"/>
      <c r="B54" s="241"/>
      <c r="C54" s="341"/>
      <c r="D54" s="342"/>
      <c r="E54" s="343"/>
      <c r="F54" s="344"/>
      <c r="G54" s="340"/>
      <c r="H54" s="233"/>
      <c r="I54" s="233"/>
      <c r="J54" s="243"/>
      <c r="K54" s="244"/>
    </row>
    <row r="55" spans="1:11">
      <c r="A55" s="241"/>
      <c r="B55" s="241"/>
      <c r="C55" s="341"/>
      <c r="D55" s="342"/>
      <c r="E55" s="343"/>
      <c r="F55" s="344"/>
      <c r="G55" s="340"/>
      <c r="H55" s="233"/>
      <c r="I55" s="233"/>
      <c r="J55" s="243"/>
      <c r="K55" s="244"/>
    </row>
    <row r="56" spans="1:11">
      <c r="A56" s="241"/>
      <c r="B56" s="241"/>
      <c r="C56" s="341"/>
      <c r="D56" s="342"/>
      <c r="E56" s="343"/>
      <c r="F56" s="344"/>
      <c r="G56" s="349"/>
      <c r="H56" s="233"/>
      <c r="I56" s="233"/>
      <c r="J56" s="243"/>
      <c r="K56" s="244"/>
    </row>
    <row r="57" spans="1:11">
      <c r="A57" s="241"/>
      <c r="B57" s="241"/>
      <c r="C57" s="341"/>
      <c r="D57" s="342"/>
      <c r="E57" s="343"/>
      <c r="F57" s="344"/>
      <c r="G57" s="340"/>
      <c r="H57" s="233"/>
      <c r="I57" s="233"/>
      <c r="J57" s="243"/>
      <c r="K57" s="244"/>
    </row>
    <row r="58" spans="1:11">
      <c r="A58" s="241"/>
      <c r="B58" s="241"/>
      <c r="C58" s="341"/>
      <c r="D58" s="342"/>
      <c r="E58" s="343"/>
      <c r="F58" s="344"/>
      <c r="G58" s="340"/>
      <c r="H58" s="233"/>
      <c r="I58" s="233"/>
      <c r="J58" s="243"/>
      <c r="K58" s="244"/>
    </row>
    <row r="59" spans="1:11">
      <c r="A59" s="241"/>
      <c r="B59" s="241"/>
      <c r="C59" s="345"/>
      <c r="D59" s="346"/>
      <c r="E59" s="347"/>
      <c r="F59" s="340"/>
      <c r="G59" s="340"/>
      <c r="H59" s="233"/>
      <c r="I59" s="233"/>
      <c r="J59" s="243"/>
      <c r="K59" s="244"/>
    </row>
    <row r="60" spans="1:11">
      <c r="A60" s="241"/>
      <c r="B60" s="241"/>
      <c r="C60" s="341"/>
      <c r="D60" s="342"/>
      <c r="E60" s="343"/>
      <c r="F60" s="344"/>
      <c r="G60" s="340"/>
      <c r="H60" s="233"/>
      <c r="I60" s="233"/>
      <c r="J60" s="243"/>
      <c r="K60" s="244"/>
    </row>
    <row r="61" spans="1:11">
      <c r="A61" s="241"/>
      <c r="B61" s="241"/>
      <c r="C61" s="341"/>
      <c r="D61" s="342"/>
      <c r="E61" s="343"/>
      <c r="F61" s="344"/>
      <c r="G61" s="340"/>
      <c r="H61" s="233"/>
      <c r="I61" s="233"/>
      <c r="J61" s="243"/>
      <c r="K61" s="244"/>
    </row>
    <row r="62" spans="1:11">
      <c r="A62" s="241"/>
      <c r="B62" s="241"/>
      <c r="C62" s="341"/>
      <c r="D62" s="342"/>
      <c r="E62" s="343"/>
      <c r="F62" s="344"/>
      <c r="G62" s="349"/>
      <c r="H62" s="233"/>
      <c r="I62" s="233"/>
      <c r="J62" s="243"/>
      <c r="K62" s="244"/>
    </row>
    <row r="63" spans="1:11">
      <c r="A63" s="241"/>
      <c r="B63" s="241"/>
      <c r="C63" s="341"/>
      <c r="D63" s="342"/>
      <c r="E63" s="343"/>
      <c r="F63" s="344"/>
      <c r="G63" s="340"/>
      <c r="H63" s="233"/>
      <c r="I63" s="233"/>
      <c r="J63" s="243"/>
      <c r="K63" s="244"/>
    </row>
    <row r="64" spans="1:11">
      <c r="A64" s="241"/>
      <c r="B64" s="241"/>
      <c r="C64" s="341"/>
      <c r="D64" s="342"/>
      <c r="E64" s="343"/>
      <c r="F64" s="344"/>
      <c r="G64" s="340"/>
      <c r="H64" s="233"/>
      <c r="I64" s="233"/>
      <c r="J64" s="243"/>
      <c r="K64" s="244"/>
    </row>
    <row r="65" spans="1:11">
      <c r="A65" s="241"/>
      <c r="B65" s="241"/>
      <c r="C65" s="345"/>
      <c r="D65" s="346"/>
      <c r="E65" s="347"/>
      <c r="F65" s="340"/>
      <c r="G65" s="340"/>
      <c r="H65" s="233"/>
      <c r="I65" s="233"/>
      <c r="J65" s="243"/>
      <c r="K65" s="244"/>
    </row>
    <row r="66" spans="1:11">
      <c r="A66" s="241"/>
      <c r="B66" s="241"/>
      <c r="C66" s="341"/>
      <c r="D66" s="342"/>
      <c r="E66" s="343"/>
      <c r="F66" s="344"/>
      <c r="G66" s="340"/>
      <c r="H66" s="233"/>
      <c r="I66" s="233"/>
      <c r="J66" s="243"/>
      <c r="K66" s="244"/>
    </row>
    <row r="67" spans="1:11">
      <c r="A67" s="241"/>
      <c r="B67" s="241"/>
      <c r="C67" s="341"/>
      <c r="D67" s="342"/>
      <c r="E67" s="343"/>
      <c r="F67" s="344"/>
      <c r="G67" s="340"/>
      <c r="H67" s="233"/>
      <c r="I67" s="233"/>
      <c r="J67" s="243"/>
      <c r="K67" s="244"/>
    </row>
    <row r="68" spans="1:11">
      <c r="A68" s="241"/>
      <c r="B68" s="241"/>
      <c r="C68" s="341"/>
      <c r="D68" s="342"/>
      <c r="E68" s="343"/>
      <c r="F68" s="344"/>
      <c r="G68" s="349"/>
      <c r="H68" s="233"/>
      <c r="I68" s="233"/>
      <c r="J68" s="243"/>
      <c r="K68" s="244"/>
    </row>
    <row r="69" spans="1:11">
      <c r="A69" s="241"/>
      <c r="B69" s="241"/>
      <c r="C69" s="341"/>
      <c r="D69" s="342"/>
      <c r="E69" s="343"/>
      <c r="F69" s="344"/>
      <c r="G69" s="340"/>
      <c r="H69" s="233"/>
    </row>
    <row r="70" spans="1:11">
      <c r="A70" s="241"/>
      <c r="B70" s="241"/>
      <c r="C70" s="341"/>
      <c r="D70" s="342"/>
      <c r="E70" s="343"/>
      <c r="F70" s="344"/>
      <c r="G70" s="340"/>
      <c r="H70" s="233"/>
    </row>
    <row r="71" spans="1:11">
      <c r="A71" s="241"/>
      <c r="B71" s="241"/>
      <c r="C71" s="341"/>
      <c r="D71" s="342"/>
      <c r="E71" s="343"/>
      <c r="F71" s="344"/>
      <c r="G71" s="340"/>
      <c r="H71" s="233"/>
    </row>
    <row r="72" spans="1:11">
      <c r="A72" s="241"/>
      <c r="B72" s="241"/>
      <c r="C72" s="345"/>
      <c r="D72" s="346"/>
      <c r="E72" s="347"/>
      <c r="F72" s="340"/>
      <c r="G72" s="340"/>
      <c r="H72" s="233"/>
    </row>
    <row r="73" spans="1:11">
      <c r="A73" s="241"/>
      <c r="B73" s="241"/>
      <c r="C73" s="341"/>
      <c r="D73" s="342"/>
      <c r="E73" s="343"/>
      <c r="F73" s="344"/>
      <c r="G73" s="340"/>
      <c r="H73" s="233"/>
    </row>
    <row r="74" spans="1:11">
      <c r="A74" s="241"/>
      <c r="B74" s="241"/>
      <c r="C74" s="341"/>
      <c r="D74" s="342"/>
      <c r="E74" s="343"/>
      <c r="F74" s="344"/>
      <c r="G74" s="340"/>
      <c r="H74" s="233"/>
    </row>
    <row r="75" spans="1:11">
      <c r="A75" s="241"/>
      <c r="B75" s="241"/>
      <c r="C75" s="341"/>
      <c r="D75" s="342"/>
      <c r="E75" s="343"/>
      <c r="F75" s="344"/>
      <c r="G75" s="349"/>
      <c r="H75" s="233"/>
    </row>
    <row r="76" spans="1:11">
      <c r="A76" s="241"/>
      <c r="B76" s="241"/>
      <c r="C76" s="341"/>
      <c r="D76" s="342"/>
      <c r="E76" s="343"/>
      <c r="F76" s="344"/>
      <c r="G76" s="340"/>
      <c r="H76" s="233"/>
    </row>
    <row r="77" spans="1:11">
      <c r="A77" s="241"/>
      <c r="B77" s="241"/>
      <c r="C77" s="341"/>
      <c r="D77" s="342"/>
      <c r="E77" s="343"/>
      <c r="F77" s="344"/>
      <c r="G77" s="340"/>
      <c r="H77" s="233"/>
    </row>
    <row r="78" spans="1:11">
      <c r="A78" s="241"/>
      <c r="B78" s="241"/>
      <c r="C78" s="341"/>
      <c r="D78" s="342"/>
      <c r="E78" s="343"/>
      <c r="F78" s="344"/>
      <c r="G78" s="340"/>
      <c r="H78" s="233"/>
    </row>
    <row r="79" spans="1:11">
      <c r="A79" s="241"/>
      <c r="B79" s="241"/>
      <c r="C79" s="345"/>
      <c r="D79" s="346"/>
      <c r="E79" s="347"/>
      <c r="F79" s="340"/>
      <c r="G79" s="340"/>
      <c r="H79" s="233"/>
    </row>
    <row r="80" spans="1:11">
      <c r="A80" s="241"/>
      <c r="B80" s="241"/>
      <c r="C80" s="341"/>
      <c r="D80" s="342"/>
      <c r="E80" s="343"/>
      <c r="F80" s="344"/>
      <c r="G80" s="340"/>
      <c r="H80" s="233"/>
    </row>
    <row r="81" spans="1:8">
      <c r="A81" s="241"/>
      <c r="B81" s="241"/>
      <c r="C81" s="341"/>
      <c r="D81" s="342"/>
      <c r="E81" s="343"/>
      <c r="F81" s="344"/>
      <c r="G81" s="340"/>
      <c r="H81" s="233"/>
    </row>
    <row r="82" spans="1:8">
      <c r="A82" s="241"/>
      <c r="B82" s="241"/>
      <c r="C82" s="341"/>
      <c r="D82" s="342"/>
      <c r="E82" s="343"/>
      <c r="F82" s="344"/>
      <c r="G82" s="349"/>
      <c r="H82" s="233"/>
    </row>
    <row r="83" spans="1:8">
      <c r="A83" s="241"/>
      <c r="B83" s="241"/>
      <c r="C83" s="341"/>
      <c r="D83" s="342"/>
      <c r="E83" s="343"/>
      <c r="F83" s="344"/>
      <c r="G83" s="340"/>
      <c r="H83" s="233"/>
    </row>
    <row r="84" spans="1:8">
      <c r="A84" s="241"/>
      <c r="B84" s="241"/>
      <c r="C84" s="341"/>
      <c r="D84" s="342"/>
      <c r="E84" s="343"/>
      <c r="F84" s="344"/>
      <c r="G84" s="340"/>
      <c r="H84" s="233"/>
    </row>
    <row r="85" spans="1:8">
      <c r="A85" s="241"/>
      <c r="B85" s="241"/>
      <c r="C85" s="345"/>
      <c r="D85" s="346"/>
      <c r="E85" s="347"/>
      <c r="F85" s="344"/>
      <c r="G85" s="340"/>
      <c r="H85" s="233"/>
    </row>
    <row r="86" spans="1:8">
      <c r="A86" s="241"/>
      <c r="B86" s="241"/>
      <c r="C86" s="341"/>
      <c r="D86" s="342"/>
      <c r="E86" s="343"/>
      <c r="F86" s="344"/>
      <c r="G86" s="340"/>
      <c r="H86" s="233"/>
    </row>
    <row r="87" spans="1:8">
      <c r="A87" s="241"/>
      <c r="B87" s="241"/>
      <c r="C87" s="341"/>
      <c r="D87" s="342"/>
      <c r="E87" s="343"/>
      <c r="F87" s="344"/>
      <c r="G87" s="340"/>
      <c r="H87" s="233"/>
    </row>
    <row r="88" spans="1:8">
      <c r="A88" s="241"/>
      <c r="B88" s="241"/>
      <c r="C88" s="341"/>
      <c r="D88" s="342"/>
      <c r="E88" s="343"/>
      <c r="F88" s="344"/>
      <c r="G88" s="340"/>
      <c r="H88" s="233"/>
    </row>
    <row r="89" spans="1:8">
      <c r="A89" s="241"/>
      <c r="B89" s="241"/>
      <c r="C89" s="341"/>
      <c r="D89" s="342"/>
      <c r="E89" s="343"/>
      <c r="F89" s="344"/>
      <c r="G89" s="340"/>
      <c r="H89" s="233"/>
    </row>
    <row r="90" spans="1:8">
      <c r="A90" s="241"/>
      <c r="B90" s="241"/>
      <c r="C90" s="341"/>
      <c r="D90" s="342"/>
      <c r="E90" s="343"/>
      <c r="F90" s="344"/>
      <c r="G90" s="340"/>
      <c r="H90" s="233"/>
    </row>
    <row r="91" spans="1:8">
      <c r="A91" s="241"/>
      <c r="B91" s="241"/>
      <c r="C91" s="341"/>
      <c r="D91" s="342"/>
      <c r="E91" s="343"/>
      <c r="F91" s="344"/>
      <c r="G91" s="340"/>
      <c r="H91" s="233"/>
    </row>
  </sheetData>
  <mergeCells count="6">
    <mergeCell ref="H12:H13"/>
    <mergeCell ref="C10:E10"/>
    <mergeCell ref="C11:E11"/>
    <mergeCell ref="C12:C13"/>
    <mergeCell ref="D12:D13"/>
    <mergeCell ref="E12:E13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6"/>
  <sheetViews>
    <sheetView workbookViewId="0">
      <selection activeCell="A6" sqref="A6"/>
    </sheetView>
  </sheetViews>
  <sheetFormatPr defaultRowHeight="14.5"/>
  <cols>
    <col min="1" max="1" width="24.26953125" bestFit="1" customWidth="1"/>
  </cols>
  <sheetData>
    <row r="1" spans="1:9">
      <c r="A1" s="314" t="s">
        <v>45</v>
      </c>
      <c r="B1" s="315" t="s">
        <v>222</v>
      </c>
      <c r="C1" s="315" t="s">
        <v>223</v>
      </c>
      <c r="D1" s="315" t="s">
        <v>256</v>
      </c>
      <c r="E1" s="315" t="s">
        <v>8</v>
      </c>
      <c r="F1" s="315" t="s">
        <v>156</v>
      </c>
      <c r="G1" s="315" t="s">
        <v>224</v>
      </c>
      <c r="H1" s="315" t="s">
        <v>166</v>
      </c>
      <c r="I1" s="316" t="s">
        <v>225</v>
      </c>
    </row>
    <row r="2" spans="1:9">
      <c r="A2" s="287" t="s">
        <v>257</v>
      </c>
      <c r="B2" s="233" t="s">
        <v>258</v>
      </c>
      <c r="C2" s="233" t="s">
        <v>259</v>
      </c>
      <c r="D2" s="233">
        <v>30</v>
      </c>
      <c r="E2" s="233" t="s">
        <v>260</v>
      </c>
      <c r="F2" s="233">
        <v>15</v>
      </c>
      <c r="G2" s="233">
        <v>0.69299999999999995</v>
      </c>
      <c r="H2" s="233">
        <v>0.161</v>
      </c>
      <c r="I2" s="317">
        <v>936</v>
      </c>
    </row>
    <row r="3" spans="1:9">
      <c r="A3" s="318" t="s">
        <v>261</v>
      </c>
      <c r="B3" s="319" t="s">
        <v>262</v>
      </c>
      <c r="C3" s="319" t="s">
        <v>263</v>
      </c>
      <c r="D3" s="319">
        <v>17</v>
      </c>
      <c r="E3" s="319" t="s">
        <v>264</v>
      </c>
      <c r="F3" s="319">
        <v>16</v>
      </c>
      <c r="G3" s="319">
        <v>0.78600000000000003</v>
      </c>
      <c r="H3" s="319">
        <v>0.27700000000000002</v>
      </c>
      <c r="I3" s="320">
        <v>765</v>
      </c>
    </row>
    <row r="4" spans="1:9">
      <c r="A4" s="287" t="s">
        <v>265</v>
      </c>
      <c r="B4" s="233" t="s">
        <v>266</v>
      </c>
      <c r="C4" s="233" t="s">
        <v>267</v>
      </c>
      <c r="D4" s="233">
        <v>15</v>
      </c>
      <c r="E4" s="233" t="s">
        <v>268</v>
      </c>
      <c r="F4" s="233">
        <v>10</v>
      </c>
      <c r="G4" s="233">
        <v>0.72899999999999998</v>
      </c>
      <c r="H4" s="233">
        <v>0.18099999999999999</v>
      </c>
      <c r="I4" s="317">
        <v>813</v>
      </c>
    </row>
    <row r="5" spans="1:9">
      <c r="A5" s="318" t="s">
        <v>269</v>
      </c>
      <c r="B5" s="319" t="s">
        <v>270</v>
      </c>
      <c r="C5" s="319" t="s">
        <v>271</v>
      </c>
      <c r="D5" s="319">
        <v>11</v>
      </c>
      <c r="E5" s="319" t="s">
        <v>272</v>
      </c>
      <c r="F5" s="319">
        <v>5</v>
      </c>
      <c r="G5" s="319">
        <v>0.59599999999999997</v>
      </c>
      <c r="H5" s="319">
        <v>0.22700000000000001</v>
      </c>
      <c r="I5" s="320">
        <v>334</v>
      </c>
    </row>
    <row r="6" spans="1:9">
      <c r="A6" s="287" t="s">
        <v>273</v>
      </c>
      <c r="B6" s="233" t="s">
        <v>274</v>
      </c>
      <c r="C6" s="233" t="s">
        <v>275</v>
      </c>
      <c r="D6" s="233">
        <v>27</v>
      </c>
      <c r="E6" s="233" t="s">
        <v>276</v>
      </c>
      <c r="F6" s="233">
        <v>13</v>
      </c>
      <c r="G6" s="233">
        <v>0.56599999999999995</v>
      </c>
      <c r="H6" s="233">
        <v>9.5000000000000001E-2</v>
      </c>
      <c r="I6" s="317">
        <v>708</v>
      </c>
    </row>
    <row r="7" spans="1:9">
      <c r="A7" s="318" t="s">
        <v>277</v>
      </c>
      <c r="B7" s="319" t="s">
        <v>278</v>
      </c>
      <c r="C7" s="319" t="s">
        <v>279</v>
      </c>
      <c r="D7" s="319">
        <v>12</v>
      </c>
      <c r="E7" s="319" t="s">
        <v>280</v>
      </c>
      <c r="F7" s="319">
        <v>5</v>
      </c>
      <c r="G7" s="319">
        <v>0.53600000000000003</v>
      </c>
      <c r="H7" s="319">
        <v>0.23899999999999999</v>
      </c>
      <c r="I7" s="320">
        <v>246</v>
      </c>
    </row>
    <row r="8" spans="1:9">
      <c r="A8" s="287" t="s">
        <v>281</v>
      </c>
      <c r="B8" s="233" t="s">
        <v>282</v>
      </c>
      <c r="C8" s="233" t="s">
        <v>283</v>
      </c>
      <c r="D8" s="233">
        <v>15</v>
      </c>
      <c r="E8" s="233" t="s">
        <v>284</v>
      </c>
      <c r="F8" s="233">
        <v>7</v>
      </c>
      <c r="G8" s="233">
        <v>0.497</v>
      </c>
      <c r="H8" s="233">
        <v>7.3999999999999996E-2</v>
      </c>
      <c r="I8" s="317">
        <v>342</v>
      </c>
    </row>
    <row r="9" spans="1:9">
      <c r="A9" s="318" t="s">
        <v>285</v>
      </c>
      <c r="B9" s="319" t="s">
        <v>286</v>
      </c>
      <c r="C9" s="319" t="s">
        <v>287</v>
      </c>
      <c r="D9" s="319">
        <v>17</v>
      </c>
      <c r="E9" s="319" t="s">
        <v>288</v>
      </c>
      <c r="F9" s="319">
        <v>18</v>
      </c>
      <c r="G9" s="319">
        <v>0.60399999999999998</v>
      </c>
      <c r="H9" s="319">
        <v>0.16</v>
      </c>
      <c r="I9" s="320">
        <v>877</v>
      </c>
    </row>
    <row r="10" spans="1:9">
      <c r="A10" s="287" t="s">
        <v>289</v>
      </c>
      <c r="B10" s="233" t="s">
        <v>290</v>
      </c>
      <c r="C10" s="233" t="s">
        <v>291</v>
      </c>
      <c r="D10" s="233">
        <v>16</v>
      </c>
      <c r="E10" s="233" t="s">
        <v>292</v>
      </c>
      <c r="F10" s="233">
        <v>8</v>
      </c>
      <c r="G10" s="233">
        <v>0.54300000000000004</v>
      </c>
      <c r="H10" s="233">
        <v>0.16800000000000001</v>
      </c>
      <c r="I10" s="317">
        <v>492</v>
      </c>
    </row>
    <row r="11" spans="1:9">
      <c r="A11" s="318" t="s">
        <v>293</v>
      </c>
      <c r="B11" s="319" t="s">
        <v>266</v>
      </c>
      <c r="C11" s="319" t="s">
        <v>294</v>
      </c>
      <c r="D11" s="319">
        <v>12</v>
      </c>
      <c r="E11" s="319" t="s">
        <v>295</v>
      </c>
      <c r="F11" s="319">
        <v>15</v>
      </c>
      <c r="G11" s="319">
        <v>0.57999999999999996</v>
      </c>
      <c r="H11" s="319">
        <v>8.3000000000000004E-2</v>
      </c>
      <c r="I11" s="320">
        <v>527</v>
      </c>
    </row>
    <row r="12" spans="1:9">
      <c r="A12" s="287" t="s">
        <v>249</v>
      </c>
      <c r="B12" s="233" t="s">
        <v>296</v>
      </c>
      <c r="C12" s="233" t="s">
        <v>297</v>
      </c>
      <c r="D12" s="233">
        <v>6</v>
      </c>
      <c r="E12" s="233" t="s">
        <v>298</v>
      </c>
      <c r="F12" s="233">
        <v>10</v>
      </c>
      <c r="G12" s="233">
        <v>0.39800000000000002</v>
      </c>
      <c r="H12" s="233">
        <v>8.6999999999999994E-2</v>
      </c>
      <c r="I12" s="317">
        <v>290</v>
      </c>
    </row>
    <row r="13" spans="1:9">
      <c r="A13" s="318" t="s">
        <v>299</v>
      </c>
      <c r="B13" s="319" t="s">
        <v>300</v>
      </c>
      <c r="C13" s="319" t="s">
        <v>301</v>
      </c>
      <c r="D13" s="319">
        <v>9</v>
      </c>
      <c r="E13" s="319" t="s">
        <v>302</v>
      </c>
      <c r="F13" s="319">
        <v>15</v>
      </c>
      <c r="G13" s="319">
        <v>0.72399999999999998</v>
      </c>
      <c r="H13" s="319">
        <v>0.29499999999999998</v>
      </c>
      <c r="I13" s="320">
        <v>302</v>
      </c>
    </row>
    <row r="14" spans="1:9">
      <c r="A14" s="287" t="s">
        <v>303</v>
      </c>
      <c r="B14" s="233" t="s">
        <v>304</v>
      </c>
      <c r="C14" s="233" t="s">
        <v>305</v>
      </c>
      <c r="D14" s="233">
        <v>9</v>
      </c>
      <c r="E14" s="233" t="s">
        <v>306</v>
      </c>
      <c r="F14" s="233">
        <v>12</v>
      </c>
      <c r="G14" s="233">
        <v>0.63900000000000001</v>
      </c>
      <c r="H14" s="233">
        <v>0.30499999999999999</v>
      </c>
      <c r="I14" s="317">
        <v>429</v>
      </c>
    </row>
    <row r="15" spans="1:9">
      <c r="A15" s="318" t="s">
        <v>307</v>
      </c>
      <c r="B15" s="319" t="s">
        <v>308</v>
      </c>
      <c r="C15" s="319" t="s">
        <v>309</v>
      </c>
      <c r="D15" s="319">
        <v>9</v>
      </c>
      <c r="E15" s="319" t="s">
        <v>310</v>
      </c>
      <c r="F15" s="319">
        <v>12</v>
      </c>
      <c r="G15" s="319">
        <v>0.73499999999999999</v>
      </c>
      <c r="H15" s="319">
        <v>0.187</v>
      </c>
      <c r="I15" s="320">
        <v>874</v>
      </c>
    </row>
    <row r="16" spans="1:9" ht="15" thickBot="1">
      <c r="A16" s="321" t="s">
        <v>226</v>
      </c>
      <c r="B16" s="322" t="s">
        <v>278</v>
      </c>
      <c r="C16" s="322" t="s">
        <v>311</v>
      </c>
      <c r="D16" s="322">
        <v>7</v>
      </c>
      <c r="E16" s="322" t="s">
        <v>312</v>
      </c>
      <c r="F16" s="322">
        <v>7</v>
      </c>
      <c r="G16" s="322">
        <v>0.65100000000000002</v>
      </c>
      <c r="H16" s="322">
        <v>0.30099999999999999</v>
      </c>
      <c r="I16" s="323">
        <v>352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9">
    <pageSetUpPr fitToPage="1"/>
  </sheetPr>
  <dimension ref="A1:IU124"/>
  <sheetViews>
    <sheetView showGridLines="0" topLeftCell="A8" zoomScale="70" zoomScaleNormal="70" workbookViewId="0">
      <selection activeCell="F33" sqref="F33"/>
    </sheetView>
  </sheetViews>
  <sheetFormatPr defaultColWidth="0" defaultRowHeight="12.5"/>
  <cols>
    <col min="1" max="1" width="16.7265625" style="4" customWidth="1"/>
    <col min="2" max="2" width="16.7265625" style="2" customWidth="1"/>
    <col min="3" max="3" width="32.7265625" style="2" customWidth="1"/>
    <col min="4" max="4" width="31.1796875" style="3" customWidth="1"/>
    <col min="5" max="5" width="40.7265625" style="2" customWidth="1"/>
    <col min="6" max="6" width="42.81640625" style="2" customWidth="1"/>
    <col min="7" max="7" width="12.81640625" style="2" customWidth="1"/>
    <col min="8" max="8" width="16.7265625" style="2" customWidth="1"/>
    <col min="9" max="9" width="3.7265625" style="2" customWidth="1"/>
    <col min="10" max="250" width="9.1796875" style="2" hidden="1" customWidth="1"/>
    <col min="251" max="252" width="16.7265625" style="2" hidden="1" customWidth="1"/>
    <col min="253" max="253" width="32.7265625" style="2" hidden="1" customWidth="1"/>
    <col min="254" max="254" width="31.1796875" style="2" hidden="1" customWidth="1"/>
    <col min="255" max="255" width="40.7265625" style="2" hidden="1" customWidth="1"/>
    <col min="256" max="16384" width="55.7265625" style="2" hidden="1"/>
  </cols>
  <sheetData>
    <row r="1" spans="1:10" ht="16.5" hidden="1" customHeight="1">
      <c r="A1" s="151" t="e">
        <f ca="1">OFFSET(A1,-1,0)+1</f>
        <v>#REF!</v>
      </c>
      <c r="B1" s="602"/>
      <c r="C1" s="602"/>
      <c r="J1" s="2" t="e">
        <f ca="1">CONCATENATE(A1,"-",B1)</f>
        <v>#REF!</v>
      </c>
    </row>
    <row r="2" spans="1:10" ht="12.75" customHeight="1">
      <c r="A2" s="160">
        <v>27477</v>
      </c>
      <c r="B2" s="612" t="s">
        <v>40</v>
      </c>
      <c r="C2" s="612"/>
      <c r="D2" s="612"/>
      <c r="E2" s="612"/>
      <c r="F2" s="612"/>
      <c r="G2" s="612"/>
      <c r="H2" s="148"/>
    </row>
    <row r="3" spans="1:10" ht="13.5" customHeight="1">
      <c r="A3" s="159" t="s">
        <v>149</v>
      </c>
      <c r="B3" s="613"/>
      <c r="C3" s="613"/>
      <c r="D3" s="613"/>
      <c r="E3" s="613"/>
      <c r="F3" s="613"/>
      <c r="G3" s="613"/>
      <c r="H3" s="149"/>
    </row>
    <row r="4" spans="1:10" ht="12.75" customHeight="1">
      <c r="A4"/>
      <c r="B4"/>
      <c r="C4"/>
      <c r="D4"/>
      <c r="E4"/>
      <c r="F4"/>
      <c r="G4"/>
      <c r="H4"/>
      <c r="I4"/>
    </row>
    <row r="5" spans="1:10">
      <c r="A5" s="5"/>
    </row>
    <row r="6" spans="1:10" s="91" customFormat="1" ht="12.75" customHeight="1">
      <c r="A6" s="1" t="s">
        <v>146</v>
      </c>
      <c r="B6" s="106" t="s">
        <v>147</v>
      </c>
      <c r="C6" s="1" t="s">
        <v>29</v>
      </c>
      <c r="D6" s="1" t="s">
        <v>30</v>
      </c>
      <c r="E6" s="1" t="s">
        <v>31</v>
      </c>
      <c r="F6" s="614" t="s">
        <v>32</v>
      </c>
      <c r="G6" s="615"/>
      <c r="H6" s="110" t="s">
        <v>50</v>
      </c>
    </row>
    <row r="7" spans="1:10" s="91" customFormat="1" ht="12.75" customHeight="1">
      <c r="A7" s="288" t="e">
        <f>#REF!</f>
        <v>#REF!</v>
      </c>
      <c r="B7" s="289" t="e">
        <f>#REF!</f>
        <v>#REF!</v>
      </c>
      <c r="C7" s="171" t="str">
        <f>'Inf. Prel.'!C17</f>
        <v>João Pessoa</v>
      </c>
      <c r="D7" s="112" t="e">
        <f>#REF!</f>
        <v>#REF!</v>
      </c>
      <c r="E7" s="112" t="e">
        <f>#REF!</f>
        <v>#REF!</v>
      </c>
      <c r="F7" s="616" t="e">
        <f>#REF!</f>
        <v>#REF!</v>
      </c>
      <c r="G7" s="617"/>
      <c r="H7" s="172">
        <f ca="1">'Inf. Prel.'!C18</f>
        <v>45281</v>
      </c>
    </row>
    <row r="8" spans="1:10" s="91" customFormat="1" ht="12.75" customHeight="1"/>
    <row r="9" spans="1:10" s="91" customFormat="1" ht="12.75" customHeight="1">
      <c r="A9" s="614" t="s">
        <v>33</v>
      </c>
      <c r="B9" s="615"/>
      <c r="C9" s="622"/>
      <c r="D9" s="1" t="s">
        <v>34</v>
      </c>
      <c r="E9" s="1" t="s">
        <v>35</v>
      </c>
      <c r="F9" s="614" t="s">
        <v>36</v>
      </c>
      <c r="G9" s="615"/>
      <c r="H9" s="622"/>
    </row>
    <row r="10" spans="1:10" s="91" customFormat="1" ht="12.75" customHeight="1">
      <c r="A10" s="623" t="e">
        <f>#REF!</f>
        <v>#REF!</v>
      </c>
      <c r="B10" s="624"/>
      <c r="C10" s="625"/>
      <c r="D10" s="112" t="e">
        <f>#REF!</f>
        <v>#REF!</v>
      </c>
      <c r="E10" s="111" t="str">
        <f>'Inf. Prel.'!C16</f>
        <v>Município de  Sousa  - PB</v>
      </c>
      <c r="F10" s="616" t="e">
        <f>#REF!</f>
        <v>#REF!</v>
      </c>
      <c r="G10" s="617"/>
      <c r="H10" s="620"/>
    </row>
    <row r="11" spans="1:10" s="91" customFormat="1" ht="6" customHeight="1"/>
    <row r="12" spans="1:10" s="91" customFormat="1" ht="13">
      <c r="A12" s="107" t="s">
        <v>89</v>
      </c>
      <c r="B12" s="626" t="s">
        <v>90</v>
      </c>
      <c r="C12" s="627"/>
      <c r="D12" s="108" t="s">
        <v>91</v>
      </c>
      <c r="E12" s="614" t="s">
        <v>93</v>
      </c>
      <c r="F12" s="615"/>
      <c r="G12" s="615"/>
      <c r="H12" s="109" t="s">
        <v>92</v>
      </c>
    </row>
    <row r="13" spans="1:10" s="91" customFormat="1">
      <c r="A13" s="113"/>
      <c r="B13" s="605"/>
      <c r="C13" s="606"/>
      <c r="D13" s="114"/>
      <c r="E13" s="616"/>
      <c r="F13" s="617"/>
      <c r="G13" s="617"/>
      <c r="H13" s="115"/>
    </row>
    <row r="14" spans="1:10" ht="6" customHeight="1">
      <c r="A14" s="2"/>
      <c r="D14" s="2"/>
    </row>
    <row r="15" spans="1:10" ht="5.25" customHeight="1">
      <c r="A15"/>
      <c r="B15"/>
      <c r="C15"/>
      <c r="D15"/>
      <c r="E15"/>
      <c r="F15"/>
      <c r="G15"/>
      <c r="H15"/>
    </row>
    <row r="16" spans="1:10" ht="4.5" customHeight="1">
      <c r="A16"/>
      <c r="B16"/>
      <c r="C16"/>
      <c r="D16"/>
      <c r="E16"/>
      <c r="F16"/>
      <c r="G16"/>
      <c r="H16"/>
    </row>
    <row r="18" spans="1:8" ht="12.75" customHeight="1">
      <c r="A18" s="14" t="s">
        <v>58</v>
      </c>
    </row>
    <row r="19" spans="1:8" ht="12.75" customHeight="1">
      <c r="A19" s="6" t="s">
        <v>53</v>
      </c>
      <c r="B19" s="7"/>
      <c r="C19" s="8" t="s">
        <v>56</v>
      </c>
      <c r="D19" s="91"/>
      <c r="G19"/>
      <c r="H19"/>
    </row>
    <row r="20" spans="1:8" ht="12.75" customHeight="1">
      <c r="A20" s="603" t="e">
        <f>#REF!</f>
        <v>#REF!</v>
      </c>
      <c r="B20" s="604"/>
      <c r="C20" s="290" t="e">
        <f>#REF!</f>
        <v>#REF!</v>
      </c>
      <c r="D20" s="92"/>
      <c r="G20"/>
      <c r="H20"/>
    </row>
    <row r="21" spans="1:8" ht="12.75" customHeight="1">
      <c r="G21"/>
      <c r="H21"/>
    </row>
    <row r="22" spans="1:8" ht="14.5">
      <c r="A22" s="6" t="s">
        <v>54</v>
      </c>
      <c r="B22" s="7"/>
      <c r="C22" s="8" t="s">
        <v>56</v>
      </c>
      <c r="D22" s="8" t="s">
        <v>57</v>
      </c>
      <c r="G22"/>
      <c r="H22"/>
    </row>
    <row r="23" spans="1:8" ht="14.5">
      <c r="A23" s="603"/>
      <c r="B23" s="604"/>
      <c r="C23" s="116"/>
      <c r="D23" s="116"/>
      <c r="G23"/>
      <c r="H23"/>
    </row>
    <row r="24" spans="1:8">
      <c r="A24" s="9"/>
      <c r="B24" s="9"/>
      <c r="C24" s="9"/>
      <c r="D24" s="10"/>
    </row>
    <row r="25" spans="1:8" ht="12.75" hidden="1" customHeight="1">
      <c r="A25" s="11" t="s">
        <v>55</v>
      </c>
      <c r="B25" s="12"/>
      <c r="C25" s="13" t="s">
        <v>56</v>
      </c>
      <c r="D25" s="13" t="s">
        <v>57</v>
      </c>
    </row>
    <row r="26" spans="1:8" hidden="1">
      <c r="A26" s="603"/>
      <c r="B26" s="604"/>
      <c r="C26" s="116"/>
      <c r="D26" s="116"/>
    </row>
    <row r="27" spans="1:8" ht="14.5" hidden="1">
      <c r="A27"/>
      <c r="B27"/>
      <c r="C27"/>
      <c r="D27"/>
      <c r="E27"/>
      <c r="F27"/>
      <c r="G27"/>
      <c r="H27"/>
    </row>
    <row r="28" spans="1:8" ht="14.5" hidden="1">
      <c r="A28" s="14" t="s">
        <v>59</v>
      </c>
      <c r="B28" s="15"/>
      <c r="C28" s="15"/>
      <c r="D28"/>
      <c r="E28"/>
      <c r="F28"/>
      <c r="G28"/>
      <c r="H28"/>
    </row>
    <row r="29" spans="1:8" ht="14.5" hidden="1">
      <c r="A29" s="11" t="s">
        <v>45</v>
      </c>
      <c r="B29" s="16"/>
      <c r="C29" s="17" t="s">
        <v>46</v>
      </c>
      <c r="D29"/>
      <c r="E29"/>
      <c r="F29"/>
      <c r="G29"/>
      <c r="H29"/>
    </row>
    <row r="30" spans="1:8" ht="14.5" hidden="1">
      <c r="A30" s="618"/>
      <c r="B30" s="619"/>
      <c r="C30" s="117"/>
      <c r="D30"/>
      <c r="E30"/>
      <c r="F30"/>
      <c r="G30"/>
      <c r="H30"/>
    </row>
    <row r="31" spans="1:8" ht="14.5">
      <c r="A31"/>
      <c r="B31"/>
      <c r="C31"/>
      <c r="D31"/>
      <c r="E31"/>
      <c r="F31"/>
      <c r="G31"/>
      <c r="H31"/>
    </row>
    <row r="32" spans="1:8" ht="14.5">
      <c r="A32" s="14" t="s">
        <v>124</v>
      </c>
      <c r="B32"/>
      <c r="C32"/>
      <c r="D32"/>
      <c r="E32"/>
      <c r="F32"/>
      <c r="G32"/>
      <c r="H32"/>
    </row>
    <row r="33" spans="1:10" ht="15.75" customHeight="1">
      <c r="A33" s="147" t="s">
        <v>125</v>
      </c>
      <c r="B33" s="610" t="s">
        <v>140</v>
      </c>
      <c r="C33" s="611"/>
      <c r="D33"/>
      <c r="E33"/>
      <c r="F33"/>
      <c r="G33"/>
      <c r="H33"/>
    </row>
    <row r="34" spans="1:10" ht="15.75" customHeight="1">
      <c r="A34" s="151">
        <v>1</v>
      </c>
      <c r="B34" s="608" t="s">
        <v>148</v>
      </c>
      <c r="C34" s="609"/>
      <c r="D34"/>
      <c r="E34"/>
      <c r="F34"/>
      <c r="G34"/>
      <c r="H34"/>
      <c r="J34" s="2" t="str">
        <f>CONCATENATE(A34,"-",B34)</f>
        <v>1-Administração Local</v>
      </c>
    </row>
    <row r="35" spans="1:10" ht="15.75" customHeight="1">
      <c r="A35" s="151">
        <f ca="1">OFFSET(A35,-1,0)+1</f>
        <v>2</v>
      </c>
      <c r="B35" s="607" t="s">
        <v>201</v>
      </c>
      <c r="C35" s="607"/>
      <c r="D35"/>
      <c r="E35"/>
      <c r="F35"/>
      <c r="G35"/>
      <c r="H35"/>
      <c r="J35" s="2" t="str">
        <f ca="1">CONCATENATE(A35,"-",B35)</f>
        <v>2-PAVIMENTAÇÃO</v>
      </c>
    </row>
    <row r="36" spans="1:10" ht="15.75" customHeight="1">
      <c r="A36" s="151">
        <f ca="1">OFFSET(A36,-1,0)+1</f>
        <v>3</v>
      </c>
      <c r="B36" s="607" t="s">
        <v>196</v>
      </c>
      <c r="C36" s="607"/>
      <c r="D36"/>
      <c r="E36"/>
      <c r="F36"/>
      <c r="G36"/>
      <c r="H36"/>
      <c r="J36" s="2" t="str">
        <f ca="1">CONCATENATE(A36,"-",B36)</f>
        <v>3-CALÇADA</v>
      </c>
    </row>
    <row r="37" spans="1:10" ht="14.5">
      <c r="A37" s="158"/>
      <c r="B37"/>
      <c r="C37"/>
      <c r="D37"/>
      <c r="E37"/>
      <c r="F37"/>
      <c r="G37"/>
      <c r="H37"/>
    </row>
    <row r="38" spans="1:10" ht="14.5">
      <c r="A38"/>
      <c r="B38"/>
      <c r="C38"/>
      <c r="D38"/>
      <c r="E38"/>
      <c r="F38"/>
      <c r="G38"/>
      <c r="H38"/>
    </row>
    <row r="39" spans="1:10" s="629" customFormat="1" ht="25.5" customHeight="1">
      <c r="A39" s="628" t="s">
        <v>60</v>
      </c>
    </row>
    <row r="40" spans="1:10" ht="14.5">
      <c r="A40"/>
      <c r="B40"/>
      <c r="C40"/>
      <c r="D40"/>
      <c r="E40"/>
      <c r="F40"/>
      <c r="G40"/>
      <c r="H40"/>
    </row>
    <row r="41" spans="1:10" ht="14.5">
      <c r="A41" s="93" t="s">
        <v>61</v>
      </c>
      <c r="B41"/>
      <c r="C41"/>
      <c r="D41"/>
      <c r="E41"/>
      <c r="F41"/>
      <c r="G41"/>
      <c r="H41"/>
    </row>
    <row r="42" spans="1:10" ht="14.5">
      <c r="A42" s="94"/>
      <c r="B42"/>
      <c r="C42"/>
      <c r="D42"/>
      <c r="E42"/>
      <c r="F42"/>
      <c r="G42"/>
      <c r="H42"/>
    </row>
    <row r="43" spans="1:10" ht="14.5">
      <c r="A43" s="95" t="s">
        <v>64</v>
      </c>
      <c r="B43"/>
      <c r="C43"/>
      <c r="D43"/>
      <c r="E43"/>
      <c r="F43"/>
      <c r="G43"/>
      <c r="H43"/>
    </row>
    <row r="44" spans="1:10" ht="14.5">
      <c r="A44" s="95"/>
      <c r="B44"/>
      <c r="C44"/>
      <c r="D44"/>
      <c r="E44"/>
      <c r="F44"/>
      <c r="G44"/>
      <c r="H44"/>
    </row>
    <row r="45" spans="1:10" ht="14.5">
      <c r="A45" s="95" t="s">
        <v>65</v>
      </c>
      <c r="B45"/>
      <c r="C45"/>
      <c r="D45"/>
      <c r="E45"/>
      <c r="F45"/>
      <c r="G45"/>
      <c r="H45"/>
    </row>
    <row r="46" spans="1:10" ht="14.5">
      <c r="A46" s="94"/>
      <c r="B46"/>
      <c r="C46"/>
      <c r="D46"/>
      <c r="E46"/>
      <c r="F46"/>
      <c r="G46"/>
      <c r="H46"/>
    </row>
    <row r="47" spans="1:10" ht="14.5">
      <c r="A47" s="96" t="s">
        <v>66</v>
      </c>
      <c r="B47"/>
      <c r="C47"/>
      <c r="D47"/>
      <c r="E47"/>
      <c r="F47"/>
      <c r="G47"/>
      <c r="H47"/>
    </row>
    <row r="48" spans="1:10" ht="29.25" customHeight="1">
      <c r="A48" s="621" t="s">
        <v>82</v>
      </c>
      <c r="B48" s="621"/>
      <c r="C48" s="621"/>
      <c r="D48" s="621"/>
      <c r="E48" s="621"/>
      <c r="F48" s="621"/>
      <c r="G48" s="621"/>
      <c r="H48" s="621"/>
      <c r="I48" s="621"/>
    </row>
    <row r="49" spans="1:8" ht="14.5">
      <c r="A49" s="94"/>
      <c r="B49"/>
      <c r="C49"/>
      <c r="D49"/>
      <c r="E49"/>
      <c r="F49"/>
      <c r="G49"/>
      <c r="H49"/>
    </row>
    <row r="50" spans="1:8" ht="14.5">
      <c r="A50" s="95" t="s">
        <v>67</v>
      </c>
      <c r="B50"/>
      <c r="C50"/>
      <c r="D50"/>
      <c r="E50"/>
      <c r="F50"/>
      <c r="G50"/>
      <c r="H50"/>
    </row>
    <row r="51" spans="1:8" ht="14.5">
      <c r="A51" s="94"/>
      <c r="B51"/>
      <c r="C51"/>
      <c r="D51"/>
      <c r="E51"/>
      <c r="F51"/>
      <c r="G51"/>
      <c r="H51"/>
    </row>
    <row r="52" spans="1:8" ht="14.5">
      <c r="A52" s="93" t="s">
        <v>62</v>
      </c>
      <c r="B52"/>
      <c r="C52"/>
      <c r="D52"/>
      <c r="E52"/>
      <c r="F52"/>
      <c r="G52"/>
      <c r="H52"/>
    </row>
    <row r="53" spans="1:8" ht="14.5">
      <c r="A53" s="94"/>
      <c r="B53"/>
      <c r="C53"/>
      <c r="D53"/>
      <c r="E53"/>
      <c r="F53"/>
      <c r="G53"/>
      <c r="H53"/>
    </row>
    <row r="54" spans="1:8" ht="14.5">
      <c r="A54" s="94" t="s">
        <v>68</v>
      </c>
      <c r="B54"/>
      <c r="C54"/>
      <c r="D54"/>
      <c r="E54"/>
      <c r="F54"/>
      <c r="G54"/>
      <c r="H54"/>
    </row>
    <row r="55" spans="1:8" ht="14.5">
      <c r="A55" s="94"/>
      <c r="B55"/>
      <c r="C55"/>
      <c r="D55"/>
      <c r="E55"/>
      <c r="F55"/>
      <c r="G55"/>
      <c r="H55"/>
    </row>
    <row r="56" spans="1:8" ht="14.5">
      <c r="A56" s="97" t="s">
        <v>69</v>
      </c>
      <c r="B56"/>
      <c r="C56"/>
      <c r="D56"/>
      <c r="E56"/>
      <c r="F56"/>
      <c r="G56"/>
      <c r="H56"/>
    </row>
    <row r="57" spans="1:8" ht="14.5">
      <c r="A57" s="94"/>
      <c r="B57"/>
      <c r="C57"/>
      <c r="D57"/>
      <c r="E57"/>
      <c r="F57"/>
      <c r="G57"/>
      <c r="H57"/>
    </row>
    <row r="58" spans="1:8" ht="14.5">
      <c r="A58" s="97" t="s">
        <v>126</v>
      </c>
      <c r="B58"/>
      <c r="C58"/>
      <c r="D58"/>
      <c r="E58"/>
      <c r="F58"/>
      <c r="G58"/>
      <c r="H58"/>
    </row>
    <row r="59" spans="1:8" ht="14.5">
      <c r="A59" s="94"/>
      <c r="B59"/>
      <c r="C59"/>
      <c r="D59"/>
      <c r="E59"/>
      <c r="F59"/>
      <c r="G59"/>
      <c r="H59"/>
    </row>
    <row r="60" spans="1:8" ht="14.5">
      <c r="A60" s="94" t="s">
        <v>70</v>
      </c>
      <c r="B60"/>
      <c r="C60"/>
      <c r="D60"/>
      <c r="E60"/>
      <c r="F60"/>
      <c r="G60"/>
      <c r="H60"/>
    </row>
    <row r="61" spans="1:8" ht="14.5">
      <c r="A61" s="94"/>
      <c r="B61"/>
      <c r="C61"/>
      <c r="D61"/>
      <c r="E61"/>
      <c r="F61"/>
      <c r="G61"/>
      <c r="H61"/>
    </row>
    <row r="62" spans="1:8" ht="14.5">
      <c r="A62" s="97" t="s">
        <v>127</v>
      </c>
      <c r="B62"/>
      <c r="C62"/>
      <c r="D62"/>
      <c r="E62"/>
      <c r="F62"/>
      <c r="G62"/>
      <c r="H62"/>
    </row>
    <row r="63" spans="1:8" ht="14.5">
      <c r="A63" s="94"/>
      <c r="B63"/>
      <c r="C63"/>
      <c r="D63"/>
      <c r="E63"/>
      <c r="F63"/>
      <c r="G63"/>
      <c r="H63"/>
    </row>
    <row r="64" spans="1:8" ht="14.5">
      <c r="A64" s="97" t="s">
        <v>128</v>
      </c>
      <c r="B64"/>
      <c r="C64"/>
      <c r="D64"/>
      <c r="E64"/>
      <c r="F64"/>
      <c r="G64"/>
      <c r="H64"/>
    </row>
    <row r="65" spans="1:8" ht="14.5">
      <c r="A65" s="97"/>
      <c r="B65"/>
      <c r="C65"/>
      <c r="D65"/>
      <c r="E65"/>
      <c r="F65"/>
      <c r="G65"/>
      <c r="H65"/>
    </row>
    <row r="66" spans="1:8" ht="14.5">
      <c r="A66" s="118" t="s">
        <v>141</v>
      </c>
      <c r="B66"/>
      <c r="C66"/>
      <c r="D66"/>
      <c r="E66"/>
      <c r="F66"/>
      <c r="G66"/>
      <c r="H66"/>
    </row>
    <row r="67" spans="1:8" ht="14.5">
      <c r="A67" s="97"/>
      <c r="B67"/>
      <c r="C67"/>
      <c r="D67"/>
      <c r="E67"/>
      <c r="F67"/>
      <c r="G67"/>
      <c r="H67"/>
    </row>
    <row r="68" spans="1:8" ht="14.5">
      <c r="A68" s="97" t="s">
        <v>129</v>
      </c>
      <c r="B68"/>
      <c r="C68"/>
      <c r="D68"/>
      <c r="E68"/>
      <c r="F68"/>
      <c r="G68"/>
      <c r="H68"/>
    </row>
    <row r="69" spans="1:8" ht="14.5">
      <c r="A69" s="94"/>
      <c r="B69"/>
      <c r="C69"/>
      <c r="D69"/>
      <c r="E69"/>
      <c r="F69"/>
      <c r="G69"/>
      <c r="H69"/>
    </row>
    <row r="70" spans="1:8" ht="14.5">
      <c r="A70" s="97" t="s">
        <v>130</v>
      </c>
      <c r="B70"/>
      <c r="C70"/>
      <c r="D70"/>
      <c r="E70"/>
      <c r="F70"/>
      <c r="G70"/>
      <c r="H70"/>
    </row>
    <row r="71" spans="1:8" ht="14.5">
      <c r="A71" s="94"/>
      <c r="B71"/>
      <c r="C71"/>
      <c r="D71"/>
      <c r="E71"/>
      <c r="F71"/>
      <c r="G71"/>
      <c r="H71"/>
    </row>
    <row r="72" spans="1:8" ht="14.5">
      <c r="A72" s="118" t="s">
        <v>137</v>
      </c>
      <c r="B72"/>
      <c r="C72"/>
      <c r="D72"/>
      <c r="E72"/>
      <c r="F72"/>
      <c r="G72"/>
      <c r="H72"/>
    </row>
    <row r="73" spans="1:8" ht="14.5">
      <c r="A73" s="98" t="s">
        <v>98</v>
      </c>
      <c r="B73"/>
      <c r="C73"/>
      <c r="D73"/>
      <c r="E73"/>
      <c r="F73"/>
      <c r="G73"/>
      <c r="H73"/>
    </row>
    <row r="74" spans="1:8" ht="14.5">
      <c r="A74" s="98" t="s">
        <v>99</v>
      </c>
      <c r="B74"/>
      <c r="C74"/>
      <c r="D74"/>
      <c r="E74"/>
      <c r="F74"/>
      <c r="G74"/>
      <c r="H74"/>
    </row>
    <row r="75" spans="1:8" ht="14.5">
      <c r="A75" s="98" t="s">
        <v>139</v>
      </c>
      <c r="B75"/>
      <c r="C75"/>
      <c r="D75"/>
      <c r="E75"/>
      <c r="F75"/>
      <c r="G75"/>
      <c r="H75"/>
    </row>
    <row r="76" spans="1:8" ht="14.5">
      <c r="A76" s="94"/>
      <c r="B76"/>
      <c r="C76"/>
      <c r="D76"/>
      <c r="E76"/>
      <c r="F76"/>
      <c r="G76"/>
      <c r="H76"/>
    </row>
    <row r="77" spans="1:8" ht="14.5">
      <c r="A77" s="97" t="s">
        <v>71</v>
      </c>
      <c r="B77"/>
      <c r="C77"/>
      <c r="D77"/>
      <c r="E77"/>
      <c r="F77"/>
      <c r="G77"/>
      <c r="H77"/>
    </row>
    <row r="78" spans="1:8" ht="14.5">
      <c r="A78" s="94"/>
      <c r="B78"/>
      <c r="C78"/>
      <c r="D78"/>
      <c r="E78"/>
      <c r="F78"/>
      <c r="G78"/>
      <c r="H78"/>
    </row>
    <row r="79" spans="1:8" ht="14.5">
      <c r="A79" s="97" t="s">
        <v>138</v>
      </c>
      <c r="B79"/>
      <c r="C79"/>
      <c r="D79"/>
      <c r="E79"/>
      <c r="F79"/>
      <c r="G79"/>
      <c r="H79"/>
    </row>
    <row r="80" spans="1:8" ht="14.5">
      <c r="A80" s="94"/>
      <c r="B80"/>
      <c r="C80"/>
      <c r="D80"/>
      <c r="E80"/>
      <c r="F80"/>
      <c r="G80"/>
      <c r="H80"/>
    </row>
    <row r="81" spans="1:8" ht="14.5">
      <c r="A81" s="94" t="s">
        <v>72</v>
      </c>
      <c r="B81"/>
      <c r="C81"/>
      <c r="D81"/>
      <c r="E81"/>
      <c r="F81"/>
      <c r="G81"/>
      <c r="H81"/>
    </row>
    <row r="82" spans="1:8" ht="14.5">
      <c r="A82" s="94"/>
      <c r="B82"/>
      <c r="C82"/>
      <c r="D82"/>
      <c r="E82"/>
      <c r="F82"/>
      <c r="G82"/>
      <c r="H82"/>
    </row>
    <row r="83" spans="1:8" ht="14.5">
      <c r="A83" s="163" t="s">
        <v>131</v>
      </c>
      <c r="B83"/>
      <c r="C83"/>
      <c r="D83"/>
      <c r="E83"/>
      <c r="F83"/>
      <c r="G83"/>
      <c r="H83"/>
    </row>
    <row r="84" spans="1:8" ht="14.5">
      <c r="A84" s="94" t="s">
        <v>73</v>
      </c>
      <c r="B84"/>
      <c r="C84"/>
      <c r="D84"/>
      <c r="E84"/>
      <c r="F84"/>
      <c r="G84"/>
      <c r="H84"/>
    </row>
    <row r="85" spans="1:8" ht="14.5">
      <c r="A85" s="94" t="s">
        <v>74</v>
      </c>
      <c r="B85"/>
      <c r="C85"/>
      <c r="D85"/>
      <c r="E85"/>
      <c r="F85"/>
      <c r="G85"/>
      <c r="H85"/>
    </row>
    <row r="86" spans="1:8" ht="14.5">
      <c r="A86" s="94" t="s">
        <v>75</v>
      </c>
      <c r="B86"/>
      <c r="C86"/>
      <c r="D86"/>
      <c r="E86"/>
      <c r="F86"/>
      <c r="G86"/>
      <c r="H86"/>
    </row>
    <row r="87" spans="1:8" ht="14.5">
      <c r="A87" s="94" t="s">
        <v>100</v>
      </c>
      <c r="B87"/>
      <c r="C87"/>
      <c r="D87"/>
      <c r="E87"/>
      <c r="F87"/>
      <c r="G87"/>
      <c r="H87"/>
    </row>
    <row r="88" spans="1:8" ht="14.5">
      <c r="A88" s="94" t="s">
        <v>76</v>
      </c>
      <c r="B88"/>
      <c r="C88"/>
      <c r="D88"/>
      <c r="E88"/>
      <c r="F88"/>
      <c r="G88"/>
      <c r="H88"/>
    </row>
    <row r="89" spans="1:8" ht="14.5">
      <c r="A89" s="94"/>
      <c r="B89"/>
      <c r="C89"/>
      <c r="D89"/>
      <c r="E89"/>
      <c r="F89"/>
      <c r="G89"/>
      <c r="H89"/>
    </row>
    <row r="90" spans="1:8" ht="14.5">
      <c r="A90" s="163" t="s">
        <v>142</v>
      </c>
      <c r="B90"/>
      <c r="C90"/>
      <c r="D90"/>
      <c r="E90"/>
      <c r="F90"/>
      <c r="G90"/>
      <c r="H90"/>
    </row>
    <row r="91" spans="1:8" ht="14.5">
      <c r="A91" s="94"/>
      <c r="B91"/>
      <c r="C91"/>
      <c r="D91"/>
      <c r="E91"/>
      <c r="F91"/>
      <c r="G91"/>
      <c r="H91"/>
    </row>
    <row r="92" spans="1:8" ht="14.5">
      <c r="A92" s="94" t="s">
        <v>77</v>
      </c>
      <c r="B92"/>
      <c r="C92"/>
      <c r="D92"/>
      <c r="E92"/>
      <c r="F92"/>
      <c r="G92"/>
      <c r="H92"/>
    </row>
    <row r="93" spans="1:8" ht="14.5">
      <c r="A93" s="94"/>
      <c r="B93"/>
      <c r="C93"/>
      <c r="D93"/>
      <c r="E93"/>
      <c r="F93"/>
      <c r="G93"/>
      <c r="H93"/>
    </row>
    <row r="94" spans="1:8" ht="14.5">
      <c r="A94" s="164" t="s">
        <v>132</v>
      </c>
      <c r="B94"/>
      <c r="C94"/>
      <c r="D94"/>
      <c r="E94"/>
      <c r="F94"/>
      <c r="G94"/>
      <c r="H94"/>
    </row>
    <row r="95" spans="1:8" ht="14.5">
      <c r="A95" s="94"/>
      <c r="B95"/>
      <c r="C95"/>
      <c r="D95"/>
      <c r="E95"/>
      <c r="F95"/>
      <c r="G95"/>
      <c r="H95"/>
    </row>
    <row r="96" spans="1:8" ht="14.5">
      <c r="A96" s="94" t="s">
        <v>79</v>
      </c>
      <c r="B96"/>
      <c r="C96"/>
      <c r="D96"/>
      <c r="E96"/>
      <c r="F96"/>
      <c r="G96"/>
      <c r="H96"/>
    </row>
    <row r="97" spans="1:8" ht="14.5">
      <c r="A97" s="94"/>
      <c r="B97"/>
      <c r="C97"/>
      <c r="D97"/>
      <c r="E97"/>
      <c r="F97"/>
      <c r="G97"/>
      <c r="H97"/>
    </row>
    <row r="98" spans="1:8" ht="14.5">
      <c r="A98" s="97" t="s">
        <v>133</v>
      </c>
      <c r="B98"/>
      <c r="C98"/>
      <c r="D98"/>
      <c r="E98"/>
      <c r="F98"/>
      <c r="G98"/>
      <c r="H98"/>
    </row>
    <row r="99" spans="1:8" ht="14.5">
      <c r="A99" s="94"/>
      <c r="B99"/>
      <c r="C99"/>
      <c r="D99"/>
      <c r="E99"/>
      <c r="F99"/>
      <c r="G99"/>
      <c r="H99"/>
    </row>
    <row r="100" spans="1:8" ht="14.5">
      <c r="A100" s="97" t="s">
        <v>134</v>
      </c>
      <c r="B100"/>
      <c r="C100"/>
      <c r="D100"/>
      <c r="E100"/>
      <c r="F100"/>
      <c r="G100"/>
      <c r="H100"/>
    </row>
    <row r="101" spans="1:8" ht="14.5">
      <c r="A101" s="94"/>
      <c r="B101"/>
      <c r="C101"/>
      <c r="D101"/>
      <c r="E101"/>
      <c r="F101"/>
      <c r="G101"/>
      <c r="H101"/>
    </row>
    <row r="102" spans="1:8" ht="14.5">
      <c r="A102" s="97" t="s">
        <v>135</v>
      </c>
      <c r="B102"/>
      <c r="C102"/>
      <c r="D102"/>
      <c r="E102"/>
      <c r="F102"/>
      <c r="G102"/>
      <c r="H102"/>
    </row>
    <row r="103" spans="1:8" ht="14.5">
      <c r="A103" s="94"/>
      <c r="B103"/>
      <c r="C103"/>
      <c r="D103"/>
      <c r="E103"/>
      <c r="F103"/>
      <c r="G103"/>
      <c r="H103"/>
    </row>
    <row r="104" spans="1:8" ht="14.5">
      <c r="A104" s="98" t="s">
        <v>80</v>
      </c>
      <c r="B104"/>
      <c r="C104"/>
      <c r="D104"/>
      <c r="E104"/>
      <c r="F104"/>
      <c r="G104"/>
      <c r="H104"/>
    </row>
    <row r="105" spans="1:8" ht="14.5">
      <c r="A105" s="98" t="s">
        <v>81</v>
      </c>
      <c r="C105"/>
      <c r="D105"/>
      <c r="E105"/>
      <c r="F105"/>
      <c r="G105"/>
      <c r="H105"/>
    </row>
    <row r="106" spans="1:8" ht="14.5">
      <c r="A106" s="94"/>
      <c r="B106"/>
      <c r="C106"/>
      <c r="D106"/>
      <c r="E106"/>
      <c r="F106"/>
      <c r="G106"/>
      <c r="H106"/>
    </row>
    <row r="107" spans="1:8" ht="14.5">
      <c r="A107" s="94" t="s">
        <v>78</v>
      </c>
      <c r="B107"/>
      <c r="C107"/>
      <c r="D107"/>
      <c r="E107"/>
      <c r="F107"/>
      <c r="G107"/>
      <c r="H107"/>
    </row>
    <row r="108" spans="1:8" ht="14.5">
      <c r="A108" s="94"/>
      <c r="B108"/>
      <c r="C108"/>
      <c r="D108"/>
      <c r="E108"/>
      <c r="F108"/>
      <c r="G108"/>
      <c r="H108"/>
    </row>
    <row r="109" spans="1:8" ht="14.5">
      <c r="A109" s="163" t="s">
        <v>136</v>
      </c>
      <c r="B109"/>
      <c r="C109"/>
      <c r="D109"/>
      <c r="E109"/>
      <c r="F109"/>
      <c r="G109"/>
      <c r="H109"/>
    </row>
    <row r="110" spans="1:8" ht="14.5">
      <c r="A110" s="94"/>
      <c r="B110"/>
      <c r="C110"/>
      <c r="D110"/>
      <c r="E110"/>
      <c r="F110"/>
      <c r="G110"/>
      <c r="H110"/>
    </row>
    <row r="111" spans="1:8" ht="14.5">
      <c r="A111" s="94"/>
      <c r="B111"/>
      <c r="C111"/>
      <c r="D111"/>
      <c r="E111"/>
      <c r="F111"/>
      <c r="G111"/>
      <c r="H111"/>
    </row>
    <row r="112" spans="1:8" ht="14.5">
      <c r="A112" s="94"/>
      <c r="B112"/>
      <c r="C112"/>
      <c r="D112"/>
      <c r="E112"/>
      <c r="F112"/>
      <c r="G112"/>
      <c r="H112"/>
    </row>
    <row r="113" spans="1:8" ht="14.5">
      <c r="A113" s="94"/>
      <c r="B113"/>
      <c r="C113"/>
      <c r="D113"/>
      <c r="E113"/>
      <c r="F113"/>
      <c r="G113"/>
      <c r="H113"/>
    </row>
    <row r="114" spans="1:8" ht="14.5">
      <c r="A114" s="93" t="s">
        <v>63</v>
      </c>
      <c r="B114"/>
      <c r="C114"/>
      <c r="D114"/>
      <c r="E114"/>
      <c r="F114"/>
      <c r="G114"/>
      <c r="H114"/>
    </row>
    <row r="115" spans="1:8" ht="14.5">
      <c r="A115" s="94"/>
      <c r="B115"/>
      <c r="C115"/>
      <c r="D115"/>
      <c r="E115"/>
      <c r="F115"/>
      <c r="G115"/>
      <c r="H115"/>
    </row>
    <row r="116" spans="1:8" ht="14.5">
      <c r="A116" s="94"/>
      <c r="B116"/>
      <c r="C116"/>
      <c r="D116"/>
      <c r="E116"/>
      <c r="F116"/>
      <c r="G116"/>
      <c r="H116"/>
    </row>
    <row r="117" spans="1:8" ht="15" customHeight="1">
      <c r="A117" s="165" t="s">
        <v>152</v>
      </c>
      <c r="B117"/>
      <c r="C117"/>
      <c r="D117"/>
      <c r="E117"/>
      <c r="F117"/>
      <c r="G117"/>
      <c r="H117"/>
    </row>
    <row r="118" spans="1:8" ht="15" customHeight="1">
      <c r="A118" s="165" t="s">
        <v>153</v>
      </c>
      <c r="B118"/>
      <c r="C118"/>
      <c r="D118"/>
      <c r="E118"/>
      <c r="F118"/>
      <c r="G118"/>
      <c r="H118"/>
    </row>
    <row r="119" spans="1:8" ht="14.5">
      <c r="A119" s="94"/>
      <c r="B119"/>
      <c r="C119"/>
      <c r="D119"/>
      <c r="E119"/>
      <c r="F119"/>
      <c r="G119"/>
      <c r="H119"/>
    </row>
    <row r="120" spans="1:8" ht="14.5">
      <c r="A120" s="165" t="s">
        <v>143</v>
      </c>
      <c r="B120"/>
      <c r="C120"/>
      <c r="D120"/>
      <c r="E120"/>
      <c r="F120"/>
      <c r="G120"/>
      <c r="H120"/>
    </row>
    <row r="121" spans="1:8" ht="14.5">
      <c r="A121" s="94"/>
      <c r="B121"/>
      <c r="C121"/>
      <c r="D121"/>
      <c r="E121"/>
      <c r="F121"/>
      <c r="G121"/>
      <c r="H121"/>
    </row>
    <row r="122" spans="1:8" ht="14.5">
      <c r="A122" s="165" t="s">
        <v>144</v>
      </c>
      <c r="B122"/>
      <c r="C122"/>
      <c r="D122"/>
      <c r="E122"/>
      <c r="F122"/>
      <c r="G122"/>
      <c r="H122"/>
    </row>
    <row r="123" spans="1:8">
      <c r="A123" s="18" t="s">
        <v>37</v>
      </c>
    </row>
    <row r="124" spans="1:8">
      <c r="A124" s="18" t="s">
        <v>38</v>
      </c>
    </row>
  </sheetData>
  <sheetProtection algorithmName="SHA-512" hashValue="b/LcjyRTXYJJsOJv8JfMohIhHKdEFohdZB9Tr/rnHs8ItCfOvDoog5nPNQzNkn0PAw1fqQXTWPhMtnL64fzqBA==" saltValue="Z56jlFGNg2g9MlAOFdppyg==" spinCount="100000" sheet="1" objects="1" scenarios="1"/>
  <mergeCells count="22">
    <mergeCell ref="A48:I48"/>
    <mergeCell ref="A9:C9"/>
    <mergeCell ref="A10:C10"/>
    <mergeCell ref="F9:H9"/>
    <mergeCell ref="B12:C12"/>
    <mergeCell ref="A39:XFD39"/>
    <mergeCell ref="B36:C36"/>
    <mergeCell ref="E13:G13"/>
    <mergeCell ref="B1:C1"/>
    <mergeCell ref="A23:B23"/>
    <mergeCell ref="A20:B20"/>
    <mergeCell ref="B13:C13"/>
    <mergeCell ref="B35:C35"/>
    <mergeCell ref="B34:C34"/>
    <mergeCell ref="A26:B26"/>
    <mergeCell ref="B33:C33"/>
    <mergeCell ref="B2:G3"/>
    <mergeCell ref="F6:G6"/>
    <mergeCell ref="F7:G7"/>
    <mergeCell ref="E12:G12"/>
    <mergeCell ref="A30:B30"/>
    <mergeCell ref="F10:H10"/>
  </mergeCells>
  <phoneticPr fontId="0" type="noConversion"/>
  <pageMargins left="0.75" right="0.75" top="1" bottom="1" header="0.49212598499999999" footer="0.49212598499999999"/>
  <pageSetup paperSize="9" scale="39" fitToHeight="2" orientation="portrait" horizontalDpi="4294967295" verticalDpi="4294967295" r:id="rId1"/>
  <headerFooter alignWithMargins="0">
    <oddFooter>&amp;L27.477 v006   micro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70</vt:i4>
      </vt:variant>
    </vt:vector>
  </HeadingPairs>
  <TitlesOfParts>
    <vt:vector size="86" baseType="lpstr">
      <vt:lpstr>Inf. Prel.</vt:lpstr>
      <vt:lpstr>Resumo_Pavim</vt:lpstr>
      <vt:lpstr>Cronograma1</vt:lpstr>
      <vt:lpstr>Planilha1</vt:lpstr>
      <vt:lpstr>BDI1</vt:lpstr>
      <vt:lpstr>ENCARGOS SOCIAIS</vt:lpstr>
      <vt:lpstr>Crono auxiliar</vt:lpstr>
      <vt:lpstr>Dados_Intesidade</vt:lpstr>
      <vt:lpstr>DADOS</vt:lpstr>
      <vt:lpstr>Eventograma_e_Quantitativos</vt:lpstr>
      <vt:lpstr>Detalhamento</vt:lpstr>
      <vt:lpstr>Cronograma</vt:lpstr>
      <vt:lpstr>PLE</vt:lpstr>
      <vt:lpstr>Resumo_de_Acompanhamento</vt:lpstr>
      <vt:lpstr>Agrup.Eventos</vt:lpstr>
      <vt:lpstr>CronoPrev</vt:lpstr>
      <vt:lpstr>'Crono auxiliar'!Area_de_impressao</vt:lpstr>
      <vt:lpstr>Cronograma!Area_de_impressao</vt:lpstr>
      <vt:lpstr>Cronograma1!Area_de_impressao</vt:lpstr>
      <vt:lpstr>DADOS!Area_de_impressao</vt:lpstr>
      <vt:lpstr>Detalhamento!Area_de_impressao</vt:lpstr>
      <vt:lpstr>'ENCARGOS SOCIAIS'!Area_de_impressao</vt:lpstr>
      <vt:lpstr>Eventograma_e_Quantitativos!Area_de_impressao</vt:lpstr>
      <vt:lpstr>'Inf. Prel.'!Area_de_impressao</vt:lpstr>
      <vt:lpstr>Planilha1!Area_de_impressao</vt:lpstr>
      <vt:lpstr>PLE!Area_de_impressao</vt:lpstr>
      <vt:lpstr>Resumo_de_Acompanhamento!Area_de_impressao</vt:lpstr>
      <vt:lpstr>Resumo_Pavim!Area_de_impressao</vt:lpstr>
      <vt:lpstr>artExec</vt:lpstr>
      <vt:lpstr>artFiscal</vt:lpstr>
      <vt:lpstr>cargoTomador</vt:lpstr>
      <vt:lpstr>creaExec</vt:lpstr>
      <vt:lpstr>creaFiscal</vt:lpstr>
      <vt:lpstr>creaPLE</vt:lpstr>
      <vt:lpstr>Cronograma</vt:lpstr>
      <vt:lpstr>Cronograma.LinhaPadrão</vt:lpstr>
      <vt:lpstr>Cronograma.Padrão</vt:lpstr>
      <vt:lpstr>Cronograma.Períodos.LinhaPadrão</vt:lpstr>
      <vt:lpstr>CronoPrev.LinhaPadrão</vt:lpstr>
      <vt:lpstr>DADOS.LinhaPadrão</vt:lpstr>
      <vt:lpstr>dataInicioObra</vt:lpstr>
      <vt:lpstr>Detalhamento.Filtro</vt:lpstr>
      <vt:lpstr>Detalhamento.LinhaPadrão</vt:lpstr>
      <vt:lpstr>Detalhamento.OpçãoServiços</vt:lpstr>
      <vt:lpstr>Detalhamento.OpçõesExibição</vt:lpstr>
      <vt:lpstr>Detalhamento.OpçõesServiços</vt:lpstr>
      <vt:lpstr>Eventograma_e_Quantitativos.LinhaPadrão</vt:lpstr>
      <vt:lpstr>FaltaEvento</vt:lpstr>
      <vt:lpstr>Import.Ação</vt:lpstr>
      <vt:lpstr>Import.CNPJ</vt:lpstr>
      <vt:lpstr>Import.Convênio</vt:lpstr>
      <vt:lpstr>Import.CR</vt:lpstr>
      <vt:lpstr>Import.CTEF</vt:lpstr>
      <vt:lpstr>Import.DataAssinaturaCR</vt:lpstr>
      <vt:lpstr>Import.DataInícioObra</vt:lpstr>
      <vt:lpstr>Import.Descrição</vt:lpstr>
      <vt:lpstr>Import.Empresa</vt:lpstr>
      <vt:lpstr>Import.FrenteDeObra</vt:lpstr>
      <vt:lpstr>Import.Gestor</vt:lpstr>
      <vt:lpstr>Import.Gigov</vt:lpstr>
      <vt:lpstr>Import.Localidade</vt:lpstr>
      <vt:lpstr>Import.Município</vt:lpstr>
      <vt:lpstr>Import.ObjetoCR</vt:lpstr>
      <vt:lpstr>Import.ObjetoCTEF</vt:lpstr>
      <vt:lpstr>Import.Programa</vt:lpstr>
      <vt:lpstr>Import.Proponente</vt:lpstr>
      <vt:lpstr>Eventograma_e_Quantitativos!Item</vt:lpstr>
      <vt:lpstr>mediçao</vt:lpstr>
      <vt:lpstr>Medições</vt:lpstr>
      <vt:lpstr>Medições.Padrão</vt:lpstr>
      <vt:lpstr>Detalhamento!Nível</vt:lpstr>
      <vt:lpstr>Eventograma_e_Quantitativos!Nível</vt:lpstr>
      <vt:lpstr>nomeTomador</vt:lpstr>
      <vt:lpstr>Eventograma_e_Quantitativos!NumEvento</vt:lpstr>
      <vt:lpstr>PLE.LinhaPadrão</vt:lpstr>
      <vt:lpstr>Eventograma_e_Quantitativos!PreçoTotal</vt:lpstr>
      <vt:lpstr>Eventograma_e_Quantitativos!PreçoUnit</vt:lpstr>
      <vt:lpstr>respExec</vt:lpstr>
      <vt:lpstr>respFiscal</vt:lpstr>
      <vt:lpstr>respPLE</vt:lpstr>
      <vt:lpstr>Resumo_de_Acompanhamento.LinhaPadrão</vt:lpstr>
      <vt:lpstr>Cronograma!Titulos_de_impressao</vt:lpstr>
      <vt:lpstr>Detalhamento!Titulos_de_impressao</vt:lpstr>
      <vt:lpstr>Eventograma_e_Quantitativos!Titulos_de_impressao</vt:lpstr>
      <vt:lpstr>PLE!Titulos_de_impressao</vt:lpstr>
      <vt:lpstr>ValoresPorEvento.LinhaPadrão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Raniere</cp:lastModifiedBy>
  <cp:lastPrinted>2023-07-17T18:05:01Z</cp:lastPrinted>
  <dcterms:created xsi:type="dcterms:W3CDTF">2015-07-14T23:43:47Z</dcterms:created>
  <dcterms:modified xsi:type="dcterms:W3CDTF">2023-12-21T19:41:14Z</dcterms:modified>
</cp:coreProperties>
</file>