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SCALIZAÇÃO E ACOMPANHAMENTO DE OBRAS\GUARDA MUNICIPAL\BM 05\"/>
    </mc:Choice>
  </mc:AlternateContent>
  <xr:revisionPtr revIDLastSave="0" documentId="13_ncr:1_{FC8AF225-AB07-4A60-93BF-8F4B11DBA0C0}" xr6:coauthVersionLast="47" xr6:coauthVersionMax="47" xr10:uidLastSave="{00000000-0000-0000-0000-000000000000}"/>
  <bookViews>
    <workbookView xWindow="-110" yWindow="-110" windowWidth="25820" windowHeight="13900" firstSheet="6" activeTab="10" xr2:uid="{7FA608D8-F27A-4D38-964E-ECB6829A4722}"/>
  </bookViews>
  <sheets>
    <sheet name="Plan.Orçam." sheetId="11" r:id="rId1"/>
    <sheet name="MC 00" sheetId="2" r:id="rId2"/>
    <sheet name="BM 01 - RANIEIRI" sheetId="12" r:id="rId3"/>
    <sheet name="MC 01 - RANIERI" sheetId="13" r:id="rId4"/>
    <sheet name="MEDIÇÃO 02 - RANIEIRI" sheetId="14" r:id="rId5"/>
    <sheet name="MC 02 - RANIERI" sheetId="15" r:id="rId6"/>
    <sheet name="BM 03 - RANIERI" sheetId="16" r:id="rId7"/>
    <sheet name="MC 03 - RANIERI" sheetId="17" r:id="rId8"/>
    <sheet name="BM 04 - Ranieri" sheetId="18" r:id="rId9"/>
    <sheet name="MC 04 - Ranieri" sheetId="19" r:id="rId10"/>
    <sheet name="BM 05" sheetId="20" r:id="rId11"/>
    <sheet name="MC 05" sheetId="21" r:id="rId12"/>
    <sheet name="Planilha1" sheetId="10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C" localSheetId="2">[1]Reforma!#REF!</definedName>
    <definedName name="\C" localSheetId="10">[1]Reforma!#REF!</definedName>
    <definedName name="\C" localSheetId="3">[1]Reforma!#REF!</definedName>
    <definedName name="\C" localSheetId="5">[1]Reforma!#REF!</definedName>
    <definedName name="\C" localSheetId="4">[1]Reforma!#REF!</definedName>
    <definedName name="\C" localSheetId="0">[1]Reforma!#REF!</definedName>
    <definedName name="\C" localSheetId="12">[1]Reforma!#REF!</definedName>
    <definedName name="\C">[1]Reforma!#REF!</definedName>
    <definedName name="\D" localSheetId="10">[1]Reforma!#REF!</definedName>
    <definedName name="\D" localSheetId="5">[1]Reforma!#REF!</definedName>
    <definedName name="\D" localSheetId="4">[1]Reforma!#REF!</definedName>
    <definedName name="\D" localSheetId="0">[1]Reforma!#REF!</definedName>
    <definedName name="\D" localSheetId="12">[1]Reforma!#REF!</definedName>
    <definedName name="\D">[1]Reforma!#REF!</definedName>
    <definedName name="\G" localSheetId="10">[1]Reforma!#REF!</definedName>
    <definedName name="\G" localSheetId="5">[1]Reforma!#REF!</definedName>
    <definedName name="\G" localSheetId="4">[1]Reforma!#REF!</definedName>
    <definedName name="\G" localSheetId="12">[1]Reforma!#REF!</definedName>
    <definedName name="\G">[1]Reforma!#REF!</definedName>
    <definedName name="\I" localSheetId="5">[1]Reforma!#REF!</definedName>
    <definedName name="\I" localSheetId="4">[1]Reforma!#REF!</definedName>
    <definedName name="\I" localSheetId="12">[1]Reforma!#REF!</definedName>
    <definedName name="\I">[1]Reforma!#REF!</definedName>
    <definedName name="\l" localSheetId="2">#REF!</definedName>
    <definedName name="\l" localSheetId="6">#REF!</definedName>
    <definedName name="\l" localSheetId="8">#REF!</definedName>
    <definedName name="\l" localSheetId="10">#REF!</definedName>
    <definedName name="\l" localSheetId="3">#REF!</definedName>
    <definedName name="\l" localSheetId="5">#REF!</definedName>
    <definedName name="\l" localSheetId="7">#REF!</definedName>
    <definedName name="\l" localSheetId="9">#REF!</definedName>
    <definedName name="\l" localSheetId="4">#REF!</definedName>
    <definedName name="\l" localSheetId="12">#REF!</definedName>
    <definedName name="\l">#REF!</definedName>
    <definedName name="\M" localSheetId="6">[1]Reforma!#REF!</definedName>
    <definedName name="\M" localSheetId="5">[1]Reforma!#REF!</definedName>
    <definedName name="\M" localSheetId="7">[1]Reforma!#REF!</definedName>
    <definedName name="\M" localSheetId="4">[1]Reforma!#REF!</definedName>
    <definedName name="\M" localSheetId="12">[1]Reforma!#REF!</definedName>
    <definedName name="\M">[1]Reforma!#REF!</definedName>
    <definedName name="\P" localSheetId="5">[1]Reforma!#REF!</definedName>
    <definedName name="\P" localSheetId="4">[1]Reforma!#REF!</definedName>
    <definedName name="\P" localSheetId="12">[1]Reforma!#REF!</definedName>
    <definedName name="\P">[1]Reforma!#REF!</definedName>
    <definedName name="\q" localSheetId="2">#REF!</definedName>
    <definedName name="\q" localSheetId="6">#REF!</definedName>
    <definedName name="\q" localSheetId="8">#REF!</definedName>
    <definedName name="\q" localSheetId="10">#REF!</definedName>
    <definedName name="\q" localSheetId="3">#REF!</definedName>
    <definedName name="\q" localSheetId="5">#REF!</definedName>
    <definedName name="\q" localSheetId="7">#REF!</definedName>
    <definedName name="\q" localSheetId="9">#REF!</definedName>
    <definedName name="\q" localSheetId="4">#REF!</definedName>
    <definedName name="\q" localSheetId="12">#REF!</definedName>
    <definedName name="\q">#REF!</definedName>
    <definedName name="\R" localSheetId="6">[1]Reforma!#REF!</definedName>
    <definedName name="\R" localSheetId="5">[1]Reforma!#REF!</definedName>
    <definedName name="\R" localSheetId="7">[1]Reforma!#REF!</definedName>
    <definedName name="\R" localSheetId="4">[1]Reforma!#REF!</definedName>
    <definedName name="\R" localSheetId="12">[1]Reforma!#REF!</definedName>
    <definedName name="\R">[1]Reforma!#REF!</definedName>
    <definedName name="\s" localSheetId="2">#REF!</definedName>
    <definedName name="\s" localSheetId="6">#REF!</definedName>
    <definedName name="\s" localSheetId="8">#REF!</definedName>
    <definedName name="\s" localSheetId="10">#REF!</definedName>
    <definedName name="\s" localSheetId="3">#REF!</definedName>
    <definedName name="\s" localSheetId="5">#REF!</definedName>
    <definedName name="\s" localSheetId="7">#REF!</definedName>
    <definedName name="\s" localSheetId="9">#REF!</definedName>
    <definedName name="\s" localSheetId="4">#REF!</definedName>
    <definedName name="\s" localSheetId="12">#REF!</definedName>
    <definedName name="\s">#REF!</definedName>
    <definedName name="\t" localSheetId="6">#REF!</definedName>
    <definedName name="\t" localSheetId="8">#REF!</definedName>
    <definedName name="\t" localSheetId="10">#REF!</definedName>
    <definedName name="\t" localSheetId="5">#REF!</definedName>
    <definedName name="\t" localSheetId="7">#REF!</definedName>
    <definedName name="\t" localSheetId="9">#REF!</definedName>
    <definedName name="\t" localSheetId="4">#REF!</definedName>
    <definedName name="\t" localSheetId="12">#REF!</definedName>
    <definedName name="\t">#REF!</definedName>
    <definedName name="\Y" localSheetId="2">[1]Reforma!#REF!</definedName>
    <definedName name="\Y" localSheetId="3">[1]Reforma!#REF!</definedName>
    <definedName name="\Y" localSheetId="5">[1]Reforma!#REF!</definedName>
    <definedName name="\Y" localSheetId="4">[1]Reforma!#REF!</definedName>
    <definedName name="\Y" localSheetId="0">[1]Reforma!#REF!</definedName>
    <definedName name="\Y">[1]Reforma!#REF!</definedName>
    <definedName name="_" localSheetId="2">[1]Reforma!#REF!</definedName>
    <definedName name="_" localSheetId="3">[1]Reforma!#REF!</definedName>
    <definedName name="_" localSheetId="5">[1]Reforma!#REF!</definedName>
    <definedName name="_" localSheetId="4">[1]Reforma!#REF!</definedName>
    <definedName name="_" localSheetId="0">[1]Reforma!#REF!</definedName>
    <definedName name="_">[1]Reforma!#REF!</definedName>
    <definedName name="_________sub1" localSheetId="2">#REF!</definedName>
    <definedName name="_________sub1" localSheetId="6">#REF!</definedName>
    <definedName name="_________sub1" localSheetId="8">#REF!</definedName>
    <definedName name="_________sub1" localSheetId="10">#REF!</definedName>
    <definedName name="_________sub1" localSheetId="3">#REF!</definedName>
    <definedName name="_________sub1" localSheetId="5">#REF!</definedName>
    <definedName name="_________sub1" localSheetId="7">#REF!</definedName>
    <definedName name="_________sub1" localSheetId="9">#REF!</definedName>
    <definedName name="_________sub1" localSheetId="4">#REF!</definedName>
    <definedName name="_________sub1" localSheetId="12">#REF!</definedName>
    <definedName name="_________sub1">#REF!</definedName>
    <definedName name="_________sub3" localSheetId="6">#REF!</definedName>
    <definedName name="_________sub3" localSheetId="8">#REF!</definedName>
    <definedName name="_________sub3" localSheetId="10">#REF!</definedName>
    <definedName name="_________sub3" localSheetId="5">#REF!</definedName>
    <definedName name="_________sub3" localSheetId="7">#REF!</definedName>
    <definedName name="_________sub3" localSheetId="9">#REF!</definedName>
    <definedName name="_________sub3" localSheetId="4">#REF!</definedName>
    <definedName name="_________sub3" localSheetId="12">#REF!</definedName>
    <definedName name="_________sub3">#REF!</definedName>
    <definedName name="________R" localSheetId="6">#REF!</definedName>
    <definedName name="________R" localSheetId="8">#REF!</definedName>
    <definedName name="________R" localSheetId="10">#REF!</definedName>
    <definedName name="________R" localSheetId="5">#REF!</definedName>
    <definedName name="________R" localSheetId="7">#REF!</definedName>
    <definedName name="________R" localSheetId="9">#REF!</definedName>
    <definedName name="________R" localSheetId="4">#REF!</definedName>
    <definedName name="________R" localSheetId="12">#REF!</definedName>
    <definedName name="________R">#REF!</definedName>
    <definedName name="________sub1" localSheetId="5">#REF!</definedName>
    <definedName name="________sub1" localSheetId="4">#REF!</definedName>
    <definedName name="________sub1">#REF!</definedName>
    <definedName name="________sub2" localSheetId="5">#REF!</definedName>
    <definedName name="________sub2" localSheetId="4">#REF!</definedName>
    <definedName name="________sub2">#REF!</definedName>
    <definedName name="________sub3" localSheetId="5">#REF!</definedName>
    <definedName name="________sub3" localSheetId="4">#REF!</definedName>
    <definedName name="________sub3">#REF!</definedName>
    <definedName name="________sub4" localSheetId="5">#REF!</definedName>
    <definedName name="________sub4" localSheetId="4">#REF!</definedName>
    <definedName name="________sub4">#REF!</definedName>
    <definedName name="_______MDO1">[2]INSUMOS!$C$8</definedName>
    <definedName name="_______MDO2">[2]INSUMOS!$C$9</definedName>
    <definedName name="_______R" localSheetId="2">#REF!</definedName>
    <definedName name="_______R" localSheetId="6">#REF!</definedName>
    <definedName name="_______R" localSheetId="8">#REF!</definedName>
    <definedName name="_______R" localSheetId="10">#REF!</definedName>
    <definedName name="_______R" localSheetId="3">#REF!</definedName>
    <definedName name="_______R" localSheetId="5">#REF!</definedName>
    <definedName name="_______R" localSheetId="7">#REF!</definedName>
    <definedName name="_______R" localSheetId="9">#REF!</definedName>
    <definedName name="_______R" localSheetId="4">#REF!</definedName>
    <definedName name="_______R" localSheetId="12">#REF!</definedName>
    <definedName name="_______R">#REF!</definedName>
    <definedName name="_______sub1" localSheetId="6">#REF!</definedName>
    <definedName name="_______sub1" localSheetId="8">#REF!</definedName>
    <definedName name="_______sub1" localSheetId="10">#REF!</definedName>
    <definedName name="_______sub1" localSheetId="5">#REF!</definedName>
    <definedName name="_______sub1" localSheetId="7">#REF!</definedName>
    <definedName name="_______sub1" localSheetId="9">#REF!</definedName>
    <definedName name="_______sub1" localSheetId="4">#REF!</definedName>
    <definedName name="_______sub1" localSheetId="12">#REF!</definedName>
    <definedName name="_______sub1">#REF!</definedName>
    <definedName name="_______sub2" localSheetId="6">#REF!</definedName>
    <definedName name="_______sub2" localSheetId="8">#REF!</definedName>
    <definedName name="_______sub2" localSheetId="10">#REF!</definedName>
    <definedName name="_______sub2" localSheetId="5">#REF!</definedName>
    <definedName name="_______sub2" localSheetId="7">#REF!</definedName>
    <definedName name="_______sub2" localSheetId="9">#REF!</definedName>
    <definedName name="_______sub2" localSheetId="4">#REF!</definedName>
    <definedName name="_______sub2" localSheetId="12">#REF!</definedName>
    <definedName name="_______sub2">#REF!</definedName>
    <definedName name="_______sub3" localSheetId="5">#REF!</definedName>
    <definedName name="_______sub3" localSheetId="4">#REF!</definedName>
    <definedName name="_______sub3">#REF!</definedName>
    <definedName name="_______sub4" localSheetId="5">#REF!</definedName>
    <definedName name="_______sub4" localSheetId="4">#REF!</definedName>
    <definedName name="_______sub4">#REF!</definedName>
    <definedName name="______eu2" localSheetId="2" hidden="1">{#N/A,#N/A,FALSE,"MO (2)"}</definedName>
    <definedName name="______eu2" localSheetId="6" hidden="1">{#N/A,#N/A,FALSE,"MO (2)"}</definedName>
    <definedName name="______eu2" localSheetId="8" hidden="1">{#N/A,#N/A,FALSE,"MO (2)"}</definedName>
    <definedName name="______eu2" localSheetId="10" hidden="1">{#N/A,#N/A,FALSE,"MO (2)"}</definedName>
    <definedName name="______eu2" localSheetId="3" hidden="1">{#N/A,#N/A,FALSE,"MO (2)"}</definedName>
    <definedName name="______eu2" localSheetId="5" hidden="1">{#N/A,#N/A,FALSE,"MO (2)"}</definedName>
    <definedName name="______eu2" localSheetId="7" hidden="1">{#N/A,#N/A,FALSE,"MO (2)"}</definedName>
    <definedName name="______eu2" localSheetId="9" hidden="1">{#N/A,#N/A,FALSE,"MO (2)"}</definedName>
    <definedName name="______eu2" localSheetId="11" hidden="1">{#N/A,#N/A,FALSE,"MO (2)"}</definedName>
    <definedName name="______eu2" localSheetId="4" hidden="1">{#N/A,#N/A,FALSE,"MO (2)"}</definedName>
    <definedName name="______eu2" localSheetId="0" hidden="1">{#N/A,#N/A,FALSE,"MO (2)"}</definedName>
    <definedName name="______eu2" localSheetId="12" hidden="1">{#N/A,#N/A,FALSE,"MO (2)"}</definedName>
    <definedName name="______eu2" hidden="1">{#N/A,#N/A,FALSE,"MO (2)"}</definedName>
    <definedName name="______MDO1" localSheetId="2">#REF!</definedName>
    <definedName name="______MDO1" localSheetId="6">#REF!</definedName>
    <definedName name="______MDO1" localSheetId="8">#REF!</definedName>
    <definedName name="______MDO1" localSheetId="10">#REF!</definedName>
    <definedName name="______MDO1" localSheetId="3">#REF!</definedName>
    <definedName name="______MDO1" localSheetId="5">#REF!</definedName>
    <definedName name="______MDO1" localSheetId="7">#REF!</definedName>
    <definedName name="______MDO1" localSheetId="9">#REF!</definedName>
    <definedName name="______MDO1" localSheetId="4">#REF!</definedName>
    <definedName name="______MDO1" localSheetId="12">#REF!</definedName>
    <definedName name="______MDO1">#REF!</definedName>
    <definedName name="______MDO2" localSheetId="6">#REF!</definedName>
    <definedName name="______MDO2" localSheetId="8">#REF!</definedName>
    <definedName name="______MDO2" localSheetId="10">#REF!</definedName>
    <definedName name="______MDO2" localSheetId="5">#REF!</definedName>
    <definedName name="______MDO2" localSheetId="7">#REF!</definedName>
    <definedName name="______MDO2" localSheetId="9">#REF!</definedName>
    <definedName name="______MDO2" localSheetId="4">#REF!</definedName>
    <definedName name="______MDO2" localSheetId="12">#REF!</definedName>
    <definedName name="______MDO2">#REF!</definedName>
    <definedName name="______R" localSheetId="6">#REF!</definedName>
    <definedName name="______R" localSheetId="8">#REF!</definedName>
    <definedName name="______R" localSheetId="10">#REF!</definedName>
    <definedName name="______R" localSheetId="5">#REF!</definedName>
    <definedName name="______R" localSheetId="7">#REF!</definedName>
    <definedName name="______R" localSheetId="9">#REF!</definedName>
    <definedName name="______R" localSheetId="4">#REF!</definedName>
    <definedName name="______R" localSheetId="12">#REF!</definedName>
    <definedName name="______R">#REF!</definedName>
    <definedName name="______sub1" localSheetId="5">#REF!</definedName>
    <definedName name="______sub1" localSheetId="4">#REF!</definedName>
    <definedName name="______sub1">#REF!</definedName>
    <definedName name="______sub2" localSheetId="5">#REF!</definedName>
    <definedName name="______sub2" localSheetId="4">#REF!</definedName>
    <definedName name="______sub2">#REF!</definedName>
    <definedName name="______sub3" localSheetId="5">#REF!</definedName>
    <definedName name="______sub3" localSheetId="4">#REF!</definedName>
    <definedName name="______sub3">#REF!</definedName>
    <definedName name="______sub4" localSheetId="5">#REF!</definedName>
    <definedName name="______sub4" localSheetId="4">#REF!</definedName>
    <definedName name="______sub4">#REF!</definedName>
    <definedName name="_____eu2" localSheetId="2" hidden="1">{#N/A,#N/A,FALSE,"MO (2)"}</definedName>
    <definedName name="_____eu2" localSheetId="6" hidden="1">{#N/A,#N/A,FALSE,"MO (2)"}</definedName>
    <definedName name="_____eu2" localSheetId="8" hidden="1">{#N/A,#N/A,FALSE,"MO (2)"}</definedName>
    <definedName name="_____eu2" localSheetId="10" hidden="1">{#N/A,#N/A,FALSE,"MO (2)"}</definedName>
    <definedName name="_____eu2" localSheetId="3" hidden="1">{#N/A,#N/A,FALSE,"MO (2)"}</definedName>
    <definedName name="_____eu2" localSheetId="5" hidden="1">{#N/A,#N/A,FALSE,"MO (2)"}</definedName>
    <definedName name="_____eu2" localSheetId="7" hidden="1">{#N/A,#N/A,FALSE,"MO (2)"}</definedName>
    <definedName name="_____eu2" localSheetId="9" hidden="1">{#N/A,#N/A,FALSE,"MO (2)"}</definedName>
    <definedName name="_____eu2" localSheetId="11" hidden="1">{#N/A,#N/A,FALSE,"MO (2)"}</definedName>
    <definedName name="_____eu2" localSheetId="4" hidden="1">{#N/A,#N/A,FALSE,"MO (2)"}</definedName>
    <definedName name="_____eu2" localSheetId="0" hidden="1">{#N/A,#N/A,FALSE,"MO (2)"}</definedName>
    <definedName name="_____eu2" localSheetId="12" hidden="1">{#N/A,#N/A,FALSE,"MO (2)"}</definedName>
    <definedName name="_____eu2" hidden="1">{#N/A,#N/A,FALSE,"MO (2)"}</definedName>
    <definedName name="_____MDO1" localSheetId="2">#REF!</definedName>
    <definedName name="_____MDO1" localSheetId="6">#REF!</definedName>
    <definedName name="_____MDO1" localSheetId="8">#REF!</definedName>
    <definedName name="_____MDO1" localSheetId="10">#REF!</definedName>
    <definedName name="_____MDO1" localSheetId="3">#REF!</definedName>
    <definedName name="_____MDO1" localSheetId="5">#REF!</definedName>
    <definedName name="_____MDO1" localSheetId="7">#REF!</definedName>
    <definedName name="_____MDO1" localSheetId="9">#REF!</definedName>
    <definedName name="_____MDO1" localSheetId="4">#REF!</definedName>
    <definedName name="_____MDO1" localSheetId="12">#REF!</definedName>
    <definedName name="_____MDO1">#REF!</definedName>
    <definedName name="_____MDO2" localSheetId="6">#REF!</definedName>
    <definedName name="_____MDO2" localSheetId="8">#REF!</definedName>
    <definedName name="_____MDO2" localSheetId="10">#REF!</definedName>
    <definedName name="_____MDO2" localSheetId="5">#REF!</definedName>
    <definedName name="_____MDO2" localSheetId="7">#REF!</definedName>
    <definedName name="_____MDO2" localSheetId="9">#REF!</definedName>
    <definedName name="_____MDO2" localSheetId="4">#REF!</definedName>
    <definedName name="_____MDO2" localSheetId="12">#REF!</definedName>
    <definedName name="_____MDO2">#REF!</definedName>
    <definedName name="_____R" localSheetId="6">#REF!</definedName>
    <definedName name="_____R" localSheetId="8">#REF!</definedName>
    <definedName name="_____R" localSheetId="10">#REF!</definedName>
    <definedName name="_____R" localSheetId="5">#REF!</definedName>
    <definedName name="_____R" localSheetId="7">#REF!</definedName>
    <definedName name="_____R" localSheetId="9">#REF!</definedName>
    <definedName name="_____R" localSheetId="4">#REF!</definedName>
    <definedName name="_____R" localSheetId="12">#REF!</definedName>
    <definedName name="_____R">#REF!</definedName>
    <definedName name="_____sub1" localSheetId="5">#REF!</definedName>
    <definedName name="_____sub1" localSheetId="4">#REF!</definedName>
    <definedName name="_____sub1">#REF!</definedName>
    <definedName name="_____sub2" localSheetId="5">#REF!</definedName>
    <definedName name="_____sub2" localSheetId="4">#REF!</definedName>
    <definedName name="_____sub2">#REF!</definedName>
    <definedName name="_____sub3" localSheetId="5">#REF!</definedName>
    <definedName name="_____sub3" localSheetId="4">#REF!</definedName>
    <definedName name="_____sub3">#REF!</definedName>
    <definedName name="_____sub4" localSheetId="5">#REF!</definedName>
    <definedName name="_____sub4" localSheetId="4">#REF!</definedName>
    <definedName name="_____sub4">#REF!</definedName>
    <definedName name="____eu2" localSheetId="2" hidden="1">{#N/A,#N/A,FALSE,"MO (2)"}</definedName>
    <definedName name="____eu2" localSheetId="6" hidden="1">{#N/A,#N/A,FALSE,"MO (2)"}</definedName>
    <definedName name="____eu2" localSheetId="8" hidden="1">{#N/A,#N/A,FALSE,"MO (2)"}</definedName>
    <definedName name="____eu2" localSheetId="10" hidden="1">{#N/A,#N/A,FALSE,"MO (2)"}</definedName>
    <definedName name="____eu2" localSheetId="3" hidden="1">{#N/A,#N/A,FALSE,"MO (2)"}</definedName>
    <definedName name="____eu2" localSheetId="5" hidden="1">{#N/A,#N/A,FALSE,"MO (2)"}</definedName>
    <definedName name="____eu2" localSheetId="7" hidden="1">{#N/A,#N/A,FALSE,"MO (2)"}</definedName>
    <definedName name="____eu2" localSheetId="9" hidden="1">{#N/A,#N/A,FALSE,"MO (2)"}</definedName>
    <definedName name="____eu2" localSheetId="11" hidden="1">{#N/A,#N/A,FALSE,"MO (2)"}</definedName>
    <definedName name="____eu2" localSheetId="4" hidden="1">{#N/A,#N/A,FALSE,"MO (2)"}</definedName>
    <definedName name="____eu2" localSheetId="0" hidden="1">{#N/A,#N/A,FALSE,"MO (2)"}</definedName>
    <definedName name="____eu2" localSheetId="12" hidden="1">{#N/A,#N/A,FALSE,"MO (2)"}</definedName>
    <definedName name="____eu2" hidden="1">{#N/A,#N/A,FALSE,"MO (2)"}</definedName>
    <definedName name="____IRM1" localSheetId="2" hidden="1">{#N/A,#N/A,FALSE,"MO (2)"}</definedName>
    <definedName name="____IRM1" localSheetId="6" hidden="1">{#N/A,#N/A,FALSE,"MO (2)"}</definedName>
    <definedName name="____IRM1" localSheetId="8" hidden="1">{#N/A,#N/A,FALSE,"MO (2)"}</definedName>
    <definedName name="____IRM1" localSheetId="10" hidden="1">{#N/A,#N/A,FALSE,"MO (2)"}</definedName>
    <definedName name="____IRM1" localSheetId="3" hidden="1">{#N/A,#N/A,FALSE,"MO (2)"}</definedName>
    <definedName name="____IRM1" localSheetId="5" hidden="1">{#N/A,#N/A,FALSE,"MO (2)"}</definedName>
    <definedName name="____IRM1" localSheetId="7" hidden="1">{#N/A,#N/A,FALSE,"MO (2)"}</definedName>
    <definedName name="____IRM1" localSheetId="9" hidden="1">{#N/A,#N/A,FALSE,"MO (2)"}</definedName>
    <definedName name="____IRM1" localSheetId="11" hidden="1">{#N/A,#N/A,FALSE,"MO (2)"}</definedName>
    <definedName name="____IRM1" localSheetId="4" hidden="1">{#N/A,#N/A,FALSE,"MO (2)"}</definedName>
    <definedName name="____IRM1" localSheetId="0" hidden="1">{#N/A,#N/A,FALSE,"MO (2)"}</definedName>
    <definedName name="____IRM1" localSheetId="12" hidden="1">{#N/A,#N/A,FALSE,"MO (2)"}</definedName>
    <definedName name="____IRM1" hidden="1">{#N/A,#N/A,FALSE,"MO (2)"}</definedName>
    <definedName name="____MDO1" localSheetId="2">#REF!</definedName>
    <definedName name="____MDO1" localSheetId="6">#REF!</definedName>
    <definedName name="____MDO1" localSheetId="8">#REF!</definedName>
    <definedName name="____MDO1" localSheetId="10">#REF!</definedName>
    <definedName name="____MDO1" localSheetId="3">#REF!</definedName>
    <definedName name="____MDO1" localSheetId="5">#REF!</definedName>
    <definedName name="____MDO1" localSheetId="7">#REF!</definedName>
    <definedName name="____MDO1" localSheetId="9">#REF!</definedName>
    <definedName name="____MDO1" localSheetId="4">#REF!</definedName>
    <definedName name="____MDO1" localSheetId="12">#REF!</definedName>
    <definedName name="____MDO1">#REF!</definedName>
    <definedName name="____MDO2" localSheetId="6">#REF!</definedName>
    <definedName name="____MDO2" localSheetId="8">#REF!</definedName>
    <definedName name="____MDO2" localSheetId="10">#REF!</definedName>
    <definedName name="____MDO2" localSheetId="5">#REF!</definedName>
    <definedName name="____MDO2" localSheetId="7">#REF!</definedName>
    <definedName name="____MDO2" localSheetId="9">#REF!</definedName>
    <definedName name="____MDO2" localSheetId="4">#REF!</definedName>
    <definedName name="____MDO2" localSheetId="12">#REF!</definedName>
    <definedName name="____MDO2">#REF!</definedName>
    <definedName name="____R" localSheetId="6">#REF!</definedName>
    <definedName name="____R" localSheetId="8">#REF!</definedName>
    <definedName name="____R" localSheetId="10">#REF!</definedName>
    <definedName name="____R" localSheetId="5">#REF!</definedName>
    <definedName name="____R" localSheetId="7">#REF!</definedName>
    <definedName name="____R" localSheetId="9">#REF!</definedName>
    <definedName name="____R" localSheetId="4">#REF!</definedName>
    <definedName name="____R" localSheetId="12">#REF!</definedName>
    <definedName name="____R">#REF!</definedName>
    <definedName name="____sub1" localSheetId="5">#REF!</definedName>
    <definedName name="____sub1" localSheetId="4">#REF!</definedName>
    <definedName name="____sub1">#REF!</definedName>
    <definedName name="____sub2" localSheetId="5">#REF!</definedName>
    <definedName name="____sub2" localSheetId="4">#REF!</definedName>
    <definedName name="____sub2">#REF!</definedName>
    <definedName name="____sub3" localSheetId="5">#REF!</definedName>
    <definedName name="____sub3" localSheetId="4">#REF!</definedName>
    <definedName name="____sub3">#REF!</definedName>
    <definedName name="____sub4" localSheetId="5">#REF!</definedName>
    <definedName name="____sub4" localSheetId="4">#REF!</definedName>
    <definedName name="____sub4">#REF!</definedName>
    <definedName name="___ELE3" localSheetId="5">#REF!</definedName>
    <definedName name="___ELE3" localSheetId="4">#REF!</definedName>
    <definedName name="___ELE3">#REF!</definedName>
    <definedName name="___eu2" localSheetId="2" hidden="1">{#N/A,#N/A,FALSE,"MO (2)"}</definedName>
    <definedName name="___eu2" localSheetId="6" hidden="1">{#N/A,#N/A,FALSE,"MO (2)"}</definedName>
    <definedName name="___eu2" localSheetId="8" hidden="1">{#N/A,#N/A,FALSE,"MO (2)"}</definedName>
    <definedName name="___eu2" localSheetId="10" hidden="1">{#N/A,#N/A,FALSE,"MO (2)"}</definedName>
    <definedName name="___eu2" localSheetId="3" hidden="1">{#N/A,#N/A,FALSE,"MO (2)"}</definedName>
    <definedName name="___eu2" localSheetId="5" hidden="1">{#N/A,#N/A,FALSE,"MO (2)"}</definedName>
    <definedName name="___eu2" localSheetId="7" hidden="1">{#N/A,#N/A,FALSE,"MO (2)"}</definedName>
    <definedName name="___eu2" localSheetId="9" hidden="1">{#N/A,#N/A,FALSE,"MO (2)"}</definedName>
    <definedName name="___eu2" localSheetId="11" hidden="1">{#N/A,#N/A,FALSE,"MO (2)"}</definedName>
    <definedName name="___eu2" localSheetId="4" hidden="1">{#N/A,#N/A,FALSE,"MO (2)"}</definedName>
    <definedName name="___eu2" localSheetId="0" hidden="1">{#N/A,#N/A,FALSE,"MO (2)"}</definedName>
    <definedName name="___eu2" localSheetId="12" hidden="1">{#N/A,#N/A,FALSE,"MO (2)"}</definedName>
    <definedName name="___eu2" hidden="1">{#N/A,#N/A,FALSE,"MO (2)"}</definedName>
    <definedName name="___IRM1" localSheetId="2" hidden="1">{#N/A,#N/A,FALSE,"MO (2)"}</definedName>
    <definedName name="___IRM1" localSheetId="6" hidden="1">{#N/A,#N/A,FALSE,"MO (2)"}</definedName>
    <definedName name="___IRM1" localSheetId="8" hidden="1">{#N/A,#N/A,FALSE,"MO (2)"}</definedName>
    <definedName name="___IRM1" localSheetId="10" hidden="1">{#N/A,#N/A,FALSE,"MO (2)"}</definedName>
    <definedName name="___IRM1" localSheetId="3" hidden="1">{#N/A,#N/A,FALSE,"MO (2)"}</definedName>
    <definedName name="___IRM1" localSheetId="5" hidden="1">{#N/A,#N/A,FALSE,"MO (2)"}</definedName>
    <definedName name="___IRM1" localSheetId="7" hidden="1">{#N/A,#N/A,FALSE,"MO (2)"}</definedName>
    <definedName name="___IRM1" localSheetId="9" hidden="1">{#N/A,#N/A,FALSE,"MO (2)"}</definedName>
    <definedName name="___IRM1" localSheetId="11" hidden="1">{#N/A,#N/A,FALSE,"MO (2)"}</definedName>
    <definedName name="___IRM1" localSheetId="4" hidden="1">{#N/A,#N/A,FALSE,"MO (2)"}</definedName>
    <definedName name="___IRM1" localSheetId="0" hidden="1">{#N/A,#N/A,FALSE,"MO (2)"}</definedName>
    <definedName name="___IRM1" localSheetId="12" hidden="1">{#N/A,#N/A,FALSE,"MO (2)"}</definedName>
    <definedName name="___IRM1" hidden="1">{#N/A,#N/A,FALSE,"MO (2)"}</definedName>
    <definedName name="___MDO1" localSheetId="2">#REF!</definedName>
    <definedName name="___MDO1" localSheetId="6">#REF!</definedName>
    <definedName name="___MDO1" localSheetId="8">#REF!</definedName>
    <definedName name="___MDO1" localSheetId="10">#REF!</definedName>
    <definedName name="___MDO1" localSheetId="3">#REF!</definedName>
    <definedName name="___MDO1" localSheetId="5">#REF!</definedName>
    <definedName name="___MDO1" localSheetId="7">#REF!</definedName>
    <definedName name="___MDO1" localSheetId="9">#REF!</definedName>
    <definedName name="___MDO1" localSheetId="4">#REF!</definedName>
    <definedName name="___MDO1" localSheetId="12">#REF!</definedName>
    <definedName name="___MDO1">#REF!</definedName>
    <definedName name="___MDO2" localSheetId="6">#REF!</definedName>
    <definedName name="___MDO2" localSheetId="8">#REF!</definedName>
    <definedName name="___MDO2" localSheetId="10">#REF!</definedName>
    <definedName name="___MDO2" localSheetId="5">#REF!</definedName>
    <definedName name="___MDO2" localSheetId="7">#REF!</definedName>
    <definedName name="___MDO2" localSheetId="9">#REF!</definedName>
    <definedName name="___MDO2" localSheetId="4">#REF!</definedName>
    <definedName name="___MDO2" localSheetId="12">#REF!</definedName>
    <definedName name="___MDO2">#REF!</definedName>
    <definedName name="___R" localSheetId="6">#REF!</definedName>
    <definedName name="___R" localSheetId="8">#REF!</definedName>
    <definedName name="___R" localSheetId="10">#REF!</definedName>
    <definedName name="___R" localSheetId="5">#REF!</definedName>
    <definedName name="___R" localSheetId="7">#REF!</definedName>
    <definedName name="___R" localSheetId="9">#REF!</definedName>
    <definedName name="___R" localSheetId="4">#REF!</definedName>
    <definedName name="___R" localSheetId="12">#REF!</definedName>
    <definedName name="___R">#REF!</definedName>
    <definedName name="___sub1" localSheetId="5">#REF!</definedName>
    <definedName name="___sub1" localSheetId="4">#REF!</definedName>
    <definedName name="___sub1">#REF!</definedName>
    <definedName name="___sub2" localSheetId="5">#REF!</definedName>
    <definedName name="___sub2" localSheetId="4">#REF!</definedName>
    <definedName name="___sub2">#REF!</definedName>
    <definedName name="___sub3" localSheetId="5">#REF!</definedName>
    <definedName name="___sub3" localSheetId="4">#REF!</definedName>
    <definedName name="___sub3">#REF!</definedName>
    <definedName name="___sub4" localSheetId="5">#REF!</definedName>
    <definedName name="___sub4" localSheetId="4">#REF!</definedName>
    <definedName name="___sub4">#REF!</definedName>
    <definedName name="___tot1" localSheetId="5">#REF!</definedName>
    <definedName name="___tot1" localSheetId="4">#REF!</definedName>
    <definedName name="___tot1">#REF!</definedName>
    <definedName name="___tot2" localSheetId="5">#REF!</definedName>
    <definedName name="___tot2" localSheetId="4">#REF!</definedName>
    <definedName name="___tot2">#REF!</definedName>
    <definedName name="___tot3" localSheetId="5">#REF!</definedName>
    <definedName name="___tot3" localSheetId="4">#REF!</definedName>
    <definedName name="___tot3">#REF!</definedName>
    <definedName name="___tot4" localSheetId="5">#REF!</definedName>
    <definedName name="___tot4" localSheetId="4">#REF!</definedName>
    <definedName name="___tot4">#REF!</definedName>
    <definedName name="___tot5" localSheetId="5">#REF!</definedName>
    <definedName name="___tot5" localSheetId="4">#REF!</definedName>
    <definedName name="___tot5">#REF!</definedName>
    <definedName name="___tot6" localSheetId="5">#REF!</definedName>
    <definedName name="___tot6" localSheetId="4">#REF!</definedName>
    <definedName name="___tot6">#REF!</definedName>
    <definedName name="___tot7" localSheetId="5">#REF!</definedName>
    <definedName name="___tot7" localSheetId="4">#REF!</definedName>
    <definedName name="___tot7">#REF!</definedName>
    <definedName name="___tot8" localSheetId="5">#REF!</definedName>
    <definedName name="___tot8" localSheetId="4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2">#REF!</definedName>
    <definedName name="__ELE1" localSheetId="6">#REF!</definedName>
    <definedName name="__ELE1" localSheetId="8">#REF!</definedName>
    <definedName name="__ELE1" localSheetId="10">#REF!</definedName>
    <definedName name="__ELE1" localSheetId="3">#REF!</definedName>
    <definedName name="__ELE1" localSheetId="5">#REF!</definedName>
    <definedName name="__ELE1" localSheetId="7">#REF!</definedName>
    <definedName name="__ELE1" localSheetId="9">#REF!</definedName>
    <definedName name="__ELE1" localSheetId="4">#REF!</definedName>
    <definedName name="__ELE1" localSheetId="12">#REF!</definedName>
    <definedName name="__ELE1">#REF!</definedName>
    <definedName name="__ELE2" localSheetId="6">#REF!</definedName>
    <definedName name="__ELE2" localSheetId="8">#REF!</definedName>
    <definedName name="__ELE2" localSheetId="10">#REF!</definedName>
    <definedName name="__ELE2" localSheetId="5">#REF!</definedName>
    <definedName name="__ELE2" localSheetId="7">#REF!</definedName>
    <definedName name="__ELE2" localSheetId="9">#REF!</definedName>
    <definedName name="__ELE2" localSheetId="4">#REF!</definedName>
    <definedName name="__ELE2" localSheetId="12">#REF!</definedName>
    <definedName name="__ELE2">#REF!</definedName>
    <definedName name="__ELE3" localSheetId="6">#REF!</definedName>
    <definedName name="__ELE3" localSheetId="8">#REF!</definedName>
    <definedName name="__ELE3" localSheetId="10">#REF!</definedName>
    <definedName name="__ELE3" localSheetId="5">#REF!</definedName>
    <definedName name="__ELE3" localSheetId="7">#REF!</definedName>
    <definedName name="__ELE3" localSheetId="9">#REF!</definedName>
    <definedName name="__ELE3" localSheetId="4">#REF!</definedName>
    <definedName name="__ELE3" localSheetId="12">#REF!</definedName>
    <definedName name="__ELE3">#REF!</definedName>
    <definedName name="__eu2" localSheetId="2" hidden="1">{#N/A,#N/A,FALSE,"MO (2)"}</definedName>
    <definedName name="__eu2" localSheetId="6" hidden="1">{#N/A,#N/A,FALSE,"MO (2)"}</definedName>
    <definedName name="__eu2" localSheetId="8" hidden="1">{#N/A,#N/A,FALSE,"MO (2)"}</definedName>
    <definedName name="__eu2" localSheetId="10" hidden="1">{#N/A,#N/A,FALSE,"MO (2)"}</definedName>
    <definedName name="__eu2" localSheetId="3" hidden="1">{#N/A,#N/A,FALSE,"MO (2)"}</definedName>
    <definedName name="__eu2" localSheetId="5" hidden="1">{#N/A,#N/A,FALSE,"MO (2)"}</definedName>
    <definedName name="__eu2" localSheetId="7" hidden="1">{#N/A,#N/A,FALSE,"MO (2)"}</definedName>
    <definedName name="__eu2" localSheetId="9" hidden="1">{#N/A,#N/A,FALSE,"MO (2)"}</definedName>
    <definedName name="__eu2" localSheetId="11" hidden="1">{#N/A,#N/A,FALSE,"MO (2)"}</definedName>
    <definedName name="__eu2" localSheetId="4" hidden="1">{#N/A,#N/A,FALSE,"MO (2)"}</definedName>
    <definedName name="__eu2" localSheetId="0" hidden="1">{#N/A,#N/A,FALSE,"MO (2)"}</definedName>
    <definedName name="__eu2" localSheetId="12" hidden="1">{#N/A,#N/A,FALSE,"MO (2)"}</definedName>
    <definedName name="__eu2" hidden="1">{#N/A,#N/A,FALSE,"MO (2)"}</definedName>
    <definedName name="__IRM1" localSheetId="2" hidden="1">{#N/A,#N/A,FALSE,"MO (2)"}</definedName>
    <definedName name="__IRM1" localSheetId="6" hidden="1">{#N/A,#N/A,FALSE,"MO (2)"}</definedName>
    <definedName name="__IRM1" localSheetId="8" hidden="1">{#N/A,#N/A,FALSE,"MO (2)"}</definedName>
    <definedName name="__IRM1" localSheetId="10" hidden="1">{#N/A,#N/A,FALSE,"MO (2)"}</definedName>
    <definedName name="__IRM1" localSheetId="3" hidden="1">{#N/A,#N/A,FALSE,"MO (2)"}</definedName>
    <definedName name="__IRM1" localSheetId="5" hidden="1">{#N/A,#N/A,FALSE,"MO (2)"}</definedName>
    <definedName name="__IRM1" localSheetId="7" hidden="1">{#N/A,#N/A,FALSE,"MO (2)"}</definedName>
    <definedName name="__IRM1" localSheetId="9" hidden="1">{#N/A,#N/A,FALSE,"MO (2)"}</definedName>
    <definedName name="__IRM1" localSheetId="11" hidden="1">{#N/A,#N/A,FALSE,"MO (2)"}</definedName>
    <definedName name="__IRM1" localSheetId="4" hidden="1">{#N/A,#N/A,FALSE,"MO (2)"}</definedName>
    <definedName name="__IRM1" localSheetId="0" hidden="1">{#N/A,#N/A,FALSE,"MO (2)"}</definedName>
    <definedName name="__IRM1" localSheetId="12" hidden="1">{#N/A,#N/A,FALSE,"MO (2)"}</definedName>
    <definedName name="__IRM1" hidden="1">{#N/A,#N/A,FALSE,"MO (2)"}</definedName>
    <definedName name="__MDO1">[4]INSUMOS!$C$8</definedName>
    <definedName name="__MDO2" localSheetId="2">#REF!</definedName>
    <definedName name="__MDO2" localSheetId="6">#REF!</definedName>
    <definedName name="__MDO2" localSheetId="8">#REF!</definedName>
    <definedName name="__MDO2" localSheetId="10">#REF!</definedName>
    <definedName name="__MDO2" localSheetId="3">#REF!</definedName>
    <definedName name="__MDO2" localSheetId="5">#REF!</definedName>
    <definedName name="__MDO2" localSheetId="7">#REF!</definedName>
    <definedName name="__MDO2" localSheetId="9">#REF!</definedName>
    <definedName name="__MDO2" localSheetId="4">#REF!</definedName>
    <definedName name="__MDO2" localSheetId="12">#REF!</definedName>
    <definedName name="__MDO2">#REF!</definedName>
    <definedName name="__R" localSheetId="6">#REF!</definedName>
    <definedName name="__R" localSheetId="8">#REF!</definedName>
    <definedName name="__R" localSheetId="10">#REF!</definedName>
    <definedName name="__R" localSheetId="5">#REF!</definedName>
    <definedName name="__R" localSheetId="7">#REF!</definedName>
    <definedName name="__R" localSheetId="9">#REF!</definedName>
    <definedName name="__R" localSheetId="4">#REF!</definedName>
    <definedName name="__R" localSheetId="12">#REF!</definedName>
    <definedName name="__R">#REF!</definedName>
    <definedName name="__sub1" localSheetId="6">#REF!</definedName>
    <definedName name="__sub1" localSheetId="8">#REF!</definedName>
    <definedName name="__sub1" localSheetId="10">#REF!</definedName>
    <definedName name="__sub1" localSheetId="5">#REF!</definedName>
    <definedName name="__sub1" localSheetId="7">#REF!</definedName>
    <definedName name="__sub1" localSheetId="9">#REF!</definedName>
    <definedName name="__sub1" localSheetId="4">#REF!</definedName>
    <definedName name="__sub1" localSheetId="12">#REF!</definedName>
    <definedName name="__sub1">#REF!</definedName>
    <definedName name="__sub2" localSheetId="5">#REF!</definedName>
    <definedName name="__sub2" localSheetId="4">#REF!</definedName>
    <definedName name="__sub2">#REF!</definedName>
    <definedName name="__sub3" localSheetId="5">#REF!</definedName>
    <definedName name="__sub3" localSheetId="4">#REF!</definedName>
    <definedName name="__sub3">#REF!</definedName>
    <definedName name="__sub4" localSheetId="5">#REF!</definedName>
    <definedName name="__sub4" localSheetId="4">#REF!</definedName>
    <definedName name="__sub4">#REF!</definedName>
    <definedName name="__tot1" localSheetId="5">#REF!</definedName>
    <definedName name="__tot1" localSheetId="4">#REF!</definedName>
    <definedName name="__tot1">#REF!</definedName>
    <definedName name="__tot2" localSheetId="5">#REF!</definedName>
    <definedName name="__tot2" localSheetId="4">#REF!</definedName>
    <definedName name="__tot2">#REF!</definedName>
    <definedName name="__tot3" localSheetId="5">#REF!</definedName>
    <definedName name="__tot3" localSheetId="4">#REF!</definedName>
    <definedName name="__tot3">#REF!</definedName>
    <definedName name="__tot4" localSheetId="5">#REF!</definedName>
    <definedName name="__tot4" localSheetId="4">#REF!</definedName>
    <definedName name="__tot4">#REF!</definedName>
    <definedName name="__tot5" localSheetId="5">#REF!</definedName>
    <definedName name="__tot5" localSheetId="4">#REF!</definedName>
    <definedName name="__tot5">#REF!</definedName>
    <definedName name="__tot6" localSheetId="5">#REF!</definedName>
    <definedName name="__tot6" localSheetId="4">#REF!</definedName>
    <definedName name="__tot6">#REF!</definedName>
    <definedName name="__tot7" localSheetId="5">#REF!</definedName>
    <definedName name="__tot7" localSheetId="4">#REF!</definedName>
    <definedName name="__tot7">#REF!</definedName>
    <definedName name="__tot8" localSheetId="5">#REF!</definedName>
    <definedName name="__tot8" localSheetId="4">#REF!</definedName>
    <definedName name="__tot8">#REF!</definedName>
    <definedName name="__xlfn.BAHTTEXT" hidden="1">#NAME?</definedName>
    <definedName name="__xlnm.Print_Titles_2" localSheetId="6">#REF!</definedName>
    <definedName name="__xlnm.Print_Titles_2" localSheetId="8">#REF!</definedName>
    <definedName name="__xlnm.Print_Titles_2" localSheetId="10">#REF!</definedName>
    <definedName name="__xlnm.Print_Titles_2" localSheetId="5">#REF!</definedName>
    <definedName name="__xlnm.Print_Titles_2" localSheetId="7">#REF!</definedName>
    <definedName name="__xlnm.Print_Titles_2" localSheetId="9">#REF!</definedName>
    <definedName name="__xlnm.Print_Titles_2" localSheetId="4">#REF!</definedName>
    <definedName name="__xlnm.Print_Titles_2" localSheetId="0">#REF!</definedName>
    <definedName name="__xlnm.Print_Titles_2" localSheetId="12">#REF!</definedName>
    <definedName name="__xlnm.Print_Titles_2">#REF!</definedName>
    <definedName name="_01_09_96" localSheetId="6">#REF!</definedName>
    <definedName name="_01_09_96" localSheetId="8">#REF!</definedName>
    <definedName name="_01_09_96" localSheetId="10">#REF!</definedName>
    <definedName name="_01_09_96" localSheetId="5">#REF!</definedName>
    <definedName name="_01_09_96" localSheetId="7">#REF!</definedName>
    <definedName name="_01_09_96" localSheetId="9">#REF!</definedName>
    <definedName name="_01_09_96" localSheetId="4">#REF!</definedName>
    <definedName name="_01_09_96" localSheetId="12">#REF!</definedName>
    <definedName name="_01_09_96">#REF!</definedName>
    <definedName name="_A1" localSheetId="5">#REF!</definedName>
    <definedName name="_A1" localSheetId="4">#REF!</definedName>
    <definedName name="_A1" localSheetId="12">#REF!</definedName>
    <definedName name="_A1">#REF!</definedName>
    <definedName name="_C" localSheetId="2">[1]Reforma!#REF!</definedName>
    <definedName name="_C" localSheetId="6">[1]Reforma!#REF!</definedName>
    <definedName name="_C" localSheetId="8">[1]Reforma!#REF!</definedName>
    <definedName name="_C" localSheetId="10">[1]Reforma!#REF!</definedName>
    <definedName name="_C" localSheetId="3">[1]Reforma!#REF!</definedName>
    <definedName name="_C" localSheetId="5">[1]Reforma!#REF!</definedName>
    <definedName name="_C" localSheetId="7">[1]Reforma!#REF!</definedName>
    <definedName name="_C" localSheetId="9">[1]Reforma!#REF!</definedName>
    <definedName name="_C" localSheetId="4">[1]Reforma!#REF!</definedName>
    <definedName name="_C" localSheetId="12">[1]Reforma!#REF!</definedName>
    <definedName name="_C">[1]Reforma!#REF!</definedName>
    <definedName name="_C_1" localSheetId="2">[1]Reforma!#REF!</definedName>
    <definedName name="_C_1" localSheetId="6">[1]Reforma!#REF!</definedName>
    <definedName name="_C_1" localSheetId="8">[1]Reforma!#REF!</definedName>
    <definedName name="_C_1" localSheetId="10">[1]Reforma!#REF!</definedName>
    <definedName name="_C_1" localSheetId="3">[1]Reforma!#REF!</definedName>
    <definedName name="_C_1" localSheetId="5">[1]Reforma!#REF!</definedName>
    <definedName name="_C_1" localSheetId="7">[1]Reforma!#REF!</definedName>
    <definedName name="_C_1" localSheetId="9">[1]Reforma!#REF!</definedName>
    <definedName name="_C_1" localSheetId="4">[1]Reforma!#REF!</definedName>
    <definedName name="_C_1" localSheetId="12">[1]Reforma!#REF!</definedName>
    <definedName name="_C_1">[1]Reforma!#REF!</definedName>
    <definedName name="_cab1" localSheetId="2">#REF!</definedName>
    <definedName name="_cab1" localSheetId="6">#REF!</definedName>
    <definedName name="_cab1" localSheetId="8">#REF!</definedName>
    <definedName name="_cab1" localSheetId="10">#REF!</definedName>
    <definedName name="_cab1" localSheetId="3">#REF!</definedName>
    <definedName name="_cab1" localSheetId="5">#REF!</definedName>
    <definedName name="_cab1" localSheetId="7">#REF!</definedName>
    <definedName name="_cab1" localSheetId="9">#REF!</definedName>
    <definedName name="_cab1" localSheetId="4">#REF!</definedName>
    <definedName name="_cab1" localSheetId="12">#REF!</definedName>
    <definedName name="_cab1">#REF!</definedName>
    <definedName name="_COM010201" localSheetId="6">#REF!</definedName>
    <definedName name="_COM010201" localSheetId="8">#REF!</definedName>
    <definedName name="_COM010201" localSheetId="10">#REF!</definedName>
    <definedName name="_COM010201" localSheetId="5">#REF!</definedName>
    <definedName name="_COM010201" localSheetId="7">#REF!</definedName>
    <definedName name="_COM010201" localSheetId="9">#REF!</definedName>
    <definedName name="_COM010201" localSheetId="4">#REF!</definedName>
    <definedName name="_COM010201" localSheetId="12">#REF!</definedName>
    <definedName name="_COM010201">#REF!</definedName>
    <definedName name="_COM010202" localSheetId="6">#REF!</definedName>
    <definedName name="_COM010202" localSheetId="8">#REF!</definedName>
    <definedName name="_COM010202" localSheetId="10">#REF!</definedName>
    <definedName name="_COM010202" localSheetId="5">#REF!</definedName>
    <definedName name="_COM010202" localSheetId="7">#REF!</definedName>
    <definedName name="_COM010202" localSheetId="9">#REF!</definedName>
    <definedName name="_COM010202" localSheetId="4">#REF!</definedName>
    <definedName name="_COM010202" localSheetId="12">#REF!</definedName>
    <definedName name="_COM010202">#REF!</definedName>
    <definedName name="_COM010205" localSheetId="5">#REF!</definedName>
    <definedName name="_COM010205" localSheetId="4">#REF!</definedName>
    <definedName name="_COM010205">#REF!</definedName>
    <definedName name="_COM010206" localSheetId="5">#REF!</definedName>
    <definedName name="_COM010206" localSheetId="4">#REF!</definedName>
    <definedName name="_COM010206">#REF!</definedName>
    <definedName name="_COM010210" localSheetId="5">#REF!</definedName>
    <definedName name="_COM010210" localSheetId="4">#REF!</definedName>
    <definedName name="_COM010210">#REF!</definedName>
    <definedName name="_COM010301" localSheetId="5">#REF!</definedName>
    <definedName name="_COM010301" localSheetId="4">#REF!</definedName>
    <definedName name="_COM010301">#REF!</definedName>
    <definedName name="_COM010401" localSheetId="5">#REF!</definedName>
    <definedName name="_COM010401" localSheetId="4">#REF!</definedName>
    <definedName name="_COM010401">#REF!</definedName>
    <definedName name="_COM010402" localSheetId="5">#REF!</definedName>
    <definedName name="_COM010402" localSheetId="4">#REF!</definedName>
    <definedName name="_COM010402">#REF!</definedName>
    <definedName name="_COM010407" localSheetId="5">#REF!</definedName>
    <definedName name="_COM010407" localSheetId="4">#REF!</definedName>
    <definedName name="_COM010407">#REF!</definedName>
    <definedName name="_COM010413" localSheetId="5">#REF!</definedName>
    <definedName name="_COM010413" localSheetId="4">#REF!</definedName>
    <definedName name="_COM010413">#REF!</definedName>
    <definedName name="_COM010501" localSheetId="5">#REF!</definedName>
    <definedName name="_COM010501" localSheetId="4">#REF!</definedName>
    <definedName name="_COM010501">#REF!</definedName>
    <definedName name="_COM010503" localSheetId="5">#REF!</definedName>
    <definedName name="_COM010503" localSheetId="4">#REF!</definedName>
    <definedName name="_COM010503">#REF!</definedName>
    <definedName name="_COM010505" localSheetId="5">#REF!</definedName>
    <definedName name="_COM010505" localSheetId="4">#REF!</definedName>
    <definedName name="_COM010505">#REF!</definedName>
    <definedName name="_COM010509" localSheetId="5">#REF!</definedName>
    <definedName name="_COM010509" localSheetId="4">#REF!</definedName>
    <definedName name="_COM010509">#REF!</definedName>
    <definedName name="_COM010512" localSheetId="5">#REF!</definedName>
    <definedName name="_COM010512" localSheetId="4">#REF!</definedName>
    <definedName name="_COM010512">#REF!</definedName>
    <definedName name="_COM010518" localSheetId="5">#REF!</definedName>
    <definedName name="_COM010518" localSheetId="4">#REF!</definedName>
    <definedName name="_COM010518">#REF!</definedName>
    <definedName name="_COM010519" localSheetId="5">#REF!</definedName>
    <definedName name="_COM010519" localSheetId="4">#REF!</definedName>
    <definedName name="_COM010519">#REF!</definedName>
    <definedName name="_COM010521" localSheetId="5">#REF!</definedName>
    <definedName name="_COM010521" localSheetId="4">#REF!</definedName>
    <definedName name="_COM010521">#REF!</definedName>
    <definedName name="_COM010523" localSheetId="5">#REF!</definedName>
    <definedName name="_COM010523" localSheetId="4">#REF!</definedName>
    <definedName name="_COM010523">#REF!</definedName>
    <definedName name="_COM010532" localSheetId="5">#REF!</definedName>
    <definedName name="_COM010532" localSheetId="4">#REF!</definedName>
    <definedName name="_COM010532">#REF!</definedName>
    <definedName name="_COM010533" localSheetId="5">#REF!</definedName>
    <definedName name="_COM010533" localSheetId="4">#REF!</definedName>
    <definedName name="_COM010533">#REF!</definedName>
    <definedName name="_COM010536" localSheetId="5">#REF!</definedName>
    <definedName name="_COM010536" localSheetId="4">#REF!</definedName>
    <definedName name="_COM010536">#REF!</definedName>
    <definedName name="_COM010701" localSheetId="5">#REF!</definedName>
    <definedName name="_COM010701" localSheetId="4">#REF!</definedName>
    <definedName name="_COM010701">#REF!</definedName>
    <definedName name="_COM010703" localSheetId="5">#REF!</definedName>
    <definedName name="_COM010703" localSheetId="4">#REF!</definedName>
    <definedName name="_COM010703">#REF!</definedName>
    <definedName name="_COM010705" localSheetId="5">#REF!</definedName>
    <definedName name="_COM010705" localSheetId="4">#REF!</definedName>
    <definedName name="_COM010705">#REF!</definedName>
    <definedName name="_COM010708" localSheetId="5">#REF!</definedName>
    <definedName name="_COM010708" localSheetId="4">#REF!</definedName>
    <definedName name="_COM010708">#REF!</definedName>
    <definedName name="_COM010710" localSheetId="5">#REF!</definedName>
    <definedName name="_COM010710" localSheetId="4">#REF!</definedName>
    <definedName name="_COM010710">#REF!</definedName>
    <definedName name="_COM010712" localSheetId="5">#REF!</definedName>
    <definedName name="_COM010712" localSheetId="4">#REF!</definedName>
    <definedName name="_COM010712">#REF!</definedName>
    <definedName name="_COM010717" localSheetId="5">#REF!</definedName>
    <definedName name="_COM010717" localSheetId="4">#REF!</definedName>
    <definedName name="_COM010717">#REF!</definedName>
    <definedName name="_COM010718" localSheetId="5">#REF!</definedName>
    <definedName name="_COM010718" localSheetId="4">#REF!</definedName>
    <definedName name="_COM010718">#REF!</definedName>
    <definedName name="_COM020201" localSheetId="5">#REF!</definedName>
    <definedName name="_COM020201" localSheetId="4">#REF!</definedName>
    <definedName name="_COM020201">#REF!</definedName>
    <definedName name="_COM020205" localSheetId="5">#REF!</definedName>
    <definedName name="_COM020205" localSheetId="4">#REF!</definedName>
    <definedName name="_COM020205">#REF!</definedName>
    <definedName name="_COM020211" localSheetId="5">#REF!</definedName>
    <definedName name="_COM020211" localSheetId="4">#REF!</definedName>
    <definedName name="_COM020211">#REF!</definedName>
    <definedName name="_COM020217" localSheetId="5">#REF!</definedName>
    <definedName name="_COM020217" localSheetId="4">#REF!</definedName>
    <definedName name="_COM020217">#REF!</definedName>
    <definedName name="_COM030102" localSheetId="5">#REF!</definedName>
    <definedName name="_COM030102" localSheetId="4">#REF!</definedName>
    <definedName name="_COM030102">#REF!</definedName>
    <definedName name="_COM030201" localSheetId="5">#REF!</definedName>
    <definedName name="_COM030201" localSheetId="4">#REF!</definedName>
    <definedName name="_COM030201">#REF!</definedName>
    <definedName name="_COM030303" localSheetId="5">#REF!</definedName>
    <definedName name="_COM030303" localSheetId="4">#REF!</definedName>
    <definedName name="_COM030303">#REF!</definedName>
    <definedName name="_COM030317" localSheetId="5">#REF!</definedName>
    <definedName name="_COM030317" localSheetId="4">#REF!</definedName>
    <definedName name="_COM030317">#REF!</definedName>
    <definedName name="_COM040101" localSheetId="5">#REF!</definedName>
    <definedName name="_COM040101" localSheetId="4">#REF!</definedName>
    <definedName name="_COM040101">#REF!</definedName>
    <definedName name="_COM040202" localSheetId="5">#REF!</definedName>
    <definedName name="_COM040202" localSheetId="4">#REF!</definedName>
    <definedName name="_COM040202">#REF!</definedName>
    <definedName name="_COM050103" localSheetId="5">#REF!</definedName>
    <definedName name="_COM050103" localSheetId="4">#REF!</definedName>
    <definedName name="_COM050103">#REF!</definedName>
    <definedName name="_COM050207" localSheetId="5">#REF!</definedName>
    <definedName name="_COM050207" localSheetId="4">#REF!</definedName>
    <definedName name="_COM050207">#REF!</definedName>
    <definedName name="_COM060101" localSheetId="5">#REF!</definedName>
    <definedName name="_COM060101" localSheetId="4">#REF!</definedName>
    <definedName name="_COM060101">#REF!</definedName>
    <definedName name="_COM080101" localSheetId="5">#REF!</definedName>
    <definedName name="_COM080101" localSheetId="4">#REF!</definedName>
    <definedName name="_COM080101">#REF!</definedName>
    <definedName name="_COM080310" localSheetId="5">#REF!</definedName>
    <definedName name="_COM080310" localSheetId="4">#REF!</definedName>
    <definedName name="_COM080310">#REF!</definedName>
    <definedName name="_COM090101" localSheetId="5">#REF!</definedName>
    <definedName name="_COM090101" localSheetId="4">#REF!</definedName>
    <definedName name="_COM090101">#REF!</definedName>
    <definedName name="_COM100302" localSheetId="5">#REF!</definedName>
    <definedName name="_COM100302" localSheetId="4">#REF!</definedName>
    <definedName name="_COM100302">#REF!</definedName>
    <definedName name="_COM110101" localSheetId="5">#REF!</definedName>
    <definedName name="_COM110101" localSheetId="4">#REF!</definedName>
    <definedName name="_COM110101">#REF!</definedName>
    <definedName name="_COM110104" localSheetId="5">#REF!</definedName>
    <definedName name="_COM110104" localSheetId="4">#REF!</definedName>
    <definedName name="_COM110104">#REF!</definedName>
    <definedName name="_COM110107" localSheetId="5">#REF!</definedName>
    <definedName name="_COM110107" localSheetId="4">#REF!</definedName>
    <definedName name="_COM110107">#REF!</definedName>
    <definedName name="_COM120101" localSheetId="5">#REF!</definedName>
    <definedName name="_COM120101" localSheetId="4">#REF!</definedName>
    <definedName name="_COM120101">#REF!</definedName>
    <definedName name="_COM120105" localSheetId="5">#REF!</definedName>
    <definedName name="_COM120105" localSheetId="4">#REF!</definedName>
    <definedName name="_COM120105">#REF!</definedName>
    <definedName name="_COM120106" localSheetId="5">#REF!</definedName>
    <definedName name="_COM120106" localSheetId="4">#REF!</definedName>
    <definedName name="_COM120106">#REF!</definedName>
    <definedName name="_COM120107" localSheetId="5">#REF!</definedName>
    <definedName name="_COM120107" localSheetId="4">#REF!</definedName>
    <definedName name="_COM120107">#REF!</definedName>
    <definedName name="_COM120110" localSheetId="5">#REF!</definedName>
    <definedName name="_COM120110" localSheetId="4">#REF!</definedName>
    <definedName name="_COM120110">#REF!</definedName>
    <definedName name="_COM120150" localSheetId="5">#REF!</definedName>
    <definedName name="_COM120150" localSheetId="4">#REF!</definedName>
    <definedName name="_COM120150">#REF!</definedName>
    <definedName name="_COM130101" localSheetId="5">#REF!</definedName>
    <definedName name="_COM130101" localSheetId="4">#REF!</definedName>
    <definedName name="_COM130101">#REF!</definedName>
    <definedName name="_COM130103" localSheetId="5">#REF!</definedName>
    <definedName name="_COM130103" localSheetId="4">#REF!</definedName>
    <definedName name="_COM130103">#REF!</definedName>
    <definedName name="_COM130304" localSheetId="5">#REF!</definedName>
    <definedName name="_COM130304" localSheetId="4">#REF!</definedName>
    <definedName name="_COM130304">#REF!</definedName>
    <definedName name="_COM130401" localSheetId="5">#REF!</definedName>
    <definedName name="_COM130401" localSheetId="4">#REF!</definedName>
    <definedName name="_COM130401">#REF!</definedName>
    <definedName name="_COM140102" localSheetId="5">#REF!</definedName>
    <definedName name="_COM140102" localSheetId="4">#REF!</definedName>
    <definedName name="_COM140102">#REF!</definedName>
    <definedName name="_COM140109" localSheetId="5">#REF!</definedName>
    <definedName name="_COM140109" localSheetId="4">#REF!</definedName>
    <definedName name="_COM140109">#REF!</definedName>
    <definedName name="_COM140113" localSheetId="5">#REF!</definedName>
    <definedName name="_COM140113" localSheetId="4">#REF!</definedName>
    <definedName name="_COM140113">#REF!</definedName>
    <definedName name="_COM140122" localSheetId="5">#REF!</definedName>
    <definedName name="_COM140122" localSheetId="4">#REF!</definedName>
    <definedName name="_COM140122">#REF!</definedName>
    <definedName name="_COM140126" localSheetId="5">#REF!</definedName>
    <definedName name="_COM140126" localSheetId="4">#REF!</definedName>
    <definedName name="_COM140126">#REF!</definedName>
    <definedName name="_COM140129" localSheetId="5">#REF!</definedName>
    <definedName name="_COM140129" localSheetId="4">#REF!</definedName>
    <definedName name="_COM140129">#REF!</definedName>
    <definedName name="_COM140135" localSheetId="5">#REF!</definedName>
    <definedName name="_COM140135" localSheetId="4">#REF!</definedName>
    <definedName name="_COM140135">#REF!</definedName>
    <definedName name="_COM140143" localSheetId="5">#REF!</definedName>
    <definedName name="_COM140143" localSheetId="4">#REF!</definedName>
    <definedName name="_COM140143">#REF!</definedName>
    <definedName name="_COM140145" localSheetId="5">#REF!</definedName>
    <definedName name="_COM140145" localSheetId="4">#REF!</definedName>
    <definedName name="_COM140145">#REF!</definedName>
    <definedName name="_COM150130" localSheetId="5">#REF!</definedName>
    <definedName name="_COM150130" localSheetId="4">#REF!</definedName>
    <definedName name="_COM150130">#REF!</definedName>
    <definedName name="_COM170101" localSheetId="5">#REF!</definedName>
    <definedName name="_COM170101" localSheetId="4">#REF!</definedName>
    <definedName name="_COM170101">#REF!</definedName>
    <definedName name="_COM170102" localSheetId="5">#REF!</definedName>
    <definedName name="_COM170102" localSheetId="4">#REF!</definedName>
    <definedName name="_COM170102">#REF!</definedName>
    <definedName name="_COM170103" localSheetId="5">#REF!</definedName>
    <definedName name="_COM170103" localSheetId="4">#REF!</definedName>
    <definedName name="_COM170103">#REF!</definedName>
    <definedName name="_cron." localSheetId="5" hidden="1">#REF!</definedName>
    <definedName name="_cron." localSheetId="4" hidden="1">#REF!</definedName>
    <definedName name="_cron." hidden="1">#REF!</definedName>
    <definedName name="_D" localSheetId="2">[1]Reforma!#REF!</definedName>
    <definedName name="_D" localSheetId="6">[1]Reforma!#REF!</definedName>
    <definedName name="_D" localSheetId="8">[1]Reforma!#REF!</definedName>
    <definedName name="_D" localSheetId="10">[1]Reforma!#REF!</definedName>
    <definedName name="_D" localSheetId="3">[1]Reforma!#REF!</definedName>
    <definedName name="_D" localSheetId="5">[1]Reforma!#REF!</definedName>
    <definedName name="_D" localSheetId="7">[1]Reforma!#REF!</definedName>
    <definedName name="_D" localSheetId="9">[1]Reforma!#REF!</definedName>
    <definedName name="_D" localSheetId="4">[1]Reforma!#REF!</definedName>
    <definedName name="_D" localSheetId="12">[1]Reforma!#REF!</definedName>
    <definedName name="_D">[1]Reforma!#REF!</definedName>
    <definedName name="_D_1" localSheetId="2">[1]Reforma!#REF!</definedName>
    <definedName name="_D_1" localSheetId="6">[1]Reforma!#REF!</definedName>
    <definedName name="_D_1" localSheetId="8">[1]Reforma!#REF!</definedName>
    <definedName name="_D_1" localSheetId="10">[1]Reforma!#REF!</definedName>
    <definedName name="_D_1" localSheetId="3">[1]Reforma!#REF!</definedName>
    <definedName name="_D_1" localSheetId="5">[1]Reforma!#REF!</definedName>
    <definedName name="_D_1" localSheetId="7">[1]Reforma!#REF!</definedName>
    <definedName name="_D_1" localSheetId="9">[1]Reforma!#REF!</definedName>
    <definedName name="_D_1" localSheetId="4">[1]Reforma!#REF!</definedName>
    <definedName name="_D_1" localSheetId="12">[1]Reforma!#REF!</definedName>
    <definedName name="_D_1">[1]Reforma!#REF!</definedName>
    <definedName name="_ELE1" localSheetId="2">#REF!</definedName>
    <definedName name="_ELE1" localSheetId="6">#REF!</definedName>
    <definedName name="_ELE1" localSheetId="8">#REF!</definedName>
    <definedName name="_ELE1" localSheetId="10">#REF!</definedName>
    <definedName name="_ELE1" localSheetId="3">#REF!</definedName>
    <definedName name="_ELE1" localSheetId="5">#REF!</definedName>
    <definedName name="_ELE1" localSheetId="7">#REF!</definedName>
    <definedName name="_ELE1" localSheetId="9">#REF!</definedName>
    <definedName name="_ELE1" localSheetId="4">#REF!</definedName>
    <definedName name="_ELE1" localSheetId="12">#REF!</definedName>
    <definedName name="_ELE1">#REF!</definedName>
    <definedName name="_ELE2" localSheetId="6">#REF!</definedName>
    <definedName name="_ELE2" localSheetId="8">#REF!</definedName>
    <definedName name="_ELE2" localSheetId="10">#REF!</definedName>
    <definedName name="_ELE2" localSheetId="5">#REF!</definedName>
    <definedName name="_ELE2" localSheetId="7">#REF!</definedName>
    <definedName name="_ELE2" localSheetId="9">#REF!</definedName>
    <definedName name="_ELE2" localSheetId="4">#REF!</definedName>
    <definedName name="_ELE2" localSheetId="12">#REF!</definedName>
    <definedName name="_ELE2">#REF!</definedName>
    <definedName name="_ELE3" localSheetId="6">#REF!</definedName>
    <definedName name="_ELE3" localSheetId="8">#REF!</definedName>
    <definedName name="_ELE3" localSheetId="10">#REF!</definedName>
    <definedName name="_ELE3" localSheetId="5">#REF!</definedName>
    <definedName name="_ELE3" localSheetId="7">#REF!</definedName>
    <definedName name="_ELE3" localSheetId="9">#REF!</definedName>
    <definedName name="_ELE3" localSheetId="4">#REF!</definedName>
    <definedName name="_ELE3" localSheetId="12">#REF!</definedName>
    <definedName name="_ELE3">#REF!</definedName>
    <definedName name="_eu2" localSheetId="2" hidden="1">{#N/A,#N/A,FALSE,"MO (2)"}</definedName>
    <definedName name="_eu2" localSheetId="6" hidden="1">{#N/A,#N/A,FALSE,"MO (2)"}</definedName>
    <definedName name="_eu2" localSheetId="8" hidden="1">{#N/A,#N/A,FALSE,"MO (2)"}</definedName>
    <definedName name="_eu2" localSheetId="10" hidden="1">{#N/A,#N/A,FALSE,"MO (2)"}</definedName>
    <definedName name="_eu2" localSheetId="3" hidden="1">{#N/A,#N/A,FALSE,"MO (2)"}</definedName>
    <definedName name="_eu2" localSheetId="5" hidden="1">{#N/A,#N/A,FALSE,"MO (2)"}</definedName>
    <definedName name="_eu2" localSheetId="7" hidden="1">{#N/A,#N/A,FALSE,"MO (2)"}</definedName>
    <definedName name="_eu2" localSheetId="9" hidden="1">{#N/A,#N/A,FALSE,"MO (2)"}</definedName>
    <definedName name="_eu2" localSheetId="11" hidden="1">{#N/A,#N/A,FALSE,"MO (2)"}</definedName>
    <definedName name="_eu2" localSheetId="4" hidden="1">{#N/A,#N/A,FALSE,"MO (2)"}</definedName>
    <definedName name="_eu2" localSheetId="0" hidden="1">{#N/A,#N/A,FALSE,"MO (2)"}</definedName>
    <definedName name="_eu2" localSheetId="12" hidden="1">{#N/A,#N/A,FALSE,"MO (2)"}</definedName>
    <definedName name="_eu2" hidden="1">{#N/A,#N/A,FALSE,"MO (2)"}</definedName>
    <definedName name="_FCCEMED_" localSheetId="5">[1]Reforma!#REF!</definedName>
    <definedName name="_FCCEMED_" localSheetId="4">[1]Reforma!#REF!</definedName>
    <definedName name="_FCCEMED_">[1]Reforma!#REF!</definedName>
    <definedName name="_Fill" localSheetId="2" hidden="1">#REF!</definedName>
    <definedName name="_Fill" localSheetId="6" hidden="1">#REF!</definedName>
    <definedName name="_Fill" localSheetId="8" hidden="1">#REF!</definedName>
    <definedName name="_Fill" localSheetId="10" hidden="1">#REF!</definedName>
    <definedName name="_Fill" localSheetId="3" hidden="1">#REF!</definedName>
    <definedName name="_Fill" localSheetId="5" hidden="1">#REF!</definedName>
    <definedName name="_Fill" localSheetId="7" hidden="1">#REF!</definedName>
    <definedName name="_Fill" localSheetId="9" hidden="1">#REF!</definedName>
    <definedName name="_Fill" localSheetId="4" hidden="1">#REF!</definedName>
    <definedName name="_Fill" localSheetId="12" hidden="1">#REF!</definedName>
    <definedName name="_Fill" hidden="1">#REF!</definedName>
    <definedName name="_xlnm._FilterDatabase" localSheetId="2" hidden="1">'BM 01 - RANIEIRI'!$B$11:$H$283</definedName>
    <definedName name="_xlnm._FilterDatabase" localSheetId="6" hidden="1">'BM 03 - RANIERI'!$B$11:$H$283</definedName>
    <definedName name="_xlnm._FilterDatabase" localSheetId="8" hidden="1">'BM 04 - Ranieri'!$B$11:$H$283</definedName>
    <definedName name="_xlnm._FilterDatabase" localSheetId="10" hidden="1">'BM 05'!$B$11:$H$283</definedName>
    <definedName name="_xlnm._FilterDatabase" localSheetId="1" hidden="1">'MC 00'!$A$13:$AI$15</definedName>
    <definedName name="_xlnm._FilterDatabase" localSheetId="5" hidden="1">'MC 02 - RANIERI'!$B$13:$X$15</definedName>
    <definedName name="_xlnm._FilterDatabase" localSheetId="7" hidden="1">'MC 03 - RANIERI'!$A$13:$AI$15</definedName>
    <definedName name="_xlnm._FilterDatabase" localSheetId="9" hidden="1">'MC 04 - Ranieri'!$A$13:$AI$247</definedName>
    <definedName name="_xlnm._FilterDatabase" localSheetId="11" hidden="1">'MC 05'!$A$13:$AI$277</definedName>
    <definedName name="_xlnm._FilterDatabase" localSheetId="4" hidden="1">'MEDIÇÃO 02 - RANIEIRI'!$B$11:$H$283</definedName>
    <definedName name="_xlnm._FilterDatabase" localSheetId="0" hidden="1">Plan.Orçam.!$A$12:$M$215</definedName>
    <definedName name="_G" localSheetId="2">[1]Reforma!#REF!</definedName>
    <definedName name="_G" localSheetId="6">[1]Reforma!#REF!</definedName>
    <definedName name="_G" localSheetId="8">[1]Reforma!#REF!</definedName>
    <definedName name="_G" localSheetId="10">[1]Reforma!#REF!</definedName>
    <definedName name="_G" localSheetId="3">[1]Reforma!#REF!</definedName>
    <definedName name="_G" localSheetId="5">[1]Reforma!#REF!</definedName>
    <definedName name="_G" localSheetId="7">[1]Reforma!#REF!</definedName>
    <definedName name="_G" localSheetId="9">[1]Reforma!#REF!</definedName>
    <definedName name="_G" localSheetId="4">[1]Reforma!#REF!</definedName>
    <definedName name="_G" localSheetId="0">[1]Reforma!#REF!</definedName>
    <definedName name="_G" localSheetId="12">[1]Reforma!#REF!</definedName>
    <definedName name="_G">[1]Reforma!#REF!</definedName>
    <definedName name="_G_1" localSheetId="6">[1]Reforma!#REF!</definedName>
    <definedName name="_G_1" localSheetId="8">[1]Reforma!#REF!</definedName>
    <definedName name="_G_1" localSheetId="10">[1]Reforma!#REF!</definedName>
    <definedName name="_G_1" localSheetId="5">[1]Reforma!#REF!</definedName>
    <definedName name="_G_1" localSheetId="7">[1]Reforma!#REF!</definedName>
    <definedName name="_G_1" localSheetId="9">[1]Reforma!#REF!</definedName>
    <definedName name="_G_1" localSheetId="4">[1]Reforma!#REF!</definedName>
    <definedName name="_G_1" localSheetId="0">[1]Reforma!#REF!</definedName>
    <definedName name="_G_1" localSheetId="12">[1]Reforma!#REF!</definedName>
    <definedName name="_G_1">[1]Reforma!#REF!</definedName>
    <definedName name="_GLB2" localSheetId="6">#REF!</definedName>
    <definedName name="_GLB2" localSheetId="8">#REF!</definedName>
    <definedName name="_GLB2" localSheetId="10">#REF!</definedName>
    <definedName name="_GLB2" localSheetId="5">#REF!</definedName>
    <definedName name="_GLB2" localSheetId="7">#REF!</definedName>
    <definedName name="_GLB2" localSheetId="9">#REF!</definedName>
    <definedName name="_GLB2" localSheetId="4">#REF!</definedName>
    <definedName name="_GLB2" localSheetId="0">#REF!</definedName>
    <definedName name="_GLB2" localSheetId="12">#REF!</definedName>
    <definedName name="_GLB2">#REF!</definedName>
    <definedName name="_GOTO_D1_" localSheetId="6">[1]Reforma!#REF!</definedName>
    <definedName name="_GOTO_D1_" localSheetId="8">[1]Reforma!#REF!</definedName>
    <definedName name="_GOTO_D1_" localSheetId="10">[1]Reforma!#REF!</definedName>
    <definedName name="_GOTO_D1_" localSheetId="5">[1]Reforma!#REF!</definedName>
    <definedName name="_GOTO_D1_" localSheetId="7">[1]Reforma!#REF!</definedName>
    <definedName name="_GOTO_D1_" localSheetId="9">[1]Reforma!#REF!</definedName>
    <definedName name="_GOTO_D1_" localSheetId="4">[1]Reforma!#REF!</definedName>
    <definedName name="_GOTO_D1_" localSheetId="0">[1]Reforma!#REF!</definedName>
    <definedName name="_GOTO_D1_" localSheetId="12">[1]Reforma!#REF!</definedName>
    <definedName name="_GOTO_D1_">[1]Reforma!#REF!</definedName>
    <definedName name="_GOTO_E1_" localSheetId="6">[1]Reforma!#REF!</definedName>
    <definedName name="_GOTO_E1_" localSheetId="8">[1]Reforma!#REF!</definedName>
    <definedName name="_GOTO_E1_" localSheetId="10">[1]Reforma!#REF!</definedName>
    <definedName name="_GOTO_E1_" localSheetId="5">[1]Reforma!#REF!</definedName>
    <definedName name="_GOTO_E1_" localSheetId="7">[1]Reforma!#REF!</definedName>
    <definedName name="_GOTO_E1_" localSheetId="9">[1]Reforma!#REF!</definedName>
    <definedName name="_GOTO_E1_" localSheetId="4">[1]Reforma!#REF!</definedName>
    <definedName name="_GOTO_E1_" localSheetId="0">[1]Reforma!#REF!</definedName>
    <definedName name="_GOTO_E1_" localSheetId="12">[1]Reforma!#REF!</definedName>
    <definedName name="_GOTO_E1_">[1]Reforma!#REF!</definedName>
    <definedName name="_GOTO_N1_" localSheetId="5">[1]Reforma!#REF!</definedName>
    <definedName name="_GOTO_N1_" localSheetId="4">[1]Reforma!#REF!</definedName>
    <definedName name="_GOTO_N1_" localSheetId="12">[1]Reforma!#REF!</definedName>
    <definedName name="_GOTO_N1_">[1]Reforma!#REF!</definedName>
    <definedName name="_HOME__" localSheetId="5">[1]Reforma!#REF!</definedName>
    <definedName name="_HOME__" localSheetId="4">[1]Reforma!#REF!</definedName>
    <definedName name="_HOME__" localSheetId="12">[1]Reforma!#REF!</definedName>
    <definedName name="_HOME__">[1]Reforma!#REF!</definedName>
    <definedName name="_I" localSheetId="5">[1]Reforma!#REF!</definedName>
    <definedName name="_I" localSheetId="4">[1]Reforma!#REF!</definedName>
    <definedName name="_I">[1]Reforma!#REF!</definedName>
    <definedName name="_I_1" localSheetId="5">[1]Reforma!#REF!</definedName>
    <definedName name="_I_1" localSheetId="4">[1]Reforma!#REF!</definedName>
    <definedName name="_I_1">[1]Reforma!#REF!</definedName>
    <definedName name="_i3" localSheetId="2">#REF!</definedName>
    <definedName name="_i3" localSheetId="6">#REF!</definedName>
    <definedName name="_i3" localSheetId="8">#REF!</definedName>
    <definedName name="_i3" localSheetId="10">#REF!</definedName>
    <definedName name="_i3" localSheetId="3">#REF!</definedName>
    <definedName name="_i3" localSheetId="5">#REF!</definedName>
    <definedName name="_i3" localSheetId="7">#REF!</definedName>
    <definedName name="_i3" localSheetId="9">#REF!</definedName>
    <definedName name="_i3" localSheetId="4">#REF!</definedName>
    <definedName name="_i3" localSheetId="12">#REF!</definedName>
    <definedName name="_i3">#REF!</definedName>
    <definedName name="_IRM1" localSheetId="2" hidden="1">{#N/A,#N/A,FALSE,"MO (2)"}</definedName>
    <definedName name="_IRM1" localSheetId="6" hidden="1">{#N/A,#N/A,FALSE,"MO (2)"}</definedName>
    <definedName name="_IRM1" localSheetId="8" hidden="1">{#N/A,#N/A,FALSE,"MO (2)"}</definedName>
    <definedName name="_IRM1" localSheetId="10" hidden="1">{#N/A,#N/A,FALSE,"MO (2)"}</definedName>
    <definedName name="_IRM1" localSheetId="3" hidden="1">{#N/A,#N/A,FALSE,"MO (2)"}</definedName>
    <definedName name="_IRM1" localSheetId="5" hidden="1">{#N/A,#N/A,FALSE,"MO (2)"}</definedName>
    <definedName name="_IRM1" localSheetId="7" hidden="1">{#N/A,#N/A,FALSE,"MO (2)"}</definedName>
    <definedName name="_IRM1" localSheetId="9" hidden="1">{#N/A,#N/A,FALSE,"MO (2)"}</definedName>
    <definedName name="_IRM1" localSheetId="11" hidden="1">{#N/A,#N/A,FALSE,"MO (2)"}</definedName>
    <definedName name="_IRM1" localSheetId="4" hidden="1">{#N/A,#N/A,FALSE,"MO (2)"}</definedName>
    <definedName name="_IRM1" localSheetId="0" hidden="1">{#N/A,#N/A,FALSE,"MO (2)"}</definedName>
    <definedName name="_IRM1" localSheetId="12" hidden="1">{#N/A,#N/A,FALSE,"MO (2)"}</definedName>
    <definedName name="_IRM1" hidden="1">{#N/A,#N/A,FALSE,"MO (2)"}</definedName>
    <definedName name="_Key1" localSheetId="2" hidden="1">#REF!</definedName>
    <definedName name="_Key1" localSheetId="6" hidden="1">#REF!</definedName>
    <definedName name="_Key1" localSheetId="8" hidden="1">#REF!</definedName>
    <definedName name="_Key1" localSheetId="10" hidden="1">#REF!</definedName>
    <definedName name="_Key1" localSheetId="3" hidden="1">#REF!</definedName>
    <definedName name="_Key1" localSheetId="5" hidden="1">#REF!</definedName>
    <definedName name="_Key1" localSheetId="7" hidden="1">#REF!</definedName>
    <definedName name="_Key1" localSheetId="9" hidden="1">#REF!</definedName>
    <definedName name="_Key1" localSheetId="4" hidden="1">#REF!</definedName>
    <definedName name="_Key1" localSheetId="12" hidden="1">#REF!</definedName>
    <definedName name="_Key1" hidden="1">#REF!</definedName>
    <definedName name="_M" localSheetId="2">[1]Reforma!#REF!</definedName>
    <definedName name="_M" localSheetId="3">[1]Reforma!#REF!</definedName>
    <definedName name="_M" localSheetId="5">[1]Reforma!#REF!</definedName>
    <definedName name="_M" localSheetId="4">[1]Reforma!#REF!</definedName>
    <definedName name="_M" localSheetId="0">[1]Reforma!#REF!</definedName>
    <definedName name="_M">[1]Reforma!#REF!</definedName>
    <definedName name="_M_1" localSheetId="5">[1]Reforma!#REF!</definedName>
    <definedName name="_M_1" localSheetId="4">[1]Reforma!#REF!</definedName>
    <definedName name="_M_1" localSheetId="0">[1]Reforma!#REF!</definedName>
    <definedName name="_M_1">[1]Reforma!#REF!</definedName>
    <definedName name="_MAO010201" localSheetId="6">#REF!</definedName>
    <definedName name="_MAO010201" localSheetId="8">#REF!</definedName>
    <definedName name="_MAO010201" localSheetId="10">#REF!</definedName>
    <definedName name="_MAO010201" localSheetId="5">#REF!</definedName>
    <definedName name="_MAO010201" localSheetId="7">#REF!</definedName>
    <definedName name="_MAO010201" localSheetId="9">#REF!</definedName>
    <definedName name="_MAO010201" localSheetId="4">#REF!</definedName>
    <definedName name="_MAO010201" localSheetId="0">#REF!</definedName>
    <definedName name="_MAO010201" localSheetId="12">#REF!</definedName>
    <definedName name="_MAO010201">#REF!</definedName>
    <definedName name="_MAO010202" localSheetId="6">#REF!</definedName>
    <definedName name="_MAO010202" localSheetId="8">#REF!</definedName>
    <definedName name="_MAO010202" localSheetId="10">#REF!</definedName>
    <definedName name="_MAO010202" localSheetId="5">#REF!</definedName>
    <definedName name="_MAO010202" localSheetId="7">#REF!</definedName>
    <definedName name="_MAO010202" localSheetId="9">#REF!</definedName>
    <definedName name="_MAO010202" localSheetId="4">#REF!</definedName>
    <definedName name="_MAO010202" localSheetId="12">#REF!</definedName>
    <definedName name="_MAO010202">#REF!</definedName>
    <definedName name="_MAO010205" localSheetId="5">#REF!</definedName>
    <definedName name="_MAO010205" localSheetId="4">#REF!</definedName>
    <definedName name="_MAO010205" localSheetId="12">#REF!</definedName>
    <definedName name="_MAO010205">#REF!</definedName>
    <definedName name="_MAO010206" localSheetId="5">#REF!</definedName>
    <definedName name="_MAO010206" localSheetId="4">#REF!</definedName>
    <definedName name="_MAO010206">#REF!</definedName>
    <definedName name="_MAO010210" localSheetId="5">#REF!</definedName>
    <definedName name="_MAO010210" localSheetId="4">#REF!</definedName>
    <definedName name="_MAO010210">#REF!</definedName>
    <definedName name="_MAO010401" localSheetId="5">#REF!</definedName>
    <definedName name="_MAO010401" localSheetId="4">#REF!</definedName>
    <definedName name="_MAO010401">#REF!</definedName>
    <definedName name="_MAO010402" localSheetId="5">#REF!</definedName>
    <definedName name="_MAO010402" localSheetId="4">#REF!</definedName>
    <definedName name="_MAO010402">#REF!</definedName>
    <definedName name="_MAO010407" localSheetId="5">#REF!</definedName>
    <definedName name="_MAO010407" localSheetId="4">#REF!</definedName>
    <definedName name="_MAO010407">#REF!</definedName>
    <definedName name="_MAO010413" localSheetId="5">#REF!</definedName>
    <definedName name="_MAO010413" localSheetId="4">#REF!</definedName>
    <definedName name="_MAO010413">#REF!</definedName>
    <definedName name="_MAO010501" localSheetId="5">#REF!</definedName>
    <definedName name="_MAO010501" localSheetId="4">#REF!</definedName>
    <definedName name="_MAO010501">#REF!</definedName>
    <definedName name="_MAO010503" localSheetId="5">#REF!</definedName>
    <definedName name="_MAO010503" localSheetId="4">#REF!</definedName>
    <definedName name="_MAO010503">#REF!</definedName>
    <definedName name="_MAO010505" localSheetId="5">#REF!</definedName>
    <definedName name="_MAO010505" localSheetId="4">#REF!</definedName>
    <definedName name="_MAO010505">#REF!</definedName>
    <definedName name="_MAO010509" localSheetId="5">#REF!</definedName>
    <definedName name="_MAO010509" localSheetId="4">#REF!</definedName>
    <definedName name="_MAO010509">#REF!</definedName>
    <definedName name="_MAO010512" localSheetId="5">#REF!</definedName>
    <definedName name="_MAO010512" localSheetId="4">#REF!</definedName>
    <definedName name="_MAO010512">#REF!</definedName>
    <definedName name="_MAO010518" localSheetId="5">#REF!</definedName>
    <definedName name="_MAO010518" localSheetId="4">#REF!</definedName>
    <definedName name="_MAO010518">#REF!</definedName>
    <definedName name="_MAO010519" localSheetId="5">#REF!</definedName>
    <definedName name="_MAO010519" localSheetId="4">#REF!</definedName>
    <definedName name="_MAO010519">#REF!</definedName>
    <definedName name="_MAO010521" localSheetId="5">#REF!</definedName>
    <definedName name="_MAO010521" localSheetId="4">#REF!</definedName>
    <definedName name="_MAO010521">#REF!</definedName>
    <definedName name="_MAO010523" localSheetId="5">#REF!</definedName>
    <definedName name="_MAO010523" localSheetId="4">#REF!</definedName>
    <definedName name="_MAO010523">#REF!</definedName>
    <definedName name="_MAO010532" localSheetId="5">#REF!</definedName>
    <definedName name="_MAO010532" localSheetId="4">#REF!</definedName>
    <definedName name="_MAO010532">#REF!</definedName>
    <definedName name="_MAO010533" localSheetId="5">#REF!</definedName>
    <definedName name="_MAO010533" localSheetId="4">#REF!</definedName>
    <definedName name="_MAO010533">#REF!</definedName>
    <definedName name="_MAO010536" localSheetId="5">#REF!</definedName>
    <definedName name="_MAO010536" localSheetId="4">#REF!</definedName>
    <definedName name="_MAO010536">#REF!</definedName>
    <definedName name="_MAO010701" localSheetId="5">#REF!</definedName>
    <definedName name="_MAO010701" localSheetId="4">#REF!</definedName>
    <definedName name="_MAO010701">#REF!</definedName>
    <definedName name="_MAO010703" localSheetId="5">#REF!</definedName>
    <definedName name="_MAO010703" localSheetId="4">#REF!</definedName>
    <definedName name="_MAO010703">#REF!</definedName>
    <definedName name="_MAO010705" localSheetId="5">#REF!</definedName>
    <definedName name="_MAO010705" localSheetId="4">#REF!</definedName>
    <definedName name="_MAO010705">#REF!</definedName>
    <definedName name="_MAO010708" localSheetId="5">#REF!</definedName>
    <definedName name="_MAO010708" localSheetId="4">#REF!</definedName>
    <definedName name="_MAO010708">#REF!</definedName>
    <definedName name="_MAO010710" localSheetId="5">#REF!</definedName>
    <definedName name="_MAO010710" localSheetId="4">#REF!</definedName>
    <definedName name="_MAO010710">#REF!</definedName>
    <definedName name="_MAO010712" localSheetId="5">#REF!</definedName>
    <definedName name="_MAO010712" localSheetId="4">#REF!</definedName>
    <definedName name="_MAO010712">#REF!</definedName>
    <definedName name="_MAO010717" localSheetId="5">#REF!</definedName>
    <definedName name="_MAO010717" localSheetId="4">#REF!</definedName>
    <definedName name="_MAO010717">#REF!</definedName>
    <definedName name="_MAO020201" localSheetId="5">#REF!</definedName>
    <definedName name="_MAO020201" localSheetId="4">#REF!</definedName>
    <definedName name="_MAO020201">#REF!</definedName>
    <definedName name="_MAO020205" localSheetId="5">#REF!</definedName>
    <definedName name="_MAO020205" localSheetId="4">#REF!</definedName>
    <definedName name="_MAO020205">#REF!</definedName>
    <definedName name="_MAO020211" localSheetId="5">#REF!</definedName>
    <definedName name="_MAO020211" localSheetId="4">#REF!</definedName>
    <definedName name="_MAO020211">#REF!</definedName>
    <definedName name="_MAO020217" localSheetId="5">#REF!</definedName>
    <definedName name="_MAO020217" localSheetId="4">#REF!</definedName>
    <definedName name="_MAO020217">#REF!</definedName>
    <definedName name="_MAO030102" localSheetId="5">#REF!</definedName>
    <definedName name="_MAO030102" localSheetId="4">#REF!</definedName>
    <definedName name="_MAO030102">#REF!</definedName>
    <definedName name="_MAO030201" localSheetId="5">#REF!</definedName>
    <definedName name="_MAO030201" localSheetId="4">#REF!</definedName>
    <definedName name="_MAO030201">#REF!</definedName>
    <definedName name="_MAO030303" localSheetId="5">#REF!</definedName>
    <definedName name="_MAO030303" localSheetId="4">#REF!</definedName>
    <definedName name="_MAO030303">#REF!</definedName>
    <definedName name="_MAO030317" localSheetId="5">#REF!</definedName>
    <definedName name="_MAO030317" localSheetId="4">#REF!</definedName>
    <definedName name="_MAO030317">#REF!</definedName>
    <definedName name="_MAO040101" localSheetId="5">#REF!</definedName>
    <definedName name="_MAO040101" localSheetId="4">#REF!</definedName>
    <definedName name="_MAO040101">#REF!</definedName>
    <definedName name="_MAO040202" localSheetId="5">#REF!</definedName>
    <definedName name="_MAO040202" localSheetId="4">#REF!</definedName>
    <definedName name="_MAO040202">#REF!</definedName>
    <definedName name="_MAO050103" localSheetId="5">#REF!</definedName>
    <definedName name="_MAO050103" localSheetId="4">#REF!</definedName>
    <definedName name="_MAO050103">#REF!</definedName>
    <definedName name="_MAO050207" localSheetId="5">#REF!</definedName>
    <definedName name="_MAO050207" localSheetId="4">#REF!</definedName>
    <definedName name="_MAO050207">#REF!</definedName>
    <definedName name="_MAO060101" localSheetId="5">#REF!</definedName>
    <definedName name="_MAO060101" localSheetId="4">#REF!</definedName>
    <definedName name="_MAO060101">#REF!</definedName>
    <definedName name="_MAO080310" localSheetId="5">#REF!</definedName>
    <definedName name="_MAO080310" localSheetId="4">#REF!</definedName>
    <definedName name="_MAO080310">#REF!</definedName>
    <definedName name="_MAO090101" localSheetId="5">#REF!</definedName>
    <definedName name="_MAO090101" localSheetId="4">#REF!</definedName>
    <definedName name="_MAO090101">#REF!</definedName>
    <definedName name="_MAO110101" localSheetId="5">#REF!</definedName>
    <definedName name="_MAO110101" localSheetId="4">#REF!</definedName>
    <definedName name="_MAO110101">#REF!</definedName>
    <definedName name="_MAO110104" localSheetId="5">#REF!</definedName>
    <definedName name="_MAO110104" localSheetId="4">#REF!</definedName>
    <definedName name="_MAO110104">#REF!</definedName>
    <definedName name="_MAO110107" localSheetId="5">#REF!</definedName>
    <definedName name="_MAO110107" localSheetId="4">#REF!</definedName>
    <definedName name="_MAO110107">#REF!</definedName>
    <definedName name="_MAO120101" localSheetId="5">#REF!</definedName>
    <definedName name="_MAO120101" localSheetId="4">#REF!</definedName>
    <definedName name="_MAO120101">#REF!</definedName>
    <definedName name="_MAO120105" localSheetId="5">#REF!</definedName>
    <definedName name="_MAO120105" localSheetId="4">#REF!</definedName>
    <definedName name="_MAO120105">#REF!</definedName>
    <definedName name="_MAO120106" localSheetId="5">#REF!</definedName>
    <definedName name="_MAO120106" localSheetId="4">#REF!</definedName>
    <definedName name="_MAO120106">#REF!</definedName>
    <definedName name="_MAO120107" localSheetId="5">#REF!</definedName>
    <definedName name="_MAO120107" localSheetId="4">#REF!</definedName>
    <definedName name="_MAO120107">#REF!</definedName>
    <definedName name="_MAO120110" localSheetId="5">#REF!</definedName>
    <definedName name="_MAO120110" localSheetId="4">#REF!</definedName>
    <definedName name="_MAO120110">#REF!</definedName>
    <definedName name="_MAO120150" localSheetId="5">#REF!</definedName>
    <definedName name="_MAO120150" localSheetId="4">#REF!</definedName>
    <definedName name="_MAO120150">#REF!</definedName>
    <definedName name="_MAO130101" localSheetId="5">#REF!</definedName>
    <definedName name="_MAO130101" localSheetId="4">#REF!</definedName>
    <definedName name="_MAO130101">#REF!</definedName>
    <definedName name="_MAO130103" localSheetId="5">#REF!</definedName>
    <definedName name="_MAO130103" localSheetId="4">#REF!</definedName>
    <definedName name="_MAO130103">#REF!</definedName>
    <definedName name="_MAO130304" localSheetId="5">#REF!</definedName>
    <definedName name="_MAO130304" localSheetId="4">#REF!</definedName>
    <definedName name="_MAO130304">#REF!</definedName>
    <definedName name="_MAO130401" localSheetId="5">#REF!</definedName>
    <definedName name="_MAO130401" localSheetId="4">#REF!</definedName>
    <definedName name="_MAO130401">#REF!</definedName>
    <definedName name="_MAO140102" localSheetId="5">#REF!</definedName>
    <definedName name="_MAO140102" localSheetId="4">#REF!</definedName>
    <definedName name="_MAO140102">#REF!</definedName>
    <definedName name="_MAO140109" localSheetId="5">#REF!</definedName>
    <definedName name="_MAO140109" localSheetId="4">#REF!</definedName>
    <definedName name="_MAO140109">#REF!</definedName>
    <definedName name="_MAO140113" localSheetId="5">#REF!</definedName>
    <definedName name="_MAO140113" localSheetId="4">#REF!</definedName>
    <definedName name="_MAO140113">#REF!</definedName>
    <definedName name="_MAO140122" localSheetId="5">#REF!</definedName>
    <definedName name="_MAO140122" localSheetId="4">#REF!</definedName>
    <definedName name="_MAO140122">#REF!</definedName>
    <definedName name="_MAO140126" localSheetId="5">#REF!</definedName>
    <definedName name="_MAO140126" localSheetId="4">#REF!</definedName>
    <definedName name="_MAO140126">#REF!</definedName>
    <definedName name="_MAO140129" localSheetId="5">#REF!</definedName>
    <definedName name="_MAO140129" localSheetId="4">#REF!</definedName>
    <definedName name="_MAO140129">#REF!</definedName>
    <definedName name="_MAO140135" localSheetId="5">#REF!</definedName>
    <definedName name="_MAO140135" localSheetId="4">#REF!</definedName>
    <definedName name="_MAO140135">#REF!</definedName>
    <definedName name="_MAO140143" localSheetId="5">#REF!</definedName>
    <definedName name="_MAO140143" localSheetId="4">#REF!</definedName>
    <definedName name="_MAO140143">#REF!</definedName>
    <definedName name="_MAO140145" localSheetId="5">#REF!</definedName>
    <definedName name="_MAO140145" localSheetId="4">#REF!</definedName>
    <definedName name="_MAO140145">#REF!</definedName>
    <definedName name="_MAT010301" localSheetId="5">#REF!</definedName>
    <definedName name="_MAT010301" localSheetId="4">#REF!</definedName>
    <definedName name="_MAT010301">#REF!</definedName>
    <definedName name="_MAT010401" localSheetId="5">#REF!</definedName>
    <definedName name="_MAT010401" localSheetId="4">#REF!</definedName>
    <definedName name="_MAT010401">#REF!</definedName>
    <definedName name="_MAT010402" localSheetId="5">#REF!</definedName>
    <definedName name="_MAT010402" localSheetId="4">#REF!</definedName>
    <definedName name="_MAT010402">#REF!</definedName>
    <definedName name="_MAT010407" localSheetId="5">#REF!</definedName>
    <definedName name="_MAT010407" localSheetId="4">#REF!</definedName>
    <definedName name="_MAT010407">#REF!</definedName>
    <definedName name="_MAT010413" localSheetId="5">#REF!</definedName>
    <definedName name="_MAT010413" localSheetId="4">#REF!</definedName>
    <definedName name="_MAT010413">#REF!</definedName>
    <definedName name="_MAT010536" localSheetId="5">#REF!</definedName>
    <definedName name="_MAT010536" localSheetId="4">#REF!</definedName>
    <definedName name="_MAT010536">#REF!</definedName>
    <definedName name="_MAT010703" localSheetId="5">#REF!</definedName>
    <definedName name="_MAT010703" localSheetId="4">#REF!</definedName>
    <definedName name="_MAT010703">#REF!</definedName>
    <definedName name="_MAT010708" localSheetId="5">#REF!</definedName>
    <definedName name="_MAT010708" localSheetId="4">#REF!</definedName>
    <definedName name="_MAT010708">#REF!</definedName>
    <definedName name="_MAT010710" localSheetId="5">#REF!</definedName>
    <definedName name="_MAT010710" localSheetId="4">#REF!</definedName>
    <definedName name="_MAT010710">#REF!</definedName>
    <definedName name="_MAT010718" localSheetId="5">#REF!</definedName>
    <definedName name="_MAT010718" localSheetId="4">#REF!</definedName>
    <definedName name="_MAT010718">#REF!</definedName>
    <definedName name="_MAT020201" localSheetId="5">#REF!</definedName>
    <definedName name="_MAT020201" localSheetId="4">#REF!</definedName>
    <definedName name="_MAT020201">#REF!</definedName>
    <definedName name="_MAT020205" localSheetId="5">#REF!</definedName>
    <definedName name="_MAT020205" localSheetId="4">#REF!</definedName>
    <definedName name="_MAT020205">#REF!</definedName>
    <definedName name="_MAT020211" localSheetId="5">#REF!</definedName>
    <definedName name="_MAT020211" localSheetId="4">#REF!</definedName>
    <definedName name="_MAT020211">#REF!</definedName>
    <definedName name="_MAT030102" localSheetId="5">#REF!</definedName>
    <definedName name="_MAT030102" localSheetId="4">#REF!</definedName>
    <definedName name="_MAT030102">#REF!</definedName>
    <definedName name="_MAT030201" localSheetId="5">#REF!</definedName>
    <definedName name="_MAT030201" localSheetId="4">#REF!</definedName>
    <definedName name="_MAT030201">#REF!</definedName>
    <definedName name="_MAT030303" localSheetId="5">#REF!</definedName>
    <definedName name="_MAT030303" localSheetId="4">#REF!</definedName>
    <definedName name="_MAT030303">#REF!</definedName>
    <definedName name="_MAT030317" localSheetId="5">#REF!</definedName>
    <definedName name="_MAT030317" localSheetId="4">#REF!</definedName>
    <definedName name="_MAT030317">#REF!</definedName>
    <definedName name="_MAT040101" localSheetId="5">#REF!</definedName>
    <definedName name="_MAT040101" localSheetId="4">#REF!</definedName>
    <definedName name="_MAT040101">#REF!</definedName>
    <definedName name="_MAT040202" localSheetId="5">#REF!</definedName>
    <definedName name="_MAT040202" localSheetId="4">#REF!</definedName>
    <definedName name="_MAT040202">#REF!</definedName>
    <definedName name="_MAT050103" localSheetId="5">#REF!</definedName>
    <definedName name="_MAT050103" localSheetId="4">#REF!</definedName>
    <definedName name="_MAT050103">#REF!</definedName>
    <definedName name="_MAT050207" localSheetId="5">#REF!</definedName>
    <definedName name="_MAT050207" localSheetId="4">#REF!</definedName>
    <definedName name="_MAT050207">#REF!</definedName>
    <definedName name="_MAT060101" localSheetId="5">#REF!</definedName>
    <definedName name="_MAT060101" localSheetId="4">#REF!</definedName>
    <definedName name="_MAT060101">#REF!</definedName>
    <definedName name="_MAT080101" localSheetId="5">#REF!</definedName>
    <definedName name="_MAT080101" localSheetId="4">#REF!</definedName>
    <definedName name="_MAT080101">#REF!</definedName>
    <definedName name="_MAT080310" localSheetId="5">#REF!</definedName>
    <definedName name="_MAT080310" localSheetId="4">#REF!</definedName>
    <definedName name="_MAT080310">#REF!</definedName>
    <definedName name="_MAT090101" localSheetId="5">#REF!</definedName>
    <definedName name="_MAT090101" localSheetId="4">#REF!</definedName>
    <definedName name="_MAT090101">#REF!</definedName>
    <definedName name="_MAT100302" localSheetId="5">#REF!</definedName>
    <definedName name="_MAT100302" localSheetId="4">#REF!</definedName>
    <definedName name="_MAT100302">#REF!</definedName>
    <definedName name="_MAT110101" localSheetId="5">#REF!</definedName>
    <definedName name="_MAT110101" localSheetId="4">#REF!</definedName>
    <definedName name="_MAT110101">#REF!</definedName>
    <definedName name="_MAT110104" localSheetId="5">#REF!</definedName>
    <definedName name="_MAT110104" localSheetId="4">#REF!</definedName>
    <definedName name="_MAT110104">#REF!</definedName>
    <definedName name="_MAT110107" localSheetId="5">#REF!</definedName>
    <definedName name="_MAT110107" localSheetId="4">#REF!</definedName>
    <definedName name="_MAT110107">#REF!</definedName>
    <definedName name="_MAT120101" localSheetId="5">#REF!</definedName>
    <definedName name="_MAT120101" localSheetId="4">#REF!</definedName>
    <definedName name="_MAT120101">#REF!</definedName>
    <definedName name="_MAT120105" localSheetId="5">#REF!</definedName>
    <definedName name="_MAT120105" localSheetId="4">#REF!</definedName>
    <definedName name="_MAT120105">#REF!</definedName>
    <definedName name="_MAT120106" localSheetId="5">#REF!</definedName>
    <definedName name="_MAT120106" localSheetId="4">#REF!</definedName>
    <definedName name="_MAT120106">#REF!</definedName>
    <definedName name="_MAT120107" localSheetId="5">#REF!</definedName>
    <definedName name="_MAT120107" localSheetId="4">#REF!</definedName>
    <definedName name="_MAT120107">#REF!</definedName>
    <definedName name="_MAT120110" localSheetId="5">#REF!</definedName>
    <definedName name="_MAT120110" localSheetId="4">#REF!</definedName>
    <definedName name="_MAT120110">#REF!</definedName>
    <definedName name="_MAT120150" localSheetId="5">#REF!</definedName>
    <definedName name="_MAT120150" localSheetId="4">#REF!</definedName>
    <definedName name="_MAT120150">#REF!</definedName>
    <definedName name="_MAT130101" localSheetId="5">#REF!</definedName>
    <definedName name="_MAT130101" localSheetId="4">#REF!</definedName>
    <definedName name="_MAT130101">#REF!</definedName>
    <definedName name="_MAT130103" localSheetId="5">#REF!</definedName>
    <definedName name="_MAT130103" localSheetId="4">#REF!</definedName>
    <definedName name="_MAT130103">#REF!</definedName>
    <definedName name="_MAT130304" localSheetId="5">#REF!</definedName>
    <definedName name="_MAT130304" localSheetId="4">#REF!</definedName>
    <definedName name="_MAT130304">#REF!</definedName>
    <definedName name="_MAT130401" localSheetId="5">#REF!</definedName>
    <definedName name="_MAT130401" localSheetId="4">#REF!</definedName>
    <definedName name="_MAT130401">#REF!</definedName>
    <definedName name="_MAT140102" localSheetId="5">#REF!</definedName>
    <definedName name="_MAT140102" localSheetId="4">#REF!</definedName>
    <definedName name="_MAT140102">#REF!</definedName>
    <definedName name="_MAT140109" localSheetId="5">#REF!</definedName>
    <definedName name="_MAT140109" localSheetId="4">#REF!</definedName>
    <definedName name="_MAT140109">#REF!</definedName>
    <definedName name="_MAT140113" localSheetId="5">#REF!</definedName>
    <definedName name="_MAT140113" localSheetId="4">#REF!</definedName>
    <definedName name="_MAT140113">#REF!</definedName>
    <definedName name="_MAT140122" localSheetId="5">#REF!</definedName>
    <definedName name="_MAT140122" localSheetId="4">#REF!</definedName>
    <definedName name="_MAT140122">#REF!</definedName>
    <definedName name="_MAT140126" localSheetId="5">#REF!</definedName>
    <definedName name="_MAT140126" localSheetId="4">#REF!</definedName>
    <definedName name="_MAT140126">#REF!</definedName>
    <definedName name="_MAT140129" localSheetId="5">#REF!</definedName>
    <definedName name="_MAT140129" localSheetId="4">#REF!</definedName>
    <definedName name="_MAT140129">#REF!</definedName>
    <definedName name="_MAT140135" localSheetId="5">#REF!</definedName>
    <definedName name="_MAT140135" localSheetId="4">#REF!</definedName>
    <definedName name="_MAT140135">#REF!</definedName>
    <definedName name="_MAT140143" localSheetId="5">#REF!</definedName>
    <definedName name="_MAT140143" localSheetId="4">#REF!</definedName>
    <definedName name="_MAT140143">#REF!</definedName>
    <definedName name="_MAT140145" localSheetId="5">#REF!</definedName>
    <definedName name="_MAT140145" localSheetId="4">#REF!</definedName>
    <definedName name="_MAT140145">#REF!</definedName>
    <definedName name="_MAT150130" localSheetId="5">#REF!</definedName>
    <definedName name="_MAT150130" localSheetId="4">#REF!</definedName>
    <definedName name="_MAT150130">#REF!</definedName>
    <definedName name="_MAT170101" localSheetId="5">#REF!</definedName>
    <definedName name="_MAT170101" localSheetId="4">#REF!</definedName>
    <definedName name="_MAT170101">#REF!</definedName>
    <definedName name="_MAT170102" localSheetId="5">#REF!</definedName>
    <definedName name="_MAT170102" localSheetId="4">#REF!</definedName>
    <definedName name="_MAT170102">#REF!</definedName>
    <definedName name="_MAT170103" localSheetId="5">#REF!</definedName>
    <definedName name="_MAT170103" localSheetId="4">#REF!</definedName>
    <definedName name="_MAT170103">#REF!</definedName>
    <definedName name="_MatMult_A" localSheetId="5" hidden="1">#REF!</definedName>
    <definedName name="_MatMult_A" localSheetId="4" hidden="1">#REF!</definedName>
    <definedName name="_MatMult_A" hidden="1">#REF!</definedName>
    <definedName name="_MatMult_AxB" localSheetId="5" hidden="1">#REF!</definedName>
    <definedName name="_MatMult_AxB" localSheetId="4" hidden="1">#REF!</definedName>
    <definedName name="_MatMult_AxB" hidden="1">#REF!</definedName>
    <definedName name="_MatMult_B" localSheetId="5" hidden="1">#REF!</definedName>
    <definedName name="_MatMult_B" localSheetId="4" hidden="1">#REF!</definedName>
    <definedName name="_MatMult_B" hidden="1">#REF!</definedName>
    <definedName name="_MDO1">[4]INSUMOS!$C$8</definedName>
    <definedName name="_MDO2">[5]INSUMOS!$C$6</definedName>
    <definedName name="_MNSJS" localSheetId="2">#REF!</definedName>
    <definedName name="_MNSJS" localSheetId="6">#REF!</definedName>
    <definedName name="_MNSJS" localSheetId="8">#REF!</definedName>
    <definedName name="_MNSJS" localSheetId="10">#REF!</definedName>
    <definedName name="_MNSJS" localSheetId="3">#REF!</definedName>
    <definedName name="_MNSJS" localSheetId="5">#REF!</definedName>
    <definedName name="_MNSJS" localSheetId="7">#REF!</definedName>
    <definedName name="_MNSJS" localSheetId="9">#REF!</definedName>
    <definedName name="_MNSJS" localSheetId="4">#REF!</definedName>
    <definedName name="_MNSJS" localSheetId="0">#REF!</definedName>
    <definedName name="_MNSJS" localSheetId="12">#REF!</definedName>
    <definedName name="_MNSJS">#REF!</definedName>
    <definedName name="_Order1" hidden="1">255</definedName>
    <definedName name="_P" localSheetId="2">[1]Reforma!#REF!</definedName>
    <definedName name="_P" localSheetId="6">[1]Reforma!#REF!</definedName>
    <definedName name="_P" localSheetId="8">[1]Reforma!#REF!</definedName>
    <definedName name="_P" localSheetId="10">[1]Reforma!#REF!</definedName>
    <definedName name="_P" localSheetId="3">[1]Reforma!#REF!</definedName>
    <definedName name="_P" localSheetId="5">[1]Reforma!#REF!</definedName>
    <definedName name="_P" localSheetId="7">[1]Reforma!#REF!</definedName>
    <definedName name="_P" localSheetId="9">[1]Reforma!#REF!</definedName>
    <definedName name="_P" localSheetId="4">[1]Reforma!#REF!</definedName>
    <definedName name="_P" localSheetId="0">[1]Reforma!#REF!</definedName>
    <definedName name="_P" localSheetId="12">[1]Reforma!#REF!</definedName>
    <definedName name="_P">[1]Reforma!#REF!</definedName>
    <definedName name="_P_1" localSheetId="6">[1]Reforma!#REF!</definedName>
    <definedName name="_P_1" localSheetId="8">[1]Reforma!#REF!</definedName>
    <definedName name="_P_1" localSheetId="10">[1]Reforma!#REF!</definedName>
    <definedName name="_P_1" localSheetId="5">[1]Reforma!#REF!</definedName>
    <definedName name="_P_1" localSheetId="7">[1]Reforma!#REF!</definedName>
    <definedName name="_P_1" localSheetId="9">[1]Reforma!#REF!</definedName>
    <definedName name="_P_1" localSheetId="4">[1]Reforma!#REF!</definedName>
    <definedName name="_P_1" localSheetId="0">[1]Reforma!#REF!</definedName>
    <definedName name="_P_1" localSheetId="12">[1]Reforma!#REF!</definedName>
    <definedName name="_P_1">[1]Reforma!#REF!</definedName>
    <definedName name="_Parse_In" localSheetId="6" hidden="1">#REF!</definedName>
    <definedName name="_Parse_In" localSheetId="8" hidden="1">#REF!</definedName>
    <definedName name="_Parse_In" localSheetId="10" hidden="1">#REF!</definedName>
    <definedName name="_Parse_In" localSheetId="5" hidden="1">#REF!</definedName>
    <definedName name="_Parse_In" localSheetId="7" hidden="1">#REF!</definedName>
    <definedName name="_Parse_In" localSheetId="9" hidden="1">#REF!</definedName>
    <definedName name="_Parse_In" localSheetId="4" hidden="1">#REF!</definedName>
    <definedName name="_Parse_In" localSheetId="0" hidden="1">#REF!</definedName>
    <definedName name="_Parse_In" localSheetId="12" hidden="1">#REF!</definedName>
    <definedName name="_Parse_In" hidden="1">#REF!</definedName>
    <definedName name="_Parse_Out" localSheetId="6" hidden="1">#REF!</definedName>
    <definedName name="_Parse_Out" localSheetId="8" hidden="1">#REF!</definedName>
    <definedName name="_Parse_Out" localSheetId="10" hidden="1">#REF!</definedName>
    <definedName name="_Parse_Out" localSheetId="5" hidden="1">#REF!</definedName>
    <definedName name="_Parse_Out" localSheetId="7" hidden="1">#REF!</definedName>
    <definedName name="_Parse_Out" localSheetId="9" hidden="1">#REF!</definedName>
    <definedName name="_Parse_Out" localSheetId="4" hidden="1">#REF!</definedName>
    <definedName name="_Parse_Out" localSheetId="12" hidden="1">#REF!</definedName>
    <definedName name="_Parse_Out" hidden="1">#REF!</definedName>
    <definedName name="_PL1" localSheetId="5">#REF!</definedName>
    <definedName name="_PL1" localSheetId="4">#REF!</definedName>
    <definedName name="_PL1" localSheetId="12">#REF!</definedName>
    <definedName name="_PL1">#REF!</definedName>
    <definedName name="_PPOS015Q_AGPQ_" localSheetId="5">#REF!</definedName>
    <definedName name="_PPOS015Q_AGPQ_" localSheetId="4">#REF!</definedName>
    <definedName name="_PPOS015Q_AGPQ_">#REF!</definedName>
    <definedName name="_PPOS015Q_AGPQ__6" localSheetId="5">#REF!</definedName>
    <definedName name="_PPOS015Q_AGPQ__6" localSheetId="4">#REF!</definedName>
    <definedName name="_PPOS015Q_AGPQ__6">#REF!</definedName>
    <definedName name="_PRE010201" localSheetId="5">#REF!</definedName>
    <definedName name="_PRE010201" localSheetId="4">#REF!</definedName>
    <definedName name="_PRE010201">#REF!</definedName>
    <definedName name="_PRE010202" localSheetId="5">#REF!</definedName>
    <definedName name="_PRE010202" localSheetId="4">#REF!</definedName>
    <definedName name="_PRE010202">#REF!</definedName>
    <definedName name="_PRE010205" localSheetId="5">#REF!</definedName>
    <definedName name="_PRE010205" localSheetId="4">#REF!</definedName>
    <definedName name="_PRE010205">#REF!</definedName>
    <definedName name="_PRE010206" localSheetId="5">#REF!</definedName>
    <definedName name="_PRE010206" localSheetId="4">#REF!</definedName>
    <definedName name="_PRE010206">#REF!</definedName>
    <definedName name="_PRE010210" localSheetId="5">#REF!</definedName>
    <definedName name="_PRE010210" localSheetId="4">#REF!</definedName>
    <definedName name="_PRE010210">#REF!</definedName>
    <definedName name="_PRE010301" localSheetId="5">#REF!</definedName>
    <definedName name="_PRE010301" localSheetId="4">#REF!</definedName>
    <definedName name="_PRE010301">#REF!</definedName>
    <definedName name="_PRE010401" localSheetId="5">#REF!</definedName>
    <definedName name="_PRE010401" localSheetId="4">#REF!</definedName>
    <definedName name="_PRE010401">#REF!</definedName>
    <definedName name="_PRE010402" localSheetId="5">#REF!</definedName>
    <definedName name="_PRE010402" localSheetId="4">#REF!</definedName>
    <definedName name="_PRE010402">#REF!</definedName>
    <definedName name="_PRE010407" localSheetId="5">#REF!</definedName>
    <definedName name="_PRE010407" localSheetId="4">#REF!</definedName>
    <definedName name="_PRE010407">#REF!</definedName>
    <definedName name="_PRE010413" localSheetId="5">#REF!</definedName>
    <definedName name="_PRE010413" localSheetId="4">#REF!</definedName>
    <definedName name="_PRE010413">#REF!</definedName>
    <definedName name="_PRE010501" localSheetId="5">#REF!</definedName>
    <definedName name="_PRE010501" localSheetId="4">#REF!</definedName>
    <definedName name="_PRE010501">#REF!</definedName>
    <definedName name="_PRE010503" localSheetId="5">#REF!</definedName>
    <definedName name="_PRE010503" localSheetId="4">#REF!</definedName>
    <definedName name="_PRE010503">#REF!</definedName>
    <definedName name="_PRE010505" localSheetId="5">#REF!</definedName>
    <definedName name="_PRE010505" localSheetId="4">#REF!</definedName>
    <definedName name="_PRE010505">#REF!</definedName>
    <definedName name="_PRE010509" localSheetId="5">#REF!</definedName>
    <definedName name="_PRE010509" localSheetId="4">#REF!</definedName>
    <definedName name="_PRE010509">#REF!</definedName>
    <definedName name="_PRE010512" localSheetId="5">#REF!</definedName>
    <definedName name="_PRE010512" localSheetId="4">#REF!</definedName>
    <definedName name="_PRE010512">#REF!</definedName>
    <definedName name="_PRE010518" localSheetId="5">#REF!</definedName>
    <definedName name="_PRE010518" localSheetId="4">#REF!</definedName>
    <definedName name="_PRE010518">#REF!</definedName>
    <definedName name="_PRE010519" localSheetId="5">#REF!</definedName>
    <definedName name="_PRE010519" localSheetId="4">#REF!</definedName>
    <definedName name="_PRE010519">#REF!</definedName>
    <definedName name="_PRE010521" localSheetId="5">#REF!</definedName>
    <definedName name="_PRE010521" localSheetId="4">#REF!</definedName>
    <definedName name="_PRE010521">#REF!</definedName>
    <definedName name="_PRE010523" localSheetId="5">#REF!</definedName>
    <definedName name="_PRE010523" localSheetId="4">#REF!</definedName>
    <definedName name="_PRE010523">#REF!</definedName>
    <definedName name="_PRE010532" localSheetId="5">#REF!</definedName>
    <definedName name="_PRE010532" localSheetId="4">#REF!</definedName>
    <definedName name="_PRE010532">#REF!</definedName>
    <definedName name="_PRE010533" localSheetId="5">#REF!</definedName>
    <definedName name="_PRE010533" localSheetId="4">#REF!</definedName>
    <definedName name="_PRE010533">#REF!</definedName>
    <definedName name="_PRE010536" localSheetId="5">#REF!</definedName>
    <definedName name="_PRE010536" localSheetId="4">#REF!</definedName>
    <definedName name="_PRE010536">#REF!</definedName>
    <definedName name="_PRE010701" localSheetId="5">#REF!</definedName>
    <definedName name="_PRE010701" localSheetId="4">#REF!</definedName>
    <definedName name="_PRE010701">#REF!</definedName>
    <definedName name="_PRE010703" localSheetId="5">#REF!</definedName>
    <definedName name="_PRE010703" localSheetId="4">#REF!</definedName>
    <definedName name="_PRE010703">#REF!</definedName>
    <definedName name="_PRE010705" localSheetId="5">#REF!</definedName>
    <definedName name="_PRE010705" localSheetId="4">#REF!</definedName>
    <definedName name="_PRE010705">#REF!</definedName>
    <definedName name="_PRE010708" localSheetId="5">#REF!</definedName>
    <definedName name="_PRE010708" localSheetId="4">#REF!</definedName>
    <definedName name="_PRE010708">#REF!</definedName>
    <definedName name="_PRE010710" localSheetId="5">#REF!</definedName>
    <definedName name="_PRE010710" localSheetId="4">#REF!</definedName>
    <definedName name="_PRE010710">#REF!</definedName>
    <definedName name="_PRE010712" localSheetId="5">#REF!</definedName>
    <definedName name="_PRE010712" localSheetId="4">#REF!</definedName>
    <definedName name="_PRE010712">#REF!</definedName>
    <definedName name="_PRE010717" localSheetId="5">#REF!</definedName>
    <definedName name="_PRE010717" localSheetId="4">#REF!</definedName>
    <definedName name="_PRE010717">#REF!</definedName>
    <definedName name="_PRE010718" localSheetId="5">#REF!</definedName>
    <definedName name="_PRE010718" localSheetId="4">#REF!</definedName>
    <definedName name="_PRE010718">#REF!</definedName>
    <definedName name="_PRE020201" localSheetId="5">#REF!</definedName>
    <definedName name="_PRE020201" localSheetId="4">#REF!</definedName>
    <definedName name="_PRE020201">#REF!</definedName>
    <definedName name="_PRE020205" localSheetId="5">#REF!</definedName>
    <definedName name="_PRE020205" localSheetId="4">#REF!</definedName>
    <definedName name="_PRE020205">#REF!</definedName>
    <definedName name="_PRE020211" localSheetId="5">#REF!</definedName>
    <definedName name="_PRE020211" localSheetId="4">#REF!</definedName>
    <definedName name="_PRE020211">#REF!</definedName>
    <definedName name="_PRE020217" localSheetId="5">#REF!</definedName>
    <definedName name="_PRE020217" localSheetId="4">#REF!</definedName>
    <definedName name="_PRE020217">#REF!</definedName>
    <definedName name="_PRE030102" localSheetId="5">#REF!</definedName>
    <definedName name="_PRE030102" localSheetId="4">#REF!</definedName>
    <definedName name="_PRE030102">#REF!</definedName>
    <definedName name="_PRE030201" localSheetId="5">#REF!</definedName>
    <definedName name="_PRE030201" localSheetId="4">#REF!</definedName>
    <definedName name="_PRE030201">#REF!</definedName>
    <definedName name="_PRE030303" localSheetId="5">#REF!</definedName>
    <definedName name="_PRE030303" localSheetId="4">#REF!</definedName>
    <definedName name="_PRE030303">#REF!</definedName>
    <definedName name="_PRE030317" localSheetId="5">#REF!</definedName>
    <definedName name="_PRE030317" localSheetId="4">#REF!</definedName>
    <definedName name="_PRE030317">#REF!</definedName>
    <definedName name="_PRE040101" localSheetId="5">#REF!</definedName>
    <definedName name="_PRE040101" localSheetId="4">#REF!</definedName>
    <definedName name="_PRE040101">#REF!</definedName>
    <definedName name="_PRE040202" localSheetId="5">#REF!</definedName>
    <definedName name="_PRE040202" localSheetId="4">#REF!</definedName>
    <definedName name="_PRE040202">#REF!</definedName>
    <definedName name="_PRE050103" localSheetId="5">#REF!</definedName>
    <definedName name="_PRE050103" localSheetId="4">#REF!</definedName>
    <definedName name="_PRE050103">#REF!</definedName>
    <definedName name="_PRE050207" localSheetId="5">#REF!</definedName>
    <definedName name="_PRE050207" localSheetId="4">#REF!</definedName>
    <definedName name="_PRE050207">#REF!</definedName>
    <definedName name="_PRE060101" localSheetId="5">#REF!</definedName>
    <definedName name="_PRE060101" localSheetId="4">#REF!</definedName>
    <definedName name="_PRE060101">#REF!</definedName>
    <definedName name="_PRE080101" localSheetId="5">#REF!</definedName>
    <definedName name="_PRE080101" localSheetId="4">#REF!</definedName>
    <definedName name="_PRE080101">#REF!</definedName>
    <definedName name="_PRE080310" localSheetId="5">#REF!</definedName>
    <definedName name="_PRE080310" localSheetId="4">#REF!</definedName>
    <definedName name="_PRE080310">#REF!</definedName>
    <definedName name="_PRE090101" localSheetId="5">#REF!</definedName>
    <definedName name="_PRE090101" localSheetId="4">#REF!</definedName>
    <definedName name="_PRE090101">#REF!</definedName>
    <definedName name="_PRE100302" localSheetId="5">#REF!</definedName>
    <definedName name="_PRE100302" localSheetId="4">#REF!</definedName>
    <definedName name="_PRE100302">#REF!</definedName>
    <definedName name="_PRE110101" localSheetId="5">#REF!</definedName>
    <definedName name="_PRE110101" localSheetId="4">#REF!</definedName>
    <definedName name="_PRE110101">#REF!</definedName>
    <definedName name="_PRE110104" localSheetId="5">#REF!</definedName>
    <definedName name="_PRE110104" localSheetId="4">#REF!</definedName>
    <definedName name="_PRE110104">#REF!</definedName>
    <definedName name="_PRE110107" localSheetId="5">#REF!</definedName>
    <definedName name="_PRE110107" localSheetId="4">#REF!</definedName>
    <definedName name="_PRE110107">#REF!</definedName>
    <definedName name="_PRE120101" localSheetId="5">#REF!</definedName>
    <definedName name="_PRE120101" localSheetId="4">#REF!</definedName>
    <definedName name="_PRE120101">#REF!</definedName>
    <definedName name="_PRE120105" localSheetId="5">#REF!</definedName>
    <definedName name="_PRE120105" localSheetId="4">#REF!</definedName>
    <definedName name="_PRE120105">#REF!</definedName>
    <definedName name="_PRE120106" localSheetId="5">#REF!</definedName>
    <definedName name="_PRE120106" localSheetId="4">#REF!</definedName>
    <definedName name="_PRE120106">#REF!</definedName>
    <definedName name="_PRE120107" localSheetId="5">#REF!</definedName>
    <definedName name="_PRE120107" localSheetId="4">#REF!</definedName>
    <definedName name="_PRE120107">#REF!</definedName>
    <definedName name="_PRE120110" localSheetId="5">#REF!</definedName>
    <definedName name="_PRE120110" localSheetId="4">#REF!</definedName>
    <definedName name="_PRE120110">#REF!</definedName>
    <definedName name="_PRE120150" localSheetId="5">#REF!</definedName>
    <definedName name="_PRE120150" localSheetId="4">#REF!</definedName>
    <definedName name="_PRE120150">#REF!</definedName>
    <definedName name="_PRE130101" localSheetId="5">#REF!</definedName>
    <definedName name="_PRE130101" localSheetId="4">#REF!</definedName>
    <definedName name="_PRE130101">#REF!</definedName>
    <definedName name="_PRE130103" localSheetId="5">#REF!</definedName>
    <definedName name="_PRE130103" localSheetId="4">#REF!</definedName>
    <definedName name="_PRE130103">#REF!</definedName>
    <definedName name="_PRE130304" localSheetId="5">#REF!</definedName>
    <definedName name="_PRE130304" localSheetId="4">#REF!</definedName>
    <definedName name="_PRE130304">#REF!</definedName>
    <definedName name="_PRE130401" localSheetId="5">#REF!</definedName>
    <definedName name="_PRE130401" localSheetId="4">#REF!</definedName>
    <definedName name="_PRE130401">#REF!</definedName>
    <definedName name="_PRE140102" localSheetId="5">#REF!</definedName>
    <definedName name="_PRE140102" localSheetId="4">#REF!</definedName>
    <definedName name="_PRE140102">#REF!</definedName>
    <definedName name="_PRE140109" localSheetId="5">#REF!</definedName>
    <definedName name="_PRE140109" localSheetId="4">#REF!</definedName>
    <definedName name="_PRE140109">#REF!</definedName>
    <definedName name="_PRE140113" localSheetId="5">#REF!</definedName>
    <definedName name="_PRE140113" localSheetId="4">#REF!</definedName>
    <definedName name="_PRE140113">#REF!</definedName>
    <definedName name="_PRE140122" localSheetId="5">#REF!</definedName>
    <definedName name="_PRE140122" localSheetId="4">#REF!</definedName>
    <definedName name="_PRE140122">#REF!</definedName>
    <definedName name="_PRE140126" localSheetId="5">#REF!</definedName>
    <definedName name="_PRE140126" localSheetId="4">#REF!</definedName>
    <definedName name="_PRE140126">#REF!</definedName>
    <definedName name="_PRE140129" localSheetId="5">#REF!</definedName>
    <definedName name="_PRE140129" localSheetId="4">#REF!</definedName>
    <definedName name="_PRE140129">#REF!</definedName>
    <definedName name="_PRE140135" localSheetId="5">#REF!</definedName>
    <definedName name="_PRE140135" localSheetId="4">#REF!</definedName>
    <definedName name="_PRE140135">#REF!</definedName>
    <definedName name="_PRE140143" localSheetId="5">#REF!</definedName>
    <definedName name="_PRE140143" localSheetId="4">#REF!</definedName>
    <definedName name="_PRE140143">#REF!</definedName>
    <definedName name="_PRE140145" localSheetId="5">#REF!</definedName>
    <definedName name="_PRE140145" localSheetId="4">#REF!</definedName>
    <definedName name="_PRE140145">#REF!</definedName>
    <definedName name="_PRE150130" localSheetId="5">#REF!</definedName>
    <definedName name="_PRE150130" localSheetId="4">#REF!</definedName>
    <definedName name="_PRE150130">#REF!</definedName>
    <definedName name="_PRE170101" localSheetId="5">#REF!</definedName>
    <definedName name="_PRE170101" localSheetId="4">#REF!</definedName>
    <definedName name="_PRE170101">#REF!</definedName>
    <definedName name="_PRE170102" localSheetId="5">#REF!</definedName>
    <definedName name="_PRE170102" localSheetId="4">#REF!</definedName>
    <definedName name="_PRE170102">#REF!</definedName>
    <definedName name="_PRE170103" localSheetId="5">#REF!</definedName>
    <definedName name="_PRE170103" localSheetId="4">#REF!</definedName>
    <definedName name="_PRE170103">#REF!</definedName>
    <definedName name="_QUA010201" localSheetId="5">#REF!</definedName>
    <definedName name="_QUA010201" localSheetId="4">#REF!</definedName>
    <definedName name="_QUA010201">#REF!</definedName>
    <definedName name="_QUA010202" localSheetId="5">#REF!</definedName>
    <definedName name="_QUA010202" localSheetId="4">#REF!</definedName>
    <definedName name="_QUA010202">#REF!</definedName>
    <definedName name="_QUA010205" localSheetId="5">#REF!</definedName>
    <definedName name="_QUA010205" localSheetId="4">#REF!</definedName>
    <definedName name="_QUA010205">#REF!</definedName>
    <definedName name="_QUA010206" localSheetId="5">#REF!</definedName>
    <definedName name="_QUA010206" localSheetId="4">#REF!</definedName>
    <definedName name="_QUA010206">#REF!</definedName>
    <definedName name="_QUA010210" localSheetId="5">#REF!</definedName>
    <definedName name="_QUA010210" localSheetId="4">#REF!</definedName>
    <definedName name="_QUA010210">#REF!</definedName>
    <definedName name="_QUA010301" localSheetId="5">#REF!</definedName>
    <definedName name="_QUA010301" localSheetId="4">#REF!</definedName>
    <definedName name="_QUA010301">#REF!</definedName>
    <definedName name="_QUA010401" localSheetId="5">#REF!</definedName>
    <definedName name="_QUA010401" localSheetId="4">#REF!</definedName>
    <definedName name="_QUA010401">#REF!</definedName>
    <definedName name="_QUA010402" localSheetId="5">#REF!</definedName>
    <definedName name="_QUA010402" localSheetId="4">#REF!</definedName>
    <definedName name="_QUA010402">#REF!</definedName>
    <definedName name="_QUA010407" localSheetId="5">#REF!</definedName>
    <definedName name="_QUA010407" localSheetId="4">#REF!</definedName>
    <definedName name="_QUA010407">#REF!</definedName>
    <definedName name="_QUA010413" localSheetId="5">#REF!</definedName>
    <definedName name="_QUA010413" localSheetId="4">#REF!</definedName>
    <definedName name="_QUA010413">#REF!</definedName>
    <definedName name="_QUA010501" localSheetId="5">#REF!</definedName>
    <definedName name="_QUA010501" localSheetId="4">#REF!</definedName>
    <definedName name="_QUA010501">#REF!</definedName>
    <definedName name="_QUA010503" localSheetId="5">#REF!</definedName>
    <definedName name="_QUA010503" localSheetId="4">#REF!</definedName>
    <definedName name="_QUA010503">#REF!</definedName>
    <definedName name="_QUA010505" localSheetId="5">#REF!</definedName>
    <definedName name="_QUA010505" localSheetId="4">#REF!</definedName>
    <definedName name="_QUA010505">#REF!</definedName>
    <definedName name="_QUA010509" localSheetId="5">#REF!</definedName>
    <definedName name="_QUA010509" localSheetId="4">#REF!</definedName>
    <definedName name="_QUA010509">#REF!</definedName>
    <definedName name="_QUA010512" localSheetId="5">#REF!</definedName>
    <definedName name="_QUA010512" localSheetId="4">#REF!</definedName>
    <definedName name="_QUA010512">#REF!</definedName>
    <definedName name="_QUA010518" localSheetId="5">#REF!</definedName>
    <definedName name="_QUA010518" localSheetId="4">#REF!</definedName>
    <definedName name="_QUA010518">#REF!</definedName>
    <definedName name="_QUA010519" localSheetId="5">#REF!</definedName>
    <definedName name="_QUA010519" localSheetId="4">#REF!</definedName>
    <definedName name="_QUA010519">#REF!</definedName>
    <definedName name="_QUA010521" localSheetId="5">#REF!</definedName>
    <definedName name="_QUA010521" localSheetId="4">#REF!</definedName>
    <definedName name="_QUA010521">#REF!</definedName>
    <definedName name="_QUA010523" localSheetId="5">#REF!</definedName>
    <definedName name="_QUA010523" localSheetId="4">#REF!</definedName>
    <definedName name="_QUA010523">#REF!</definedName>
    <definedName name="_QUA010532" localSheetId="5">#REF!</definedName>
    <definedName name="_QUA010532" localSheetId="4">#REF!</definedName>
    <definedName name="_QUA010532">#REF!</definedName>
    <definedName name="_QUA010533" localSheetId="5">#REF!</definedName>
    <definedName name="_QUA010533" localSheetId="4">#REF!</definedName>
    <definedName name="_QUA010533">#REF!</definedName>
    <definedName name="_QUA010536" localSheetId="5">#REF!</definedName>
    <definedName name="_QUA010536" localSheetId="4">#REF!</definedName>
    <definedName name="_QUA010536">#REF!</definedName>
    <definedName name="_QUA010701" localSheetId="5">#REF!</definedName>
    <definedName name="_QUA010701" localSheetId="4">#REF!</definedName>
    <definedName name="_QUA010701">#REF!</definedName>
    <definedName name="_QUA010703" localSheetId="5">#REF!</definedName>
    <definedName name="_QUA010703" localSheetId="4">#REF!</definedName>
    <definedName name="_QUA010703">#REF!</definedName>
    <definedName name="_QUA010705" localSheetId="5">#REF!</definedName>
    <definedName name="_QUA010705" localSheetId="4">#REF!</definedName>
    <definedName name="_QUA010705">#REF!</definedName>
    <definedName name="_QUA010708" localSheetId="5">#REF!</definedName>
    <definedName name="_QUA010708" localSheetId="4">#REF!</definedName>
    <definedName name="_QUA010708">#REF!</definedName>
    <definedName name="_QUA010710" localSheetId="5">#REF!</definedName>
    <definedName name="_QUA010710" localSheetId="4">#REF!</definedName>
    <definedName name="_QUA010710">#REF!</definedName>
    <definedName name="_QUA010712" localSheetId="5">#REF!</definedName>
    <definedName name="_QUA010712" localSheetId="4">#REF!</definedName>
    <definedName name="_QUA010712">#REF!</definedName>
    <definedName name="_QUA010717" localSheetId="5">#REF!</definedName>
    <definedName name="_QUA010717" localSheetId="4">#REF!</definedName>
    <definedName name="_QUA010717">#REF!</definedName>
    <definedName name="_QUA010718" localSheetId="5">#REF!</definedName>
    <definedName name="_QUA010718" localSheetId="4">#REF!</definedName>
    <definedName name="_QUA010718">#REF!</definedName>
    <definedName name="_QUA020201" localSheetId="5">#REF!</definedName>
    <definedName name="_QUA020201" localSheetId="4">#REF!</definedName>
    <definedName name="_QUA020201">#REF!</definedName>
    <definedName name="_QUA020205" localSheetId="5">#REF!</definedName>
    <definedName name="_QUA020205" localSheetId="4">#REF!</definedName>
    <definedName name="_QUA020205">#REF!</definedName>
    <definedName name="_QUA020211" localSheetId="5">#REF!</definedName>
    <definedName name="_QUA020211" localSheetId="4">#REF!</definedName>
    <definedName name="_QUA020211">#REF!</definedName>
    <definedName name="_QUA020217" localSheetId="5">#REF!</definedName>
    <definedName name="_QUA020217" localSheetId="4">#REF!</definedName>
    <definedName name="_QUA020217">#REF!</definedName>
    <definedName name="_QUA030102" localSheetId="5">#REF!</definedName>
    <definedName name="_QUA030102" localSheetId="4">#REF!</definedName>
    <definedName name="_QUA030102">#REF!</definedName>
    <definedName name="_QUA030201" localSheetId="5">#REF!</definedName>
    <definedName name="_QUA030201" localSheetId="4">#REF!</definedName>
    <definedName name="_QUA030201">#REF!</definedName>
    <definedName name="_QUA030303" localSheetId="5">#REF!</definedName>
    <definedName name="_QUA030303" localSheetId="4">#REF!</definedName>
    <definedName name="_QUA030303">#REF!</definedName>
    <definedName name="_QUA030317" localSheetId="5">#REF!</definedName>
    <definedName name="_QUA030317" localSheetId="4">#REF!</definedName>
    <definedName name="_QUA030317">#REF!</definedName>
    <definedName name="_QUA040101" localSheetId="5">#REF!</definedName>
    <definedName name="_QUA040101" localSheetId="4">#REF!</definedName>
    <definedName name="_QUA040101">#REF!</definedName>
    <definedName name="_QUA040202" localSheetId="5">#REF!</definedName>
    <definedName name="_QUA040202" localSheetId="4">#REF!</definedName>
    <definedName name="_QUA040202">#REF!</definedName>
    <definedName name="_QUA050103" localSheetId="5">#REF!</definedName>
    <definedName name="_QUA050103" localSheetId="4">#REF!</definedName>
    <definedName name="_QUA050103">#REF!</definedName>
    <definedName name="_QUA050207" localSheetId="5">#REF!</definedName>
    <definedName name="_QUA050207" localSheetId="4">#REF!</definedName>
    <definedName name="_QUA050207">#REF!</definedName>
    <definedName name="_QUA060101" localSheetId="5">#REF!</definedName>
    <definedName name="_QUA060101" localSheetId="4">#REF!</definedName>
    <definedName name="_QUA060101">#REF!</definedName>
    <definedName name="_QUA080101" localSheetId="5">#REF!</definedName>
    <definedName name="_QUA080101" localSheetId="4">#REF!</definedName>
    <definedName name="_QUA080101">#REF!</definedName>
    <definedName name="_QUA080310" localSheetId="5">#REF!</definedName>
    <definedName name="_QUA080310" localSheetId="4">#REF!</definedName>
    <definedName name="_QUA080310">#REF!</definedName>
    <definedName name="_QUA090101" localSheetId="5">#REF!</definedName>
    <definedName name="_QUA090101" localSheetId="4">#REF!</definedName>
    <definedName name="_QUA090101">#REF!</definedName>
    <definedName name="_QUA100302" localSheetId="5">#REF!</definedName>
    <definedName name="_QUA100302" localSheetId="4">#REF!</definedName>
    <definedName name="_QUA100302">#REF!</definedName>
    <definedName name="_QUA110101" localSheetId="5">#REF!</definedName>
    <definedName name="_QUA110101" localSheetId="4">#REF!</definedName>
    <definedName name="_QUA110101">#REF!</definedName>
    <definedName name="_QUA110104" localSheetId="5">#REF!</definedName>
    <definedName name="_QUA110104" localSheetId="4">#REF!</definedName>
    <definedName name="_QUA110104">#REF!</definedName>
    <definedName name="_QUA110107" localSheetId="5">#REF!</definedName>
    <definedName name="_QUA110107" localSheetId="4">#REF!</definedName>
    <definedName name="_QUA110107">#REF!</definedName>
    <definedName name="_QUA120101" localSheetId="5">#REF!</definedName>
    <definedName name="_QUA120101" localSheetId="4">#REF!</definedName>
    <definedName name="_QUA120101">#REF!</definedName>
    <definedName name="_QUA120105" localSheetId="5">#REF!</definedName>
    <definedName name="_QUA120105" localSheetId="4">#REF!</definedName>
    <definedName name="_QUA120105">#REF!</definedName>
    <definedName name="_QUA120106" localSheetId="5">#REF!</definedName>
    <definedName name="_QUA120106" localSheetId="4">#REF!</definedName>
    <definedName name="_QUA120106">#REF!</definedName>
    <definedName name="_QUA120107" localSheetId="5">#REF!</definedName>
    <definedName name="_QUA120107" localSheetId="4">#REF!</definedName>
    <definedName name="_QUA120107">#REF!</definedName>
    <definedName name="_QUA120110" localSheetId="5">#REF!</definedName>
    <definedName name="_QUA120110" localSheetId="4">#REF!</definedName>
    <definedName name="_QUA120110">#REF!</definedName>
    <definedName name="_QUA120150" localSheetId="5">#REF!</definedName>
    <definedName name="_QUA120150" localSheetId="4">#REF!</definedName>
    <definedName name="_QUA120150">#REF!</definedName>
    <definedName name="_QUA130101" localSheetId="5">#REF!</definedName>
    <definedName name="_QUA130101" localSheetId="4">#REF!</definedName>
    <definedName name="_QUA130101">#REF!</definedName>
    <definedName name="_QUA130103" localSheetId="5">#REF!</definedName>
    <definedName name="_QUA130103" localSheetId="4">#REF!</definedName>
    <definedName name="_QUA130103">#REF!</definedName>
    <definedName name="_QUA130304" localSheetId="5">#REF!</definedName>
    <definedName name="_QUA130304" localSheetId="4">#REF!</definedName>
    <definedName name="_QUA130304">#REF!</definedName>
    <definedName name="_QUA130401" localSheetId="5">#REF!</definedName>
    <definedName name="_QUA130401" localSheetId="4">#REF!</definedName>
    <definedName name="_QUA130401">#REF!</definedName>
    <definedName name="_QUA140102" localSheetId="5">#REF!</definedName>
    <definedName name="_QUA140102" localSheetId="4">#REF!</definedName>
    <definedName name="_QUA140102">#REF!</definedName>
    <definedName name="_QUA140109" localSheetId="5">#REF!</definedName>
    <definedName name="_QUA140109" localSheetId="4">#REF!</definedName>
    <definedName name="_QUA140109">#REF!</definedName>
    <definedName name="_QUA140113" localSheetId="5">#REF!</definedName>
    <definedName name="_QUA140113" localSheetId="4">#REF!</definedName>
    <definedName name="_QUA140113">#REF!</definedName>
    <definedName name="_QUA140122" localSheetId="5">#REF!</definedName>
    <definedName name="_QUA140122" localSheetId="4">#REF!</definedName>
    <definedName name="_QUA140122">#REF!</definedName>
    <definedName name="_QUA140126" localSheetId="5">#REF!</definedName>
    <definedName name="_QUA140126" localSheetId="4">#REF!</definedName>
    <definedName name="_QUA140126">#REF!</definedName>
    <definedName name="_QUA140129" localSheetId="5">#REF!</definedName>
    <definedName name="_QUA140129" localSheetId="4">#REF!</definedName>
    <definedName name="_QUA140129">#REF!</definedName>
    <definedName name="_QUA140135" localSheetId="5">#REF!</definedName>
    <definedName name="_QUA140135" localSheetId="4">#REF!</definedName>
    <definedName name="_QUA140135">#REF!</definedName>
    <definedName name="_QUA140143" localSheetId="5">#REF!</definedName>
    <definedName name="_QUA140143" localSheetId="4">#REF!</definedName>
    <definedName name="_QUA140143">#REF!</definedName>
    <definedName name="_QUA140145" localSheetId="5">#REF!</definedName>
    <definedName name="_QUA140145" localSheetId="4">#REF!</definedName>
    <definedName name="_QUA140145">#REF!</definedName>
    <definedName name="_QUA150130" localSheetId="5">#REF!</definedName>
    <definedName name="_QUA150130" localSheetId="4">#REF!</definedName>
    <definedName name="_QUA150130">#REF!</definedName>
    <definedName name="_QUA170101" localSheetId="5">#REF!</definedName>
    <definedName name="_QUA170101" localSheetId="4">#REF!</definedName>
    <definedName name="_QUA170101">#REF!</definedName>
    <definedName name="_QUA170102" localSheetId="5">#REF!</definedName>
    <definedName name="_QUA170102" localSheetId="4">#REF!</definedName>
    <definedName name="_QUA170102">#REF!</definedName>
    <definedName name="_QUA170103" localSheetId="5">#REF!</definedName>
    <definedName name="_QUA170103" localSheetId="4">#REF!</definedName>
    <definedName name="_QUA170103">#REF!</definedName>
    <definedName name="_R" localSheetId="5">#REF!</definedName>
    <definedName name="_R" localSheetId="4">#REF!</definedName>
    <definedName name="_R">#REF!</definedName>
    <definedName name="_R_1" localSheetId="2">[1]Reforma!#REF!</definedName>
    <definedName name="_R_1" localSheetId="6">[1]Reforma!#REF!</definedName>
    <definedName name="_R_1" localSheetId="8">[1]Reforma!#REF!</definedName>
    <definedName name="_R_1" localSheetId="10">[1]Reforma!#REF!</definedName>
    <definedName name="_R_1" localSheetId="3">[1]Reforma!#REF!</definedName>
    <definedName name="_R_1" localSheetId="5">[1]Reforma!#REF!</definedName>
    <definedName name="_R_1" localSheetId="7">[1]Reforma!#REF!</definedName>
    <definedName name="_R_1" localSheetId="9">[1]Reforma!#REF!</definedName>
    <definedName name="_R_1" localSheetId="4">[1]Reforma!#REF!</definedName>
    <definedName name="_R_1" localSheetId="12">[1]Reforma!#REF!</definedName>
    <definedName name="_R_1">[1]Reforma!#REF!</definedName>
    <definedName name="_REA1.N10_" localSheetId="2">[1]Reforma!#REF!</definedName>
    <definedName name="_REA1.N10_" localSheetId="6">[1]Reforma!#REF!</definedName>
    <definedName name="_REA1.N10_" localSheetId="8">[1]Reforma!#REF!</definedName>
    <definedName name="_REA1.N10_" localSheetId="10">[1]Reforma!#REF!</definedName>
    <definedName name="_REA1.N10_" localSheetId="3">[1]Reforma!#REF!</definedName>
    <definedName name="_REA1.N10_" localSheetId="5">[1]Reforma!#REF!</definedName>
    <definedName name="_REA1.N10_" localSheetId="7">[1]Reforma!#REF!</definedName>
    <definedName name="_REA1.N10_" localSheetId="9">[1]Reforma!#REF!</definedName>
    <definedName name="_REA1.N10_" localSheetId="4">[1]Reforma!#REF!</definedName>
    <definedName name="_REA1.N10_" localSheetId="12">[1]Reforma!#REF!</definedName>
    <definedName name="_REA1.N10_">[1]Reforma!#REF!</definedName>
    <definedName name="_REC11100" localSheetId="2">#REF!</definedName>
    <definedName name="_REC11100" localSheetId="6">#REF!</definedName>
    <definedName name="_REC11100" localSheetId="8">#REF!</definedName>
    <definedName name="_REC11100" localSheetId="10">#REF!</definedName>
    <definedName name="_REC11100" localSheetId="3">#REF!</definedName>
    <definedName name="_REC11100" localSheetId="5">#REF!</definedName>
    <definedName name="_REC11100" localSheetId="7">#REF!</definedName>
    <definedName name="_REC11100" localSheetId="9">#REF!</definedName>
    <definedName name="_REC11100" localSheetId="4">#REF!</definedName>
    <definedName name="_REC11100" localSheetId="12">#REF!</definedName>
    <definedName name="_REC11100">#REF!</definedName>
    <definedName name="_REC11110" localSheetId="6">#REF!</definedName>
    <definedName name="_REC11110" localSheetId="8">#REF!</definedName>
    <definedName name="_REC11110" localSheetId="10">#REF!</definedName>
    <definedName name="_REC11110" localSheetId="5">#REF!</definedName>
    <definedName name="_REC11110" localSheetId="7">#REF!</definedName>
    <definedName name="_REC11110" localSheetId="9">#REF!</definedName>
    <definedName name="_REC11110" localSheetId="4">#REF!</definedName>
    <definedName name="_REC11110" localSheetId="12">#REF!</definedName>
    <definedName name="_REC11110">#REF!</definedName>
    <definedName name="_REC11115" localSheetId="6">#REF!</definedName>
    <definedName name="_REC11115" localSheetId="8">#REF!</definedName>
    <definedName name="_REC11115" localSheetId="10">#REF!</definedName>
    <definedName name="_REC11115" localSheetId="5">#REF!</definedName>
    <definedName name="_REC11115" localSheetId="7">#REF!</definedName>
    <definedName name="_REC11115" localSheetId="9">#REF!</definedName>
    <definedName name="_REC11115" localSheetId="4">#REF!</definedName>
    <definedName name="_REC11115" localSheetId="12">#REF!</definedName>
    <definedName name="_REC11115">#REF!</definedName>
    <definedName name="_REC11125" localSheetId="5">#REF!</definedName>
    <definedName name="_REC11125" localSheetId="4">#REF!</definedName>
    <definedName name="_REC11125">#REF!</definedName>
    <definedName name="_REC11130" localSheetId="5">#REF!</definedName>
    <definedName name="_REC11130" localSheetId="4">#REF!</definedName>
    <definedName name="_REC11130">#REF!</definedName>
    <definedName name="_REC11135" localSheetId="5">#REF!</definedName>
    <definedName name="_REC11135" localSheetId="4">#REF!</definedName>
    <definedName name="_REC11135">#REF!</definedName>
    <definedName name="_REC11145" localSheetId="5">#REF!</definedName>
    <definedName name="_REC11145" localSheetId="4">#REF!</definedName>
    <definedName name="_REC11145">#REF!</definedName>
    <definedName name="_REC11150" localSheetId="5">#REF!</definedName>
    <definedName name="_REC11150" localSheetId="4">#REF!</definedName>
    <definedName name="_REC11150">#REF!</definedName>
    <definedName name="_REC11165" localSheetId="5">#REF!</definedName>
    <definedName name="_REC11165" localSheetId="4">#REF!</definedName>
    <definedName name="_REC11165">#REF!</definedName>
    <definedName name="_REC11170" localSheetId="5">#REF!</definedName>
    <definedName name="_REC11170" localSheetId="4">#REF!</definedName>
    <definedName name="_REC11170">#REF!</definedName>
    <definedName name="_REC11180" localSheetId="5">#REF!</definedName>
    <definedName name="_REC11180" localSheetId="4">#REF!</definedName>
    <definedName name="_REC11180">#REF!</definedName>
    <definedName name="_REC11185" localSheetId="5">#REF!</definedName>
    <definedName name="_REC11185" localSheetId="4">#REF!</definedName>
    <definedName name="_REC11185">#REF!</definedName>
    <definedName name="_REC11220" localSheetId="5">#REF!</definedName>
    <definedName name="_REC11220" localSheetId="4">#REF!</definedName>
    <definedName name="_REC11220">#REF!</definedName>
    <definedName name="_REC12105" localSheetId="5">#REF!</definedName>
    <definedName name="_REC12105" localSheetId="4">#REF!</definedName>
    <definedName name="_REC12105">#REF!</definedName>
    <definedName name="_REC12555" localSheetId="5">#REF!</definedName>
    <definedName name="_REC12555" localSheetId="4">#REF!</definedName>
    <definedName name="_REC12555">#REF!</definedName>
    <definedName name="_REC12570" localSheetId="5">#REF!</definedName>
    <definedName name="_REC12570" localSheetId="4">#REF!</definedName>
    <definedName name="_REC12570">#REF!</definedName>
    <definedName name="_REC12575" localSheetId="5">#REF!</definedName>
    <definedName name="_REC12575" localSheetId="4">#REF!</definedName>
    <definedName name="_REC12575">#REF!</definedName>
    <definedName name="_REC12580" localSheetId="5">#REF!</definedName>
    <definedName name="_REC12580" localSheetId="4">#REF!</definedName>
    <definedName name="_REC12580">#REF!</definedName>
    <definedName name="_REC12600" localSheetId="5">#REF!</definedName>
    <definedName name="_REC12600" localSheetId="4">#REF!</definedName>
    <definedName name="_REC12600">#REF!</definedName>
    <definedName name="_REC12610" localSheetId="5">#REF!</definedName>
    <definedName name="_REC12610" localSheetId="4">#REF!</definedName>
    <definedName name="_REC12610">#REF!</definedName>
    <definedName name="_REC12630" localSheetId="5">#REF!</definedName>
    <definedName name="_REC12630" localSheetId="4">#REF!</definedName>
    <definedName name="_REC12630">#REF!</definedName>
    <definedName name="_REC12631" localSheetId="5">#REF!</definedName>
    <definedName name="_REC12631" localSheetId="4">#REF!</definedName>
    <definedName name="_REC12631">#REF!</definedName>
    <definedName name="_REC12640" localSheetId="5">#REF!</definedName>
    <definedName name="_REC12640" localSheetId="4">#REF!</definedName>
    <definedName name="_REC12640">#REF!</definedName>
    <definedName name="_REC12645" localSheetId="5">#REF!</definedName>
    <definedName name="_REC12645" localSheetId="4">#REF!</definedName>
    <definedName name="_REC12645">#REF!</definedName>
    <definedName name="_REC12665" localSheetId="5">#REF!</definedName>
    <definedName name="_REC12665" localSheetId="4">#REF!</definedName>
    <definedName name="_REC12665">#REF!</definedName>
    <definedName name="_REC12690" localSheetId="5">#REF!</definedName>
    <definedName name="_REC12690" localSheetId="4">#REF!</definedName>
    <definedName name="_REC12690">#REF!</definedName>
    <definedName name="_REC12700" localSheetId="5">#REF!</definedName>
    <definedName name="_REC12700" localSheetId="4">#REF!</definedName>
    <definedName name="_REC12700">#REF!</definedName>
    <definedName name="_REC12710" localSheetId="5">#REF!</definedName>
    <definedName name="_REC12710" localSheetId="4">#REF!</definedName>
    <definedName name="_REC12710">#REF!</definedName>
    <definedName name="_REC13111" localSheetId="5">#REF!</definedName>
    <definedName name="_REC13111" localSheetId="4">#REF!</definedName>
    <definedName name="_REC13111">#REF!</definedName>
    <definedName name="_REC13112" localSheetId="5">#REF!</definedName>
    <definedName name="_REC13112" localSheetId="4">#REF!</definedName>
    <definedName name="_REC13112">#REF!</definedName>
    <definedName name="_REC13121" localSheetId="5">#REF!</definedName>
    <definedName name="_REC13121" localSheetId="4">#REF!</definedName>
    <definedName name="_REC13121">#REF!</definedName>
    <definedName name="_REC13720" localSheetId="5">#REF!</definedName>
    <definedName name="_REC13720" localSheetId="4">#REF!</definedName>
    <definedName name="_REC13720">#REF!</definedName>
    <definedName name="_REC14100" localSheetId="5">#REF!</definedName>
    <definedName name="_REC14100" localSheetId="4">#REF!</definedName>
    <definedName name="_REC14100">#REF!</definedName>
    <definedName name="_REC14161" localSheetId="5">#REF!</definedName>
    <definedName name="_REC14161" localSheetId="4">#REF!</definedName>
    <definedName name="_REC14161">#REF!</definedName>
    <definedName name="_REC14195" localSheetId="5">#REF!</definedName>
    <definedName name="_REC14195" localSheetId="4">#REF!</definedName>
    <definedName name="_REC14195">#REF!</definedName>
    <definedName name="_REC14205" localSheetId="5">#REF!</definedName>
    <definedName name="_REC14205" localSheetId="4">#REF!</definedName>
    <definedName name="_REC14205">#REF!</definedName>
    <definedName name="_REC14260" localSheetId="5">#REF!</definedName>
    <definedName name="_REC14260" localSheetId="4">#REF!</definedName>
    <definedName name="_REC14260">#REF!</definedName>
    <definedName name="_REC14500" localSheetId="5">#REF!</definedName>
    <definedName name="_REC14500" localSheetId="4">#REF!</definedName>
    <definedName name="_REC14500">#REF!</definedName>
    <definedName name="_REC14515" localSheetId="5">#REF!</definedName>
    <definedName name="_REC14515" localSheetId="4">#REF!</definedName>
    <definedName name="_REC14515">#REF!</definedName>
    <definedName name="_REC14555" localSheetId="5">#REF!</definedName>
    <definedName name="_REC14555" localSheetId="4">#REF!</definedName>
    <definedName name="_REC14555">#REF!</definedName>
    <definedName name="_REC14565" localSheetId="5">#REF!</definedName>
    <definedName name="_REC14565" localSheetId="4">#REF!</definedName>
    <definedName name="_REC14565">#REF!</definedName>
    <definedName name="_REC15135" localSheetId="5">#REF!</definedName>
    <definedName name="_REC15135" localSheetId="4">#REF!</definedName>
    <definedName name="_REC15135">#REF!</definedName>
    <definedName name="_REC15140" localSheetId="5">#REF!</definedName>
    <definedName name="_REC15140" localSheetId="4">#REF!</definedName>
    <definedName name="_REC15140">#REF!</definedName>
    <definedName name="_REC15195" localSheetId="5">#REF!</definedName>
    <definedName name="_REC15195" localSheetId="4">#REF!</definedName>
    <definedName name="_REC15195">#REF!</definedName>
    <definedName name="_REC15225" localSheetId="5">#REF!</definedName>
    <definedName name="_REC15225" localSheetId="4">#REF!</definedName>
    <definedName name="_REC15225">#REF!</definedName>
    <definedName name="_REC15230" localSheetId="5">#REF!</definedName>
    <definedName name="_REC15230" localSheetId="4">#REF!</definedName>
    <definedName name="_REC15230">#REF!</definedName>
    <definedName name="_REC15515" localSheetId="5">#REF!</definedName>
    <definedName name="_REC15515" localSheetId="4">#REF!</definedName>
    <definedName name="_REC15515">#REF!</definedName>
    <definedName name="_REC15560" localSheetId="5">#REF!</definedName>
    <definedName name="_REC15560" localSheetId="4">#REF!</definedName>
    <definedName name="_REC15560">#REF!</definedName>
    <definedName name="_REC15565" localSheetId="5">#REF!</definedName>
    <definedName name="_REC15565" localSheetId="4">#REF!</definedName>
    <definedName name="_REC15565">#REF!</definedName>
    <definedName name="_REC15570" localSheetId="5">#REF!</definedName>
    <definedName name="_REC15570" localSheetId="4">#REF!</definedName>
    <definedName name="_REC15570">#REF!</definedName>
    <definedName name="_REC15575" localSheetId="5">#REF!</definedName>
    <definedName name="_REC15575" localSheetId="4">#REF!</definedName>
    <definedName name="_REC15575">#REF!</definedName>
    <definedName name="_REC15583" localSheetId="5">#REF!</definedName>
    <definedName name="_REC15583" localSheetId="4">#REF!</definedName>
    <definedName name="_REC15583">#REF!</definedName>
    <definedName name="_REC15590" localSheetId="5">#REF!</definedName>
    <definedName name="_REC15590" localSheetId="4">#REF!</definedName>
    <definedName name="_REC15590">#REF!</definedName>
    <definedName name="_REC15591" localSheetId="5">#REF!</definedName>
    <definedName name="_REC15591" localSheetId="4">#REF!</definedName>
    <definedName name="_REC15591">#REF!</definedName>
    <definedName name="_REC15610" localSheetId="5">#REF!</definedName>
    <definedName name="_REC15610" localSheetId="4">#REF!</definedName>
    <definedName name="_REC15610">#REF!</definedName>
    <definedName name="_REC15625" localSheetId="5">#REF!</definedName>
    <definedName name="_REC15625" localSheetId="4">#REF!</definedName>
    <definedName name="_REC15625">#REF!</definedName>
    <definedName name="_REC15635" localSheetId="5">#REF!</definedName>
    <definedName name="_REC15635" localSheetId="4">#REF!</definedName>
    <definedName name="_REC15635">#REF!</definedName>
    <definedName name="_REC15655" localSheetId="5">#REF!</definedName>
    <definedName name="_REC15655" localSheetId="4">#REF!</definedName>
    <definedName name="_REC15655">#REF!</definedName>
    <definedName name="_REC15665" localSheetId="5">#REF!</definedName>
    <definedName name="_REC15665" localSheetId="4">#REF!</definedName>
    <definedName name="_REC15665">#REF!</definedName>
    <definedName name="_REC16515" localSheetId="5">#REF!</definedName>
    <definedName name="_REC16515" localSheetId="4">#REF!</definedName>
    <definedName name="_REC16515">#REF!</definedName>
    <definedName name="_REC16535" localSheetId="5">#REF!</definedName>
    <definedName name="_REC16535" localSheetId="4">#REF!</definedName>
    <definedName name="_REC16535">#REF!</definedName>
    <definedName name="_REC17140" localSheetId="5">#REF!</definedName>
    <definedName name="_REC17140" localSheetId="4">#REF!</definedName>
    <definedName name="_REC17140">#REF!</definedName>
    <definedName name="_REC19500" localSheetId="5">#REF!</definedName>
    <definedName name="_REC19500" localSheetId="4">#REF!</definedName>
    <definedName name="_REC19500">#REF!</definedName>
    <definedName name="_REC19501" localSheetId="5">#REF!</definedName>
    <definedName name="_REC19501" localSheetId="4">#REF!</definedName>
    <definedName name="_REC19501">#REF!</definedName>
    <definedName name="_REC19502" localSheetId="5">#REF!</definedName>
    <definedName name="_REC19502" localSheetId="4">#REF!</definedName>
    <definedName name="_REC19502">#REF!</definedName>
    <definedName name="_REC19503" localSheetId="5">#REF!</definedName>
    <definedName name="_REC19503" localSheetId="4">#REF!</definedName>
    <definedName name="_REC19503">#REF!</definedName>
    <definedName name="_REC19504" localSheetId="5">#REF!</definedName>
    <definedName name="_REC19504" localSheetId="4">#REF!</definedName>
    <definedName name="_REC19504">#REF!</definedName>
    <definedName name="_REC19505" localSheetId="5">#REF!</definedName>
    <definedName name="_REC19505" localSheetId="4">#REF!</definedName>
    <definedName name="_REC19505">#REF!</definedName>
    <definedName name="_REC20100" localSheetId="5">#REF!</definedName>
    <definedName name="_REC20100" localSheetId="4">#REF!</definedName>
    <definedName name="_REC20100">#REF!</definedName>
    <definedName name="_REC20105" localSheetId="5">#REF!</definedName>
    <definedName name="_REC20105" localSheetId="4">#REF!</definedName>
    <definedName name="_REC20105">#REF!</definedName>
    <definedName name="_REC20110" localSheetId="5">#REF!</definedName>
    <definedName name="_REC20110" localSheetId="4">#REF!</definedName>
    <definedName name="_REC20110">#REF!</definedName>
    <definedName name="_REC20115" localSheetId="5">#REF!</definedName>
    <definedName name="_REC20115" localSheetId="4">#REF!</definedName>
    <definedName name="_REC20115">#REF!</definedName>
    <definedName name="_REC20130" localSheetId="5">#REF!</definedName>
    <definedName name="_REC20130" localSheetId="4">#REF!</definedName>
    <definedName name="_REC20130">#REF!</definedName>
    <definedName name="_REC20135" localSheetId="5">#REF!</definedName>
    <definedName name="_REC20135" localSheetId="4">#REF!</definedName>
    <definedName name="_REC20135">#REF!</definedName>
    <definedName name="_REC20140" localSheetId="5">#REF!</definedName>
    <definedName name="_REC20140" localSheetId="4">#REF!</definedName>
    <definedName name="_REC20140">#REF!</definedName>
    <definedName name="_REC20145" localSheetId="5">#REF!</definedName>
    <definedName name="_REC20145" localSheetId="4">#REF!</definedName>
    <definedName name="_REC20145">#REF!</definedName>
    <definedName name="_REC20150" localSheetId="5">#REF!</definedName>
    <definedName name="_REC20150" localSheetId="4">#REF!</definedName>
    <definedName name="_REC20150">#REF!</definedName>
    <definedName name="_REC20155" localSheetId="5">#REF!</definedName>
    <definedName name="_REC20155" localSheetId="4">#REF!</definedName>
    <definedName name="_REC20155">#REF!</definedName>
    <definedName name="_REC20175" localSheetId="5">#REF!</definedName>
    <definedName name="_REC20175" localSheetId="4">#REF!</definedName>
    <definedName name="_REC20175">#REF!</definedName>
    <definedName name="_REC20185" localSheetId="5">#REF!</definedName>
    <definedName name="_REC20185" localSheetId="4">#REF!</definedName>
    <definedName name="_REC20185">#REF!</definedName>
    <definedName name="_REC20190" localSheetId="5">#REF!</definedName>
    <definedName name="_REC20190" localSheetId="4">#REF!</definedName>
    <definedName name="_REC20190">#REF!</definedName>
    <definedName name="_REC20195" localSheetId="5">#REF!</definedName>
    <definedName name="_REC20195" localSheetId="4">#REF!</definedName>
    <definedName name="_REC20195">#REF!</definedName>
    <definedName name="_REC20210" localSheetId="5">#REF!</definedName>
    <definedName name="_REC20210" localSheetId="4">#REF!</definedName>
    <definedName name="_REC20210">#REF!</definedName>
    <definedName name="_Regression_Int">1</definedName>
    <definedName name="_RET1">[6]Regula!$J$36</definedName>
    <definedName name="_sob1" localSheetId="2">#REF!</definedName>
    <definedName name="_sob1" localSheetId="6">#REF!</definedName>
    <definedName name="_sob1" localSheetId="8">#REF!</definedName>
    <definedName name="_sob1" localSheetId="10">#REF!</definedName>
    <definedName name="_sob1" localSheetId="3">#REF!</definedName>
    <definedName name="_sob1" localSheetId="5">#REF!</definedName>
    <definedName name="_sob1" localSheetId="7">#REF!</definedName>
    <definedName name="_sob1" localSheetId="9">#REF!</definedName>
    <definedName name="_sob1" localSheetId="4">#REF!</definedName>
    <definedName name="_sob1" localSheetId="0">#REF!</definedName>
    <definedName name="_sob1" localSheetId="12">#REF!</definedName>
    <definedName name="_sob1">#REF!</definedName>
    <definedName name="_SOB2" localSheetId="6">#REF!</definedName>
    <definedName name="_SOB2" localSheetId="8">#REF!</definedName>
    <definedName name="_SOB2" localSheetId="10">#REF!</definedName>
    <definedName name="_SOB2" localSheetId="5">#REF!</definedName>
    <definedName name="_SOB2" localSheetId="7">#REF!</definedName>
    <definedName name="_SOB2" localSheetId="9">#REF!</definedName>
    <definedName name="_SOB2" localSheetId="4">#REF!</definedName>
    <definedName name="_SOB2" localSheetId="12">#REF!</definedName>
    <definedName name="_SOB2">#REF!</definedName>
    <definedName name="_Sort" localSheetId="5" hidden="1">#REF!</definedName>
    <definedName name="_Sort" localSheetId="4" hidden="1">#REF!</definedName>
    <definedName name="_Sort" localSheetId="12" hidden="1">#REF!</definedName>
    <definedName name="_Sort" hidden="1">#REF!</definedName>
    <definedName name="_sub1" localSheetId="5">#REF!</definedName>
    <definedName name="_sub1" localSheetId="4">#REF!</definedName>
    <definedName name="_sub1">#REF!</definedName>
    <definedName name="_sub12" localSheetId="5">#REF!</definedName>
    <definedName name="_sub12" localSheetId="4">#REF!</definedName>
    <definedName name="_sub12">#REF!</definedName>
    <definedName name="_sub2" localSheetId="5">#REF!</definedName>
    <definedName name="_sub2" localSheetId="4">#REF!</definedName>
    <definedName name="_sub2">#REF!</definedName>
    <definedName name="_sub3" localSheetId="5">#REF!</definedName>
    <definedName name="_sub3" localSheetId="4">#REF!</definedName>
    <definedName name="_sub3">#REF!</definedName>
    <definedName name="_sub4" localSheetId="5">#REF!</definedName>
    <definedName name="_sub4" localSheetId="4">#REF!</definedName>
    <definedName name="_sub4">#REF!</definedName>
    <definedName name="_SUB5" localSheetId="5">#REF!</definedName>
    <definedName name="_SUB5" localSheetId="4">#REF!</definedName>
    <definedName name="_SUB5">#REF!</definedName>
    <definedName name="_subb2" localSheetId="5">#REF!</definedName>
    <definedName name="_subb2" localSheetId="4">#REF!</definedName>
    <definedName name="_subb2">#REF!</definedName>
    <definedName name="_subb4" localSheetId="5">#REF!</definedName>
    <definedName name="_subb4" localSheetId="4">#REF!</definedName>
    <definedName name="_subb4">#REF!</definedName>
    <definedName name="_subb9" localSheetId="5">#REF!</definedName>
    <definedName name="_subb9" localSheetId="4">#REF!</definedName>
    <definedName name="_subb9">#REF!</definedName>
    <definedName name="_SUU" localSheetId="5">#REF!</definedName>
    <definedName name="_SUU" localSheetId="4">#REF!</definedName>
    <definedName name="_SUU">#REF!</definedName>
    <definedName name="_SUUU" localSheetId="5">#REF!</definedName>
    <definedName name="_SUUU" localSheetId="4">#REF!</definedName>
    <definedName name="_SUUU">#REF!</definedName>
    <definedName name="_svi2" localSheetId="5">#REF!</definedName>
    <definedName name="_svi2" localSheetId="4">#REF!</definedName>
    <definedName name="_svi2">#REF!</definedName>
    <definedName name="_tot1" localSheetId="5">#REF!</definedName>
    <definedName name="_tot1" localSheetId="4">#REF!</definedName>
    <definedName name="_tot1">#REF!</definedName>
    <definedName name="_tot2" localSheetId="5">#REF!</definedName>
    <definedName name="_tot2" localSheetId="4">#REF!</definedName>
    <definedName name="_tot2">#REF!</definedName>
    <definedName name="_tot3" localSheetId="5">#REF!</definedName>
    <definedName name="_tot3" localSheetId="4">#REF!</definedName>
    <definedName name="_tot3">#REF!</definedName>
    <definedName name="_tot4" localSheetId="5">#REF!</definedName>
    <definedName name="_tot4" localSheetId="4">#REF!</definedName>
    <definedName name="_tot4">#REF!</definedName>
    <definedName name="_tot5" localSheetId="5">#REF!</definedName>
    <definedName name="_tot5" localSheetId="4">#REF!</definedName>
    <definedName name="_tot5">#REF!</definedName>
    <definedName name="_tot6" localSheetId="5">#REF!</definedName>
    <definedName name="_tot6" localSheetId="4">#REF!</definedName>
    <definedName name="_tot6">#REF!</definedName>
    <definedName name="_tot7" localSheetId="5">#REF!</definedName>
    <definedName name="_tot7" localSheetId="4">#REF!</definedName>
    <definedName name="_tot7">#REF!</definedName>
    <definedName name="_tot8" localSheetId="5">#REF!</definedName>
    <definedName name="_tot8" localSheetId="4">#REF!</definedName>
    <definedName name="_tot8">#REF!</definedName>
    <definedName name="_TT102" localSheetId="2">'[7]Relatório-1ª med.'!#REF!</definedName>
    <definedName name="_TT102" localSheetId="6">'[7]Relatório-1ª med.'!#REF!</definedName>
    <definedName name="_TT102" localSheetId="8">'[7]Relatório-1ª med.'!#REF!</definedName>
    <definedName name="_TT102" localSheetId="10">'[7]Relatório-1ª med.'!#REF!</definedName>
    <definedName name="_TT102" localSheetId="3">'[7]Relatório-1ª med.'!#REF!</definedName>
    <definedName name="_TT102" localSheetId="5">'[7]Relatório-1ª med.'!#REF!</definedName>
    <definedName name="_TT102" localSheetId="7">'[7]Relatório-1ª med.'!#REF!</definedName>
    <definedName name="_TT102" localSheetId="9">'[7]Relatório-1ª med.'!#REF!</definedName>
    <definedName name="_TT102" localSheetId="4">'[7]Relatório-1ª med.'!#REF!</definedName>
    <definedName name="_TT102" localSheetId="12">'[7]Relatório-1ª med.'!#REF!</definedName>
    <definedName name="_TT102">'[7]Relatório-1ª med.'!#REF!</definedName>
    <definedName name="_TT107" localSheetId="2">'[7]Relatório-1ª med.'!#REF!</definedName>
    <definedName name="_TT107" localSheetId="6">'[7]Relatório-1ª med.'!#REF!</definedName>
    <definedName name="_TT107" localSheetId="8">'[7]Relatório-1ª med.'!#REF!</definedName>
    <definedName name="_TT107" localSheetId="10">'[7]Relatório-1ª med.'!#REF!</definedName>
    <definedName name="_TT107" localSheetId="3">'[7]Relatório-1ª med.'!#REF!</definedName>
    <definedName name="_TT107" localSheetId="5">'[7]Relatório-1ª med.'!#REF!</definedName>
    <definedName name="_TT107" localSheetId="7">'[7]Relatório-1ª med.'!#REF!</definedName>
    <definedName name="_TT107" localSheetId="9">'[7]Relatório-1ª med.'!#REF!</definedName>
    <definedName name="_TT107" localSheetId="4">'[7]Relatório-1ª med.'!#REF!</definedName>
    <definedName name="_TT107" localSheetId="12">'[7]Relatório-1ª med.'!#REF!</definedName>
    <definedName name="_TT107">'[7]Relatório-1ª med.'!#REF!</definedName>
    <definedName name="_TT121" localSheetId="6">'[7]Relatório-1ª med.'!#REF!</definedName>
    <definedName name="_TT121" localSheetId="8">'[7]Relatório-1ª med.'!#REF!</definedName>
    <definedName name="_TT121" localSheetId="10">'[7]Relatório-1ª med.'!#REF!</definedName>
    <definedName name="_TT121" localSheetId="5">'[7]Relatório-1ª med.'!#REF!</definedName>
    <definedName name="_TT121" localSheetId="7">'[7]Relatório-1ª med.'!#REF!</definedName>
    <definedName name="_TT121" localSheetId="9">'[7]Relatório-1ª med.'!#REF!</definedName>
    <definedName name="_TT121" localSheetId="4">'[7]Relatório-1ª med.'!#REF!</definedName>
    <definedName name="_TT121" localSheetId="12">'[7]Relatório-1ª med.'!#REF!</definedName>
    <definedName name="_TT121">'[7]Relatório-1ª med.'!#REF!</definedName>
    <definedName name="_TT123" localSheetId="6">'[7]Relatório-1ª med.'!#REF!</definedName>
    <definedName name="_TT123" localSheetId="8">'[7]Relatório-1ª med.'!#REF!</definedName>
    <definedName name="_TT123" localSheetId="10">'[7]Relatório-1ª med.'!#REF!</definedName>
    <definedName name="_TT123" localSheetId="5">'[7]Relatório-1ª med.'!#REF!</definedName>
    <definedName name="_TT123" localSheetId="7">'[7]Relatório-1ª med.'!#REF!</definedName>
    <definedName name="_TT123" localSheetId="9">'[7]Relatório-1ª med.'!#REF!</definedName>
    <definedName name="_TT123" localSheetId="4">'[7]Relatório-1ª med.'!#REF!</definedName>
    <definedName name="_TT123" localSheetId="12">'[7]Relatório-1ª med.'!#REF!</definedName>
    <definedName name="_TT123">'[7]Relatório-1ª med.'!#REF!</definedName>
    <definedName name="_TT19" localSheetId="5">'[7]Relatório-1ª med.'!#REF!</definedName>
    <definedName name="_TT19" localSheetId="4">'[7]Relatório-1ª med.'!#REF!</definedName>
    <definedName name="_TT19">'[7]Relatório-1ª med.'!#REF!</definedName>
    <definedName name="_TT20" localSheetId="5">'[7]Relatório-1ª med.'!#REF!</definedName>
    <definedName name="_TT20" localSheetId="4">'[7]Relatório-1ª med.'!#REF!</definedName>
    <definedName name="_TT20">'[7]Relatório-1ª med.'!#REF!</definedName>
    <definedName name="_TT21" localSheetId="5">'[7]Relatório-1ª med.'!#REF!</definedName>
    <definedName name="_TT21" localSheetId="4">'[7]Relatório-1ª med.'!#REF!</definedName>
    <definedName name="_TT21">'[7]Relatório-1ª med.'!#REF!</definedName>
    <definedName name="_TT22" localSheetId="5">'[7]Relatório-1ª med.'!#REF!</definedName>
    <definedName name="_TT22" localSheetId="4">'[7]Relatório-1ª med.'!#REF!</definedName>
    <definedName name="_TT22">'[7]Relatório-1ª med.'!#REF!</definedName>
    <definedName name="_TT26" localSheetId="5">'[7]Relatório-1ª med.'!#REF!</definedName>
    <definedName name="_TT26" localSheetId="4">'[7]Relatório-1ª med.'!#REF!</definedName>
    <definedName name="_TT26">'[7]Relatório-1ª med.'!#REF!</definedName>
    <definedName name="_TT27" localSheetId="5">'[7]Relatório-1ª med.'!#REF!</definedName>
    <definedName name="_TT27" localSheetId="4">'[7]Relatório-1ª med.'!#REF!</definedName>
    <definedName name="_TT27">'[7]Relatório-1ª med.'!#REF!</definedName>
    <definedName name="_TT28" localSheetId="5">'[7]Relatório-1ª med.'!#REF!</definedName>
    <definedName name="_TT28" localSheetId="4">'[7]Relatório-1ª med.'!#REF!</definedName>
    <definedName name="_TT28">'[7]Relatório-1ª med.'!#REF!</definedName>
    <definedName name="_TT30" localSheetId="5">'[7]Relatório-1ª med.'!#REF!</definedName>
    <definedName name="_TT30" localSheetId="4">'[7]Relatório-1ª med.'!#REF!</definedName>
    <definedName name="_TT30">'[7]Relatório-1ª med.'!#REF!</definedName>
    <definedName name="_TT31" localSheetId="5">'[7]Relatório-1ª med.'!#REF!</definedName>
    <definedName name="_TT31" localSheetId="4">'[7]Relatório-1ª med.'!#REF!</definedName>
    <definedName name="_TT31">'[7]Relatório-1ª med.'!#REF!</definedName>
    <definedName name="_TT32" localSheetId="5">'[7]Relatório-1ª med.'!#REF!</definedName>
    <definedName name="_TT32" localSheetId="4">'[7]Relatório-1ª med.'!#REF!</definedName>
    <definedName name="_TT32">'[7]Relatório-1ª med.'!#REF!</definedName>
    <definedName name="_TT33" localSheetId="5">'[7]Relatório-1ª med.'!#REF!</definedName>
    <definedName name="_TT33" localSheetId="4">'[7]Relatório-1ª med.'!#REF!</definedName>
    <definedName name="_TT33">'[7]Relatório-1ª med.'!#REF!</definedName>
    <definedName name="_TT34" localSheetId="5">'[7]Relatório-1ª med.'!#REF!</definedName>
    <definedName name="_TT34" localSheetId="4">'[7]Relatório-1ª med.'!#REF!</definedName>
    <definedName name="_TT34">'[7]Relatório-1ª med.'!#REF!</definedName>
    <definedName name="_TT36" localSheetId="5">'[7]Relatório-1ª med.'!#REF!</definedName>
    <definedName name="_TT36" localSheetId="4">'[7]Relatório-1ª med.'!#REF!</definedName>
    <definedName name="_TT36">'[7]Relatório-1ª med.'!#REF!</definedName>
    <definedName name="_TT37" localSheetId="5">'[7]Relatório-1ª med.'!#REF!</definedName>
    <definedName name="_TT37" localSheetId="4">'[7]Relatório-1ª med.'!#REF!</definedName>
    <definedName name="_TT37">'[7]Relatório-1ª med.'!#REF!</definedName>
    <definedName name="_TT38" localSheetId="5">'[7]Relatório-1ª med.'!#REF!</definedName>
    <definedName name="_TT38" localSheetId="4">'[7]Relatório-1ª med.'!#REF!</definedName>
    <definedName name="_TT38">'[7]Relatório-1ª med.'!#REF!</definedName>
    <definedName name="_TT39" localSheetId="5">'[7]Relatório-1ª med.'!#REF!</definedName>
    <definedName name="_TT39" localSheetId="4">'[7]Relatório-1ª med.'!#REF!</definedName>
    <definedName name="_TT39">'[7]Relatório-1ª med.'!#REF!</definedName>
    <definedName name="_TT40" localSheetId="5">'[7]Relatório-1ª med.'!#REF!</definedName>
    <definedName name="_TT40" localSheetId="4">'[7]Relatório-1ª med.'!#REF!</definedName>
    <definedName name="_TT40">'[7]Relatório-1ª med.'!#REF!</definedName>
    <definedName name="_TT5" localSheetId="5">'[7]Relatório-1ª med.'!#REF!</definedName>
    <definedName name="_TT5" localSheetId="4">'[7]Relatório-1ª med.'!#REF!</definedName>
    <definedName name="_TT5">'[7]Relatório-1ª med.'!#REF!</definedName>
    <definedName name="_TT52" localSheetId="5">'[7]Relatório-1ª med.'!#REF!</definedName>
    <definedName name="_TT52" localSheetId="4">'[7]Relatório-1ª med.'!#REF!</definedName>
    <definedName name="_TT52">'[7]Relatório-1ª med.'!#REF!</definedName>
    <definedName name="_TT53" localSheetId="5">'[7]Relatório-1ª med.'!#REF!</definedName>
    <definedName name="_TT53" localSheetId="4">'[7]Relatório-1ª med.'!#REF!</definedName>
    <definedName name="_TT53">'[7]Relatório-1ª med.'!#REF!</definedName>
    <definedName name="_TT54" localSheetId="5">'[7]Relatório-1ª med.'!#REF!</definedName>
    <definedName name="_TT54" localSheetId="4">'[7]Relatório-1ª med.'!#REF!</definedName>
    <definedName name="_TT54">'[7]Relatório-1ª med.'!#REF!</definedName>
    <definedName name="_TT55" localSheetId="5">'[7]Relatório-1ª med.'!#REF!</definedName>
    <definedName name="_TT55" localSheetId="4">'[7]Relatório-1ª med.'!#REF!</definedName>
    <definedName name="_TT55">'[7]Relatório-1ª med.'!#REF!</definedName>
    <definedName name="_TT6" localSheetId="5">'[7]Relatório-1ª med.'!#REF!</definedName>
    <definedName name="_TT6" localSheetId="4">'[7]Relatório-1ª med.'!#REF!</definedName>
    <definedName name="_TT6">'[7]Relatório-1ª med.'!#REF!</definedName>
    <definedName name="_TT60" localSheetId="5">'[7]Relatório-1ª med.'!#REF!</definedName>
    <definedName name="_TT60" localSheetId="4">'[7]Relatório-1ª med.'!#REF!</definedName>
    <definedName name="_TT60">'[7]Relatório-1ª med.'!#REF!</definedName>
    <definedName name="_TT61" localSheetId="5">'[7]Relatório-1ª med.'!#REF!</definedName>
    <definedName name="_TT61" localSheetId="4">'[7]Relatório-1ª med.'!#REF!</definedName>
    <definedName name="_TT61">'[7]Relatório-1ª med.'!#REF!</definedName>
    <definedName name="_TT69" localSheetId="5">'[7]Relatório-1ª med.'!#REF!</definedName>
    <definedName name="_TT69" localSheetId="4">'[7]Relatório-1ª med.'!#REF!</definedName>
    <definedName name="_TT69">'[7]Relatório-1ª med.'!#REF!</definedName>
    <definedName name="_TT7" localSheetId="5">'[7]Relatório-1ª med.'!#REF!</definedName>
    <definedName name="_TT7" localSheetId="4">'[7]Relatório-1ª med.'!#REF!</definedName>
    <definedName name="_TT7">'[7]Relatório-1ª med.'!#REF!</definedName>
    <definedName name="_TT70" localSheetId="5">'[7]Relatório-1ª med.'!#REF!</definedName>
    <definedName name="_TT70" localSheetId="4">'[7]Relatório-1ª med.'!#REF!</definedName>
    <definedName name="_TT70">'[7]Relatório-1ª med.'!#REF!</definedName>
    <definedName name="_TT71" localSheetId="5">'[7]Relatório-1ª med.'!#REF!</definedName>
    <definedName name="_TT71" localSheetId="4">'[7]Relatório-1ª med.'!#REF!</definedName>
    <definedName name="_TT71">'[7]Relatório-1ª med.'!#REF!</definedName>
    <definedName name="_TT74" localSheetId="5">'[7]Relatório-1ª med.'!#REF!</definedName>
    <definedName name="_TT74" localSheetId="4">'[7]Relatório-1ª med.'!#REF!</definedName>
    <definedName name="_TT74">'[7]Relatório-1ª med.'!#REF!</definedName>
    <definedName name="_TT75" localSheetId="5">'[7]Relatório-1ª med.'!#REF!</definedName>
    <definedName name="_TT75" localSheetId="4">'[7]Relatório-1ª med.'!#REF!</definedName>
    <definedName name="_TT75">'[7]Relatório-1ª med.'!#REF!</definedName>
    <definedName name="_TT76" localSheetId="5">'[7]Relatório-1ª med.'!#REF!</definedName>
    <definedName name="_TT76" localSheetId="4">'[7]Relatório-1ª med.'!#REF!</definedName>
    <definedName name="_TT76">'[7]Relatório-1ª med.'!#REF!</definedName>
    <definedName name="_TT77" localSheetId="5">'[7]Relatório-1ª med.'!#REF!</definedName>
    <definedName name="_TT77" localSheetId="4">'[7]Relatório-1ª med.'!#REF!</definedName>
    <definedName name="_TT77">'[7]Relatório-1ª med.'!#REF!</definedName>
    <definedName name="_TT78" localSheetId="5">'[7]Relatório-1ª med.'!#REF!</definedName>
    <definedName name="_TT78" localSheetId="4">'[7]Relatório-1ª med.'!#REF!</definedName>
    <definedName name="_TT78">'[7]Relatório-1ª med.'!#REF!</definedName>
    <definedName name="_TT79" localSheetId="5">'[7]Relatório-1ª med.'!#REF!</definedName>
    <definedName name="_TT79" localSheetId="4">'[7]Relatório-1ª med.'!#REF!</definedName>
    <definedName name="_TT79">'[7]Relatório-1ª med.'!#REF!</definedName>
    <definedName name="_TT94" localSheetId="5">'[7]Relatório-1ª med.'!#REF!</definedName>
    <definedName name="_TT94" localSheetId="4">'[7]Relatório-1ª med.'!#REF!</definedName>
    <definedName name="_TT94">'[7]Relatório-1ª med.'!#REF!</definedName>
    <definedName name="_TT95" localSheetId="5">'[7]Relatório-1ª med.'!#REF!</definedName>
    <definedName name="_TT95" localSheetId="4">'[7]Relatório-1ª med.'!#REF!</definedName>
    <definedName name="_TT95">'[7]Relatório-1ª med.'!#REF!</definedName>
    <definedName name="_TT97" localSheetId="5">'[7]Relatório-1ª med.'!#REF!</definedName>
    <definedName name="_TT97" localSheetId="4">'[7]Relatório-1ª med.'!#REF!</definedName>
    <definedName name="_TT97">'[7]Relatório-1ª med.'!#REF!</definedName>
    <definedName name="_UNI11100" localSheetId="2">#REF!</definedName>
    <definedName name="_UNI11100" localSheetId="6">#REF!</definedName>
    <definedName name="_UNI11100" localSheetId="8">#REF!</definedName>
    <definedName name="_UNI11100" localSheetId="10">#REF!</definedName>
    <definedName name="_UNI11100" localSheetId="3">#REF!</definedName>
    <definedName name="_UNI11100" localSheetId="5">#REF!</definedName>
    <definedName name="_UNI11100" localSheetId="7">#REF!</definedName>
    <definedName name="_UNI11100" localSheetId="9">#REF!</definedName>
    <definedName name="_UNI11100" localSheetId="4">#REF!</definedName>
    <definedName name="_UNI11100" localSheetId="0">#REF!</definedName>
    <definedName name="_UNI11100" localSheetId="12">#REF!</definedName>
    <definedName name="_UNI11100">#REF!</definedName>
    <definedName name="_UNI11110" localSheetId="6">#REF!</definedName>
    <definedName name="_UNI11110" localSheetId="8">#REF!</definedName>
    <definedName name="_UNI11110" localSheetId="10">#REF!</definedName>
    <definedName name="_UNI11110" localSheetId="5">#REF!</definedName>
    <definedName name="_UNI11110" localSheetId="7">#REF!</definedName>
    <definedName name="_UNI11110" localSheetId="9">#REF!</definedName>
    <definedName name="_UNI11110" localSheetId="4">#REF!</definedName>
    <definedName name="_UNI11110" localSheetId="12">#REF!</definedName>
    <definedName name="_UNI11110">#REF!</definedName>
    <definedName name="_UNI11115" localSheetId="5">#REF!</definedName>
    <definedName name="_UNI11115" localSheetId="4">#REF!</definedName>
    <definedName name="_UNI11115" localSheetId="12">#REF!</definedName>
    <definedName name="_UNI11115">#REF!</definedName>
    <definedName name="_UNI11125" localSheetId="5">#REF!</definedName>
    <definedName name="_UNI11125" localSheetId="4">#REF!</definedName>
    <definedName name="_UNI11125">#REF!</definedName>
    <definedName name="_UNI11130" localSheetId="5">#REF!</definedName>
    <definedName name="_UNI11130" localSheetId="4">#REF!</definedName>
    <definedName name="_UNI11130">#REF!</definedName>
    <definedName name="_UNI11135" localSheetId="5">#REF!</definedName>
    <definedName name="_UNI11135" localSheetId="4">#REF!</definedName>
    <definedName name="_UNI11135">#REF!</definedName>
    <definedName name="_UNI11145" localSheetId="5">#REF!</definedName>
    <definedName name="_UNI11145" localSheetId="4">#REF!</definedName>
    <definedName name="_UNI11145">#REF!</definedName>
    <definedName name="_UNI11150" localSheetId="5">#REF!</definedName>
    <definedName name="_UNI11150" localSheetId="4">#REF!</definedName>
    <definedName name="_UNI11150">#REF!</definedName>
    <definedName name="_UNI11165" localSheetId="5">#REF!</definedName>
    <definedName name="_UNI11165" localSheetId="4">#REF!</definedName>
    <definedName name="_UNI11165">#REF!</definedName>
    <definedName name="_UNI11170" localSheetId="5">#REF!</definedName>
    <definedName name="_UNI11170" localSheetId="4">#REF!</definedName>
    <definedName name="_UNI11170">#REF!</definedName>
    <definedName name="_UNI11180" localSheetId="5">#REF!</definedName>
    <definedName name="_UNI11180" localSheetId="4">#REF!</definedName>
    <definedName name="_UNI11180">#REF!</definedName>
    <definedName name="_UNI11185" localSheetId="5">#REF!</definedName>
    <definedName name="_UNI11185" localSheetId="4">#REF!</definedName>
    <definedName name="_UNI11185">#REF!</definedName>
    <definedName name="_UNI11220" localSheetId="5">#REF!</definedName>
    <definedName name="_UNI11220" localSheetId="4">#REF!</definedName>
    <definedName name="_UNI11220">#REF!</definedName>
    <definedName name="_UNI12105" localSheetId="5">#REF!</definedName>
    <definedName name="_UNI12105" localSheetId="4">#REF!</definedName>
    <definedName name="_UNI12105">#REF!</definedName>
    <definedName name="_UNI12555" localSheetId="5">#REF!</definedName>
    <definedName name="_UNI12555" localSheetId="4">#REF!</definedName>
    <definedName name="_UNI12555">#REF!</definedName>
    <definedName name="_UNI12570" localSheetId="5">#REF!</definedName>
    <definedName name="_UNI12570" localSheetId="4">#REF!</definedName>
    <definedName name="_UNI12570">#REF!</definedName>
    <definedName name="_UNI12575" localSheetId="5">#REF!</definedName>
    <definedName name="_UNI12575" localSheetId="4">#REF!</definedName>
    <definedName name="_UNI12575">#REF!</definedName>
    <definedName name="_UNI12580" localSheetId="5">#REF!</definedName>
    <definedName name="_UNI12580" localSheetId="4">#REF!</definedName>
    <definedName name="_UNI12580">#REF!</definedName>
    <definedName name="_UNI12600" localSheetId="5">#REF!</definedName>
    <definedName name="_UNI12600" localSheetId="4">#REF!</definedName>
    <definedName name="_UNI12600">#REF!</definedName>
    <definedName name="_UNI12610" localSheetId="5">#REF!</definedName>
    <definedName name="_UNI12610" localSheetId="4">#REF!</definedName>
    <definedName name="_UNI12610">#REF!</definedName>
    <definedName name="_UNI12630" localSheetId="5">#REF!</definedName>
    <definedName name="_UNI12630" localSheetId="4">#REF!</definedName>
    <definedName name="_UNI12630">#REF!</definedName>
    <definedName name="_UNI12631" localSheetId="5">#REF!</definedName>
    <definedName name="_UNI12631" localSheetId="4">#REF!</definedName>
    <definedName name="_UNI12631">#REF!</definedName>
    <definedName name="_UNI12640" localSheetId="5">#REF!</definedName>
    <definedName name="_UNI12640" localSheetId="4">#REF!</definedName>
    <definedName name="_UNI12640">#REF!</definedName>
    <definedName name="_UNI12645" localSheetId="5">#REF!</definedName>
    <definedName name="_UNI12645" localSheetId="4">#REF!</definedName>
    <definedName name="_UNI12645">#REF!</definedName>
    <definedName name="_UNI12665" localSheetId="5">#REF!</definedName>
    <definedName name="_UNI12665" localSheetId="4">#REF!</definedName>
    <definedName name="_UNI12665">#REF!</definedName>
    <definedName name="_UNI12690" localSheetId="5">#REF!</definedName>
    <definedName name="_UNI12690" localSheetId="4">#REF!</definedName>
    <definedName name="_UNI12690">#REF!</definedName>
    <definedName name="_UNI12700" localSheetId="5">#REF!</definedName>
    <definedName name="_UNI12700" localSheetId="4">#REF!</definedName>
    <definedName name="_UNI12700">#REF!</definedName>
    <definedName name="_UNI12710" localSheetId="5">#REF!</definedName>
    <definedName name="_UNI12710" localSheetId="4">#REF!</definedName>
    <definedName name="_UNI12710">#REF!</definedName>
    <definedName name="_UNI13111" localSheetId="5">#REF!</definedName>
    <definedName name="_UNI13111" localSheetId="4">#REF!</definedName>
    <definedName name="_UNI13111">#REF!</definedName>
    <definedName name="_UNI13112" localSheetId="5">#REF!</definedName>
    <definedName name="_UNI13112" localSheetId="4">#REF!</definedName>
    <definedName name="_UNI13112">#REF!</definedName>
    <definedName name="_UNI13121" localSheetId="5">#REF!</definedName>
    <definedName name="_UNI13121" localSheetId="4">#REF!</definedName>
    <definedName name="_UNI13121">#REF!</definedName>
    <definedName name="_UNI13720" localSheetId="5">#REF!</definedName>
    <definedName name="_UNI13720" localSheetId="4">#REF!</definedName>
    <definedName name="_UNI13720">#REF!</definedName>
    <definedName name="_UNI14100" localSheetId="5">#REF!</definedName>
    <definedName name="_UNI14100" localSheetId="4">#REF!</definedName>
    <definedName name="_UNI14100">#REF!</definedName>
    <definedName name="_UNI14161" localSheetId="5">#REF!</definedName>
    <definedName name="_UNI14161" localSheetId="4">#REF!</definedName>
    <definedName name="_UNI14161">#REF!</definedName>
    <definedName name="_UNI14195" localSheetId="5">#REF!</definedName>
    <definedName name="_UNI14195" localSheetId="4">#REF!</definedName>
    <definedName name="_UNI14195">#REF!</definedName>
    <definedName name="_UNI14205" localSheetId="5">#REF!</definedName>
    <definedName name="_UNI14205" localSheetId="4">#REF!</definedName>
    <definedName name="_UNI14205">#REF!</definedName>
    <definedName name="_UNI14260" localSheetId="5">#REF!</definedName>
    <definedName name="_UNI14260" localSheetId="4">#REF!</definedName>
    <definedName name="_UNI14260">#REF!</definedName>
    <definedName name="_UNI14500" localSheetId="5">#REF!</definedName>
    <definedName name="_UNI14500" localSheetId="4">#REF!</definedName>
    <definedName name="_UNI14500">#REF!</definedName>
    <definedName name="_UNI14515" localSheetId="5">#REF!</definedName>
    <definedName name="_UNI14515" localSheetId="4">#REF!</definedName>
    <definedName name="_UNI14515">#REF!</definedName>
    <definedName name="_UNI14555" localSheetId="5">#REF!</definedName>
    <definedName name="_UNI14555" localSheetId="4">#REF!</definedName>
    <definedName name="_UNI14555">#REF!</definedName>
    <definedName name="_UNI14565" localSheetId="5">#REF!</definedName>
    <definedName name="_UNI14565" localSheetId="4">#REF!</definedName>
    <definedName name="_UNI14565">#REF!</definedName>
    <definedName name="_UNI15135" localSheetId="5">#REF!</definedName>
    <definedName name="_UNI15135" localSheetId="4">#REF!</definedName>
    <definedName name="_UNI15135">#REF!</definedName>
    <definedName name="_UNI15140" localSheetId="5">#REF!</definedName>
    <definedName name="_UNI15140" localSheetId="4">#REF!</definedName>
    <definedName name="_UNI15140">#REF!</definedName>
    <definedName name="_UNI15195" localSheetId="5">#REF!</definedName>
    <definedName name="_UNI15195" localSheetId="4">#REF!</definedName>
    <definedName name="_UNI15195">#REF!</definedName>
    <definedName name="_UNI15225" localSheetId="5">#REF!</definedName>
    <definedName name="_UNI15225" localSheetId="4">#REF!</definedName>
    <definedName name="_UNI15225">#REF!</definedName>
    <definedName name="_UNI15230" localSheetId="5">#REF!</definedName>
    <definedName name="_UNI15230" localSheetId="4">#REF!</definedName>
    <definedName name="_UNI15230">#REF!</definedName>
    <definedName name="_UNI15515" localSheetId="5">#REF!</definedName>
    <definedName name="_UNI15515" localSheetId="4">#REF!</definedName>
    <definedName name="_UNI15515">#REF!</definedName>
    <definedName name="_UNI15560" localSheetId="5">#REF!</definedName>
    <definedName name="_UNI15560" localSheetId="4">#REF!</definedName>
    <definedName name="_UNI15560">#REF!</definedName>
    <definedName name="_UNI15565" localSheetId="5">#REF!</definedName>
    <definedName name="_UNI15565" localSheetId="4">#REF!</definedName>
    <definedName name="_UNI15565">#REF!</definedName>
    <definedName name="_UNI15570" localSheetId="5">#REF!</definedName>
    <definedName name="_UNI15570" localSheetId="4">#REF!</definedName>
    <definedName name="_UNI15570">#REF!</definedName>
    <definedName name="_UNI15575" localSheetId="5">#REF!</definedName>
    <definedName name="_UNI15575" localSheetId="4">#REF!</definedName>
    <definedName name="_UNI15575">#REF!</definedName>
    <definedName name="_UNI15583" localSheetId="5">#REF!</definedName>
    <definedName name="_UNI15583" localSheetId="4">#REF!</definedName>
    <definedName name="_UNI15583">#REF!</definedName>
    <definedName name="_UNI15590" localSheetId="5">#REF!</definedName>
    <definedName name="_UNI15590" localSheetId="4">#REF!</definedName>
    <definedName name="_UNI15590">#REF!</definedName>
    <definedName name="_UNI15591" localSheetId="5">#REF!</definedName>
    <definedName name="_UNI15591" localSheetId="4">#REF!</definedName>
    <definedName name="_UNI15591">#REF!</definedName>
    <definedName name="_UNI15610" localSheetId="5">#REF!</definedName>
    <definedName name="_UNI15610" localSheetId="4">#REF!</definedName>
    <definedName name="_UNI15610">#REF!</definedName>
    <definedName name="_UNI15625" localSheetId="5">#REF!</definedName>
    <definedName name="_UNI15625" localSheetId="4">#REF!</definedName>
    <definedName name="_UNI15625">#REF!</definedName>
    <definedName name="_UNI15635" localSheetId="5">#REF!</definedName>
    <definedName name="_UNI15635" localSheetId="4">#REF!</definedName>
    <definedName name="_UNI15635">#REF!</definedName>
    <definedName name="_UNI15655" localSheetId="5">#REF!</definedName>
    <definedName name="_UNI15655" localSheetId="4">#REF!</definedName>
    <definedName name="_UNI15655">#REF!</definedName>
    <definedName name="_UNI15665" localSheetId="5">#REF!</definedName>
    <definedName name="_UNI15665" localSheetId="4">#REF!</definedName>
    <definedName name="_UNI15665">#REF!</definedName>
    <definedName name="_UNI16515" localSheetId="5">#REF!</definedName>
    <definedName name="_UNI16515" localSheetId="4">#REF!</definedName>
    <definedName name="_UNI16515">#REF!</definedName>
    <definedName name="_UNI16535" localSheetId="5">#REF!</definedName>
    <definedName name="_UNI16535" localSheetId="4">#REF!</definedName>
    <definedName name="_UNI16535">#REF!</definedName>
    <definedName name="_UNI17140" localSheetId="5">#REF!</definedName>
    <definedName name="_UNI17140" localSheetId="4">#REF!</definedName>
    <definedName name="_UNI17140">#REF!</definedName>
    <definedName name="_UNI19500" localSheetId="5">#REF!</definedName>
    <definedName name="_UNI19500" localSheetId="4">#REF!</definedName>
    <definedName name="_UNI19500">#REF!</definedName>
    <definedName name="_UNI19501" localSheetId="5">#REF!</definedName>
    <definedName name="_UNI19501" localSheetId="4">#REF!</definedName>
    <definedName name="_UNI19501">#REF!</definedName>
    <definedName name="_UNI19502" localSheetId="5">#REF!</definedName>
    <definedName name="_UNI19502" localSheetId="4">#REF!</definedName>
    <definedName name="_UNI19502">#REF!</definedName>
    <definedName name="_UNI19503" localSheetId="5">#REF!</definedName>
    <definedName name="_UNI19503" localSheetId="4">#REF!</definedName>
    <definedName name="_UNI19503">#REF!</definedName>
    <definedName name="_UNI19504" localSheetId="5">#REF!</definedName>
    <definedName name="_UNI19504" localSheetId="4">#REF!</definedName>
    <definedName name="_UNI19504">#REF!</definedName>
    <definedName name="_UNI19505" localSheetId="5">#REF!</definedName>
    <definedName name="_UNI19505" localSheetId="4">#REF!</definedName>
    <definedName name="_UNI19505">#REF!</definedName>
    <definedName name="_UNI20100" localSheetId="5">#REF!</definedName>
    <definedName name="_UNI20100" localSheetId="4">#REF!</definedName>
    <definedName name="_UNI20100">#REF!</definedName>
    <definedName name="_UNI20105" localSheetId="5">#REF!</definedName>
    <definedName name="_UNI20105" localSheetId="4">#REF!</definedName>
    <definedName name="_UNI20105">#REF!</definedName>
    <definedName name="_UNI20110" localSheetId="5">#REF!</definedName>
    <definedName name="_UNI20110" localSheetId="4">#REF!</definedName>
    <definedName name="_UNI20110">#REF!</definedName>
    <definedName name="_UNI20115" localSheetId="5">#REF!</definedName>
    <definedName name="_UNI20115" localSheetId="4">#REF!</definedName>
    <definedName name="_UNI20115">#REF!</definedName>
    <definedName name="_UNI20130" localSheetId="5">#REF!</definedName>
    <definedName name="_UNI20130" localSheetId="4">#REF!</definedName>
    <definedName name="_UNI20130">#REF!</definedName>
    <definedName name="_UNI20135" localSheetId="5">#REF!</definedName>
    <definedName name="_UNI20135" localSheetId="4">#REF!</definedName>
    <definedName name="_UNI20135">#REF!</definedName>
    <definedName name="_UNI20140" localSheetId="5">#REF!</definedName>
    <definedName name="_UNI20140" localSheetId="4">#REF!</definedName>
    <definedName name="_UNI20140">#REF!</definedName>
    <definedName name="_UNI20145" localSheetId="5">#REF!</definedName>
    <definedName name="_UNI20145" localSheetId="4">#REF!</definedName>
    <definedName name="_UNI20145">#REF!</definedName>
    <definedName name="_UNI20150" localSheetId="5">#REF!</definedName>
    <definedName name="_UNI20150" localSheetId="4">#REF!</definedName>
    <definedName name="_UNI20150">#REF!</definedName>
    <definedName name="_UNI20155" localSheetId="5">#REF!</definedName>
    <definedName name="_UNI20155" localSheetId="4">#REF!</definedName>
    <definedName name="_UNI20155">#REF!</definedName>
    <definedName name="_UNI20175" localSheetId="5">#REF!</definedName>
    <definedName name="_UNI20175" localSheetId="4">#REF!</definedName>
    <definedName name="_UNI20175">#REF!</definedName>
    <definedName name="_UNI20185" localSheetId="5">#REF!</definedName>
    <definedName name="_UNI20185" localSheetId="4">#REF!</definedName>
    <definedName name="_UNI20185">#REF!</definedName>
    <definedName name="_UNI20190" localSheetId="5">#REF!</definedName>
    <definedName name="_UNI20190" localSheetId="4">#REF!</definedName>
    <definedName name="_UNI20190">#REF!</definedName>
    <definedName name="_UNI20195" localSheetId="5">#REF!</definedName>
    <definedName name="_UNI20195" localSheetId="4">#REF!</definedName>
    <definedName name="_UNI20195">#REF!</definedName>
    <definedName name="_UNI20210" localSheetId="5">#REF!</definedName>
    <definedName name="_UNI20210" localSheetId="4">#REF!</definedName>
    <definedName name="_UNI20210">#REF!</definedName>
    <definedName name="_VAL11100" localSheetId="5">#REF!</definedName>
    <definedName name="_VAL11100" localSheetId="4">#REF!</definedName>
    <definedName name="_VAL11100">#REF!</definedName>
    <definedName name="_VAL11110" localSheetId="5">#REF!</definedName>
    <definedName name="_VAL11110" localSheetId="4">#REF!</definedName>
    <definedName name="_VAL11110">#REF!</definedName>
    <definedName name="_VAL11115" localSheetId="5">#REF!</definedName>
    <definedName name="_VAL11115" localSheetId="4">#REF!</definedName>
    <definedName name="_VAL11115">#REF!</definedName>
    <definedName name="_VAL11125" localSheetId="5">#REF!</definedName>
    <definedName name="_VAL11125" localSheetId="4">#REF!</definedName>
    <definedName name="_VAL11125">#REF!</definedName>
    <definedName name="_VAL11130" localSheetId="5">#REF!</definedName>
    <definedName name="_VAL11130" localSheetId="4">#REF!</definedName>
    <definedName name="_VAL11130">#REF!</definedName>
    <definedName name="_VAL11135" localSheetId="5">#REF!</definedName>
    <definedName name="_VAL11135" localSheetId="4">#REF!</definedName>
    <definedName name="_VAL11135">#REF!</definedName>
    <definedName name="_VAL11145" localSheetId="5">#REF!</definedName>
    <definedName name="_VAL11145" localSheetId="4">#REF!</definedName>
    <definedName name="_VAL11145">#REF!</definedName>
    <definedName name="_VAL11150" localSheetId="5">#REF!</definedName>
    <definedName name="_VAL11150" localSheetId="4">#REF!</definedName>
    <definedName name="_VAL11150">#REF!</definedName>
    <definedName name="_VAL11165" localSheetId="5">#REF!</definedName>
    <definedName name="_VAL11165" localSheetId="4">#REF!</definedName>
    <definedName name="_VAL11165">#REF!</definedName>
    <definedName name="_VAL11170" localSheetId="5">#REF!</definedName>
    <definedName name="_VAL11170" localSheetId="4">#REF!</definedName>
    <definedName name="_VAL11170">#REF!</definedName>
    <definedName name="_VAL11180" localSheetId="5">#REF!</definedName>
    <definedName name="_VAL11180" localSheetId="4">#REF!</definedName>
    <definedName name="_VAL11180">#REF!</definedName>
    <definedName name="_VAL11185" localSheetId="5">#REF!</definedName>
    <definedName name="_VAL11185" localSheetId="4">#REF!</definedName>
    <definedName name="_VAL11185">#REF!</definedName>
    <definedName name="_VAL11220" localSheetId="5">#REF!</definedName>
    <definedName name="_VAL11220" localSheetId="4">#REF!</definedName>
    <definedName name="_VAL11220">#REF!</definedName>
    <definedName name="_VAL12105" localSheetId="5">#REF!</definedName>
    <definedName name="_VAL12105" localSheetId="4">#REF!</definedName>
    <definedName name="_VAL12105">#REF!</definedName>
    <definedName name="_VAL12555" localSheetId="5">#REF!</definedName>
    <definedName name="_VAL12555" localSheetId="4">#REF!</definedName>
    <definedName name="_VAL12555">#REF!</definedName>
    <definedName name="_VAL12570" localSheetId="5">#REF!</definedName>
    <definedName name="_VAL12570" localSheetId="4">#REF!</definedName>
    <definedName name="_VAL12570">#REF!</definedName>
    <definedName name="_VAL12575" localSheetId="5">#REF!</definedName>
    <definedName name="_VAL12575" localSheetId="4">#REF!</definedName>
    <definedName name="_VAL12575">#REF!</definedName>
    <definedName name="_VAL12580" localSheetId="5">#REF!</definedName>
    <definedName name="_VAL12580" localSheetId="4">#REF!</definedName>
    <definedName name="_VAL12580">#REF!</definedName>
    <definedName name="_VAL12600" localSheetId="5">#REF!</definedName>
    <definedName name="_VAL12600" localSheetId="4">#REF!</definedName>
    <definedName name="_VAL12600">#REF!</definedName>
    <definedName name="_VAL12610" localSheetId="5">#REF!</definedName>
    <definedName name="_VAL12610" localSheetId="4">#REF!</definedName>
    <definedName name="_VAL12610">#REF!</definedName>
    <definedName name="_VAL12630" localSheetId="5">#REF!</definedName>
    <definedName name="_VAL12630" localSheetId="4">#REF!</definedName>
    <definedName name="_VAL12630">#REF!</definedName>
    <definedName name="_VAL12631" localSheetId="5">#REF!</definedName>
    <definedName name="_VAL12631" localSheetId="4">#REF!</definedName>
    <definedName name="_VAL12631">#REF!</definedName>
    <definedName name="_VAL12640" localSheetId="5">#REF!</definedName>
    <definedName name="_VAL12640" localSheetId="4">#REF!</definedName>
    <definedName name="_VAL12640">#REF!</definedName>
    <definedName name="_VAL12645" localSheetId="5">#REF!</definedName>
    <definedName name="_VAL12645" localSheetId="4">#REF!</definedName>
    <definedName name="_VAL12645">#REF!</definedName>
    <definedName name="_VAL12665" localSheetId="5">#REF!</definedName>
    <definedName name="_VAL12665" localSheetId="4">#REF!</definedName>
    <definedName name="_VAL12665">#REF!</definedName>
    <definedName name="_VAL12690" localSheetId="5">#REF!</definedName>
    <definedName name="_VAL12690" localSheetId="4">#REF!</definedName>
    <definedName name="_VAL12690">#REF!</definedName>
    <definedName name="_VAL12700" localSheetId="5">#REF!</definedName>
    <definedName name="_VAL12700" localSheetId="4">#REF!</definedName>
    <definedName name="_VAL12700">#REF!</definedName>
    <definedName name="_VAL12710" localSheetId="5">#REF!</definedName>
    <definedName name="_VAL12710" localSheetId="4">#REF!</definedName>
    <definedName name="_VAL12710">#REF!</definedName>
    <definedName name="_VAL13111" localSheetId="5">#REF!</definedName>
    <definedName name="_VAL13111" localSheetId="4">#REF!</definedName>
    <definedName name="_VAL13111">#REF!</definedName>
    <definedName name="_VAL13112" localSheetId="5">#REF!</definedName>
    <definedName name="_VAL13112" localSheetId="4">#REF!</definedName>
    <definedName name="_VAL13112">#REF!</definedName>
    <definedName name="_VAL13121" localSheetId="5">#REF!</definedName>
    <definedName name="_VAL13121" localSheetId="4">#REF!</definedName>
    <definedName name="_VAL13121">#REF!</definedName>
    <definedName name="_VAL13720" localSheetId="5">#REF!</definedName>
    <definedName name="_VAL13720" localSheetId="4">#REF!</definedName>
    <definedName name="_VAL13720">#REF!</definedName>
    <definedName name="_VAL14100" localSheetId="5">#REF!</definedName>
    <definedName name="_VAL14100" localSheetId="4">#REF!</definedName>
    <definedName name="_VAL14100">#REF!</definedName>
    <definedName name="_VAL14161" localSheetId="5">#REF!</definedName>
    <definedName name="_VAL14161" localSheetId="4">#REF!</definedName>
    <definedName name="_VAL14161">#REF!</definedName>
    <definedName name="_VAL14195" localSheetId="5">#REF!</definedName>
    <definedName name="_VAL14195" localSheetId="4">#REF!</definedName>
    <definedName name="_VAL14195">#REF!</definedName>
    <definedName name="_VAL14205" localSheetId="5">#REF!</definedName>
    <definedName name="_VAL14205" localSheetId="4">#REF!</definedName>
    <definedName name="_VAL14205">#REF!</definedName>
    <definedName name="_VAL14260" localSheetId="5">#REF!</definedName>
    <definedName name="_VAL14260" localSheetId="4">#REF!</definedName>
    <definedName name="_VAL14260">#REF!</definedName>
    <definedName name="_VAL14500" localSheetId="5">#REF!</definedName>
    <definedName name="_VAL14500" localSheetId="4">#REF!</definedName>
    <definedName name="_VAL14500">#REF!</definedName>
    <definedName name="_VAL14515" localSheetId="5">#REF!</definedName>
    <definedName name="_VAL14515" localSheetId="4">#REF!</definedName>
    <definedName name="_VAL14515">#REF!</definedName>
    <definedName name="_VAL14555" localSheetId="5">#REF!</definedName>
    <definedName name="_VAL14555" localSheetId="4">#REF!</definedName>
    <definedName name="_VAL14555">#REF!</definedName>
    <definedName name="_VAL14565" localSheetId="5">#REF!</definedName>
    <definedName name="_VAL14565" localSheetId="4">#REF!</definedName>
    <definedName name="_VAL14565">#REF!</definedName>
    <definedName name="_VAL15135" localSheetId="5">#REF!</definedName>
    <definedName name="_VAL15135" localSheetId="4">#REF!</definedName>
    <definedName name="_VAL15135">#REF!</definedName>
    <definedName name="_VAL15140" localSheetId="5">#REF!</definedName>
    <definedName name="_VAL15140" localSheetId="4">#REF!</definedName>
    <definedName name="_VAL15140">#REF!</definedName>
    <definedName name="_VAL15195" localSheetId="5">#REF!</definedName>
    <definedName name="_VAL15195" localSheetId="4">#REF!</definedName>
    <definedName name="_VAL15195">#REF!</definedName>
    <definedName name="_VAL15225" localSheetId="5">#REF!</definedName>
    <definedName name="_VAL15225" localSheetId="4">#REF!</definedName>
    <definedName name="_VAL15225">#REF!</definedName>
    <definedName name="_VAL15230" localSheetId="5">#REF!</definedName>
    <definedName name="_VAL15230" localSheetId="4">#REF!</definedName>
    <definedName name="_VAL15230">#REF!</definedName>
    <definedName name="_VAL15515" localSheetId="5">#REF!</definedName>
    <definedName name="_VAL15515" localSheetId="4">#REF!</definedName>
    <definedName name="_VAL15515">#REF!</definedName>
    <definedName name="_VAL15560" localSheetId="5">#REF!</definedName>
    <definedName name="_VAL15560" localSheetId="4">#REF!</definedName>
    <definedName name="_VAL15560">#REF!</definedName>
    <definedName name="_VAL15565" localSheetId="5">#REF!</definedName>
    <definedName name="_VAL15565" localSheetId="4">#REF!</definedName>
    <definedName name="_VAL15565">#REF!</definedName>
    <definedName name="_VAL15570" localSheetId="5">#REF!</definedName>
    <definedName name="_VAL15570" localSheetId="4">#REF!</definedName>
    <definedName name="_VAL15570">#REF!</definedName>
    <definedName name="_VAL15575" localSheetId="5">#REF!</definedName>
    <definedName name="_VAL15575" localSheetId="4">#REF!</definedName>
    <definedName name="_VAL15575">#REF!</definedName>
    <definedName name="_VAL15583" localSheetId="5">#REF!</definedName>
    <definedName name="_VAL15583" localSheetId="4">#REF!</definedName>
    <definedName name="_VAL15583">#REF!</definedName>
    <definedName name="_VAL15590" localSheetId="5">#REF!</definedName>
    <definedName name="_VAL15590" localSheetId="4">#REF!</definedName>
    <definedName name="_VAL15590">#REF!</definedName>
    <definedName name="_VAL15591" localSheetId="5">#REF!</definedName>
    <definedName name="_VAL15591" localSheetId="4">#REF!</definedName>
    <definedName name="_VAL15591">#REF!</definedName>
    <definedName name="_VAL15610" localSheetId="5">#REF!</definedName>
    <definedName name="_VAL15610" localSheetId="4">#REF!</definedName>
    <definedName name="_VAL15610">#REF!</definedName>
    <definedName name="_VAL15625" localSheetId="5">#REF!</definedName>
    <definedName name="_VAL15625" localSheetId="4">#REF!</definedName>
    <definedName name="_VAL15625">#REF!</definedName>
    <definedName name="_VAL15635" localSheetId="5">#REF!</definedName>
    <definedName name="_VAL15635" localSheetId="4">#REF!</definedName>
    <definedName name="_VAL15635">#REF!</definedName>
    <definedName name="_VAL15655" localSheetId="5">#REF!</definedName>
    <definedName name="_VAL15655" localSheetId="4">#REF!</definedName>
    <definedName name="_VAL15655">#REF!</definedName>
    <definedName name="_VAL15665" localSheetId="5">#REF!</definedName>
    <definedName name="_VAL15665" localSheetId="4">#REF!</definedName>
    <definedName name="_VAL15665">#REF!</definedName>
    <definedName name="_VAL16515" localSheetId="5">#REF!</definedName>
    <definedName name="_VAL16515" localSheetId="4">#REF!</definedName>
    <definedName name="_VAL16515">#REF!</definedName>
    <definedName name="_VAL16535" localSheetId="5">#REF!</definedName>
    <definedName name="_VAL16535" localSheetId="4">#REF!</definedName>
    <definedName name="_VAL16535">#REF!</definedName>
    <definedName name="_VAL17140" localSheetId="5">#REF!</definedName>
    <definedName name="_VAL17140" localSheetId="4">#REF!</definedName>
    <definedName name="_VAL17140">#REF!</definedName>
    <definedName name="_VAL19500" localSheetId="5">#REF!</definedName>
    <definedName name="_VAL19500" localSheetId="4">#REF!</definedName>
    <definedName name="_VAL19500">#REF!</definedName>
    <definedName name="_VAL19501" localSheetId="5">#REF!</definedName>
    <definedName name="_VAL19501" localSheetId="4">#REF!</definedName>
    <definedName name="_VAL19501">#REF!</definedName>
    <definedName name="_VAL19502" localSheetId="5">#REF!</definedName>
    <definedName name="_VAL19502" localSheetId="4">#REF!</definedName>
    <definedName name="_VAL19502">#REF!</definedName>
    <definedName name="_VAL19503" localSheetId="5">#REF!</definedName>
    <definedName name="_VAL19503" localSheetId="4">#REF!</definedName>
    <definedName name="_VAL19503">#REF!</definedName>
    <definedName name="_VAL19504" localSheetId="5">#REF!</definedName>
    <definedName name="_VAL19504" localSheetId="4">#REF!</definedName>
    <definedName name="_VAL19504">#REF!</definedName>
    <definedName name="_VAL19505" localSheetId="5">#REF!</definedName>
    <definedName name="_VAL19505" localSheetId="4">#REF!</definedName>
    <definedName name="_VAL19505">#REF!</definedName>
    <definedName name="_VAL20100" localSheetId="5">#REF!</definedName>
    <definedName name="_VAL20100" localSheetId="4">#REF!</definedName>
    <definedName name="_VAL20100">#REF!</definedName>
    <definedName name="_VAL20105" localSheetId="5">#REF!</definedName>
    <definedName name="_VAL20105" localSheetId="4">#REF!</definedName>
    <definedName name="_VAL20105">#REF!</definedName>
    <definedName name="_VAL20110" localSheetId="5">#REF!</definedName>
    <definedName name="_VAL20110" localSheetId="4">#REF!</definedName>
    <definedName name="_VAL20110">#REF!</definedName>
    <definedName name="_VAL20115" localSheetId="5">#REF!</definedName>
    <definedName name="_VAL20115" localSheetId="4">#REF!</definedName>
    <definedName name="_VAL20115">#REF!</definedName>
    <definedName name="_VAL20130" localSheetId="5">#REF!</definedName>
    <definedName name="_VAL20130" localSheetId="4">#REF!</definedName>
    <definedName name="_VAL20130">#REF!</definedName>
    <definedName name="_VAL20135" localSheetId="5">#REF!</definedName>
    <definedName name="_VAL20135" localSheetId="4">#REF!</definedName>
    <definedName name="_VAL20135">#REF!</definedName>
    <definedName name="_VAL20140" localSheetId="5">#REF!</definedName>
    <definedName name="_VAL20140" localSheetId="4">#REF!</definedName>
    <definedName name="_VAL20140">#REF!</definedName>
    <definedName name="_VAL20145" localSheetId="5">#REF!</definedName>
    <definedName name="_VAL20145" localSheetId="4">#REF!</definedName>
    <definedName name="_VAL20145">#REF!</definedName>
    <definedName name="_VAL20150" localSheetId="5">#REF!</definedName>
    <definedName name="_VAL20150" localSheetId="4">#REF!</definedName>
    <definedName name="_VAL20150">#REF!</definedName>
    <definedName name="_VAL20155" localSheetId="5">#REF!</definedName>
    <definedName name="_VAL20155" localSheetId="4">#REF!</definedName>
    <definedName name="_VAL20155">#REF!</definedName>
    <definedName name="_VAL20175" localSheetId="5">#REF!</definedName>
    <definedName name="_VAL20175" localSheetId="4">#REF!</definedName>
    <definedName name="_VAL20175">#REF!</definedName>
    <definedName name="_VAL20185" localSheetId="5">#REF!</definedName>
    <definedName name="_VAL20185" localSheetId="4">#REF!</definedName>
    <definedName name="_VAL20185">#REF!</definedName>
    <definedName name="_VAL20190" localSheetId="5">#REF!</definedName>
    <definedName name="_VAL20190" localSheetId="4">#REF!</definedName>
    <definedName name="_VAL20190">#REF!</definedName>
    <definedName name="_VAL20195" localSheetId="5">#REF!</definedName>
    <definedName name="_VAL20195" localSheetId="4">#REF!</definedName>
    <definedName name="_VAL20195">#REF!</definedName>
    <definedName name="_VAL20210" localSheetId="5">#REF!</definedName>
    <definedName name="_VAL20210" localSheetId="4">#REF!</definedName>
    <definedName name="_VAL20210">#REF!</definedName>
    <definedName name="_WCS13_" localSheetId="2">[1]Reforma!#REF!</definedName>
    <definedName name="_WCS13_" localSheetId="6">[1]Reforma!#REF!</definedName>
    <definedName name="_WCS13_" localSheetId="8">[1]Reforma!#REF!</definedName>
    <definedName name="_WCS13_" localSheetId="10">[1]Reforma!#REF!</definedName>
    <definedName name="_WCS13_" localSheetId="3">[1]Reforma!#REF!</definedName>
    <definedName name="_WCS13_" localSheetId="5">[1]Reforma!#REF!</definedName>
    <definedName name="_WCS13_" localSheetId="7">[1]Reforma!#REF!</definedName>
    <definedName name="_WCS13_" localSheetId="9">[1]Reforma!#REF!</definedName>
    <definedName name="_WCS13_" localSheetId="4">[1]Reforma!#REF!</definedName>
    <definedName name="_WCS13_" localSheetId="12">[1]Reforma!#REF!</definedName>
    <definedName name="_WCS13_">[1]Reforma!#REF!</definedName>
    <definedName name="_WCS43_" localSheetId="2">[1]Reforma!#REF!</definedName>
    <definedName name="_WCS43_" localSheetId="6">[1]Reforma!#REF!</definedName>
    <definedName name="_WCS43_" localSheetId="8">[1]Reforma!#REF!</definedName>
    <definedName name="_WCS43_" localSheetId="10">[1]Reforma!#REF!</definedName>
    <definedName name="_WCS43_" localSheetId="3">[1]Reforma!#REF!</definedName>
    <definedName name="_WCS43_" localSheetId="5">[1]Reforma!#REF!</definedName>
    <definedName name="_WCS43_" localSheetId="7">[1]Reforma!#REF!</definedName>
    <definedName name="_WCS43_" localSheetId="9">[1]Reforma!#REF!</definedName>
    <definedName name="_WCS43_" localSheetId="4">[1]Reforma!#REF!</definedName>
    <definedName name="_WCS43_" localSheetId="12">[1]Reforma!#REF!</definedName>
    <definedName name="_WCS43_">[1]Reforma!#REF!</definedName>
    <definedName name="_WDCN1.S1_" localSheetId="6">[1]Reforma!#REF!</definedName>
    <definedName name="_WDCN1.S1_" localSheetId="8">[1]Reforma!#REF!</definedName>
    <definedName name="_WDCN1.S1_" localSheetId="10">[1]Reforma!#REF!</definedName>
    <definedName name="_WDCN1.S1_" localSheetId="5">[1]Reforma!#REF!</definedName>
    <definedName name="_WDCN1.S1_" localSheetId="7">[1]Reforma!#REF!</definedName>
    <definedName name="_WDCN1.S1_" localSheetId="9">[1]Reforma!#REF!</definedName>
    <definedName name="_WDCN1.S1_" localSheetId="4">[1]Reforma!#REF!</definedName>
    <definedName name="_WDCN1.S1_" localSheetId="12">[1]Reforma!#REF!</definedName>
    <definedName name="_WDCN1.S1_">[1]Reforma!#REF!</definedName>
    <definedName name="_WGZY_" localSheetId="6">#REF!</definedName>
    <definedName name="_WGZY_" localSheetId="8">#REF!</definedName>
    <definedName name="_WGZY_" localSheetId="10">#REF!</definedName>
    <definedName name="_WGZY_" localSheetId="5">#REF!</definedName>
    <definedName name="_WGZY_" localSheetId="7">#REF!</definedName>
    <definedName name="_WGZY_" localSheetId="9">#REF!</definedName>
    <definedName name="_WGZY_" localSheetId="4">#REF!</definedName>
    <definedName name="_WGZY_" localSheetId="0">#REF!</definedName>
    <definedName name="_WGZY_" localSheetId="12">#REF!</definedName>
    <definedName name="_WGZY_">#REF!</definedName>
    <definedName name="_WGZY__6" localSheetId="5">#REF!</definedName>
    <definedName name="_WGZY__6" localSheetId="4">#REF!</definedName>
    <definedName name="_WGZY__6" localSheetId="0">#REF!</definedName>
    <definedName name="_WGZY__6" localSheetId="12">#REF!</definedName>
    <definedName name="_WGZY__6">#REF!</definedName>
    <definedName name="_WICE1_" localSheetId="6">[1]Reforma!#REF!</definedName>
    <definedName name="_WICE1_" localSheetId="8">[1]Reforma!#REF!</definedName>
    <definedName name="_WICE1_" localSheetId="10">[1]Reforma!#REF!</definedName>
    <definedName name="_WICE1_" localSheetId="5">[1]Reforma!#REF!</definedName>
    <definedName name="_WICE1_" localSheetId="7">[1]Reforma!#REF!</definedName>
    <definedName name="_WICE1_" localSheetId="9">[1]Reforma!#REF!</definedName>
    <definedName name="_WICE1_" localSheetId="4">[1]Reforma!#REF!</definedName>
    <definedName name="_WICE1_" localSheetId="0">[1]Reforma!#REF!</definedName>
    <definedName name="_WICE1_" localSheetId="12">[1]Reforma!#REF!</definedName>
    <definedName name="_WICE1_">[1]Reforma!#REF!</definedName>
    <definedName name="_WIRA1.A8_" localSheetId="6">[1]Reforma!#REF!</definedName>
    <definedName name="_WIRA1.A8_" localSheetId="8">[1]Reforma!#REF!</definedName>
    <definedName name="_WIRA1.A8_" localSheetId="10">[1]Reforma!#REF!</definedName>
    <definedName name="_WIRA1.A8_" localSheetId="5">[1]Reforma!#REF!</definedName>
    <definedName name="_WIRA1.A8_" localSheetId="7">[1]Reforma!#REF!</definedName>
    <definedName name="_WIRA1.A8_" localSheetId="9">[1]Reforma!#REF!</definedName>
    <definedName name="_WIRA1.A8_" localSheetId="4">[1]Reforma!#REF!</definedName>
    <definedName name="_WIRA1.A8_" localSheetId="0">[1]Reforma!#REF!</definedName>
    <definedName name="_WIRA1.A8_" localSheetId="12">[1]Reforma!#REF!</definedName>
    <definedName name="_WIRA1.A8_">[1]Reforma!#REF!</definedName>
    <definedName name="_Y" localSheetId="5">[1]Reforma!#REF!</definedName>
    <definedName name="_Y" localSheetId="4">[1]Reforma!#REF!</definedName>
    <definedName name="_Y" localSheetId="12">[1]Reforma!#REF!</definedName>
    <definedName name="_Y">[1]Reforma!#REF!</definedName>
    <definedName name="_Y_1" localSheetId="5">[1]Reforma!#REF!</definedName>
    <definedName name="_Y_1" localSheetId="4">[1]Reforma!#REF!</definedName>
    <definedName name="_Y_1" localSheetId="12">[1]Reforma!#REF!</definedName>
    <definedName name="_Y_1">[1]Reforma!#REF!</definedName>
    <definedName name="a" localSheetId="2">#REF!</definedName>
    <definedName name="a" localSheetId="6">#REF!</definedName>
    <definedName name="a" localSheetId="8">#REF!</definedName>
    <definedName name="a" localSheetId="10">#REF!</definedName>
    <definedName name="a" localSheetId="3">#REF!</definedName>
    <definedName name="a" localSheetId="5">#REF!</definedName>
    <definedName name="a" localSheetId="7">#REF!</definedName>
    <definedName name="a" localSheetId="9">#REF!</definedName>
    <definedName name="a" localSheetId="4">#REF!</definedName>
    <definedName name="a" localSheetId="12">#REF!</definedName>
    <definedName name="a">#REF!</definedName>
    <definedName name="A_Brita_25" localSheetId="6">#REF!</definedName>
    <definedName name="A_Brita_25" localSheetId="8">#REF!</definedName>
    <definedName name="A_Brita_25" localSheetId="10">#REF!</definedName>
    <definedName name="A_Brita_25" localSheetId="5">#REF!</definedName>
    <definedName name="A_Brita_25" localSheetId="7">#REF!</definedName>
    <definedName name="A_Brita_25" localSheetId="9">#REF!</definedName>
    <definedName name="A_Brita_25" localSheetId="4">#REF!</definedName>
    <definedName name="A_Brita_25" localSheetId="0">#REF!</definedName>
    <definedName name="A_Brita_25" localSheetId="12">#REF!</definedName>
    <definedName name="A_Brita_25">#REF!</definedName>
    <definedName name="A_Chapisco" localSheetId="5">#REF!</definedName>
    <definedName name="A_Chapisco" localSheetId="4">#REF!</definedName>
    <definedName name="A_Chapisco" localSheetId="12">#REF!</definedName>
    <definedName name="A_Chapisco">#REF!</definedName>
    <definedName name="A_Comprimento" localSheetId="5">#REF!</definedName>
    <definedName name="A_Comprimento" localSheetId="4">#REF!</definedName>
    <definedName name="A_Comprimento">#REF!</definedName>
    <definedName name="A_Concreto_A" localSheetId="5">#REF!</definedName>
    <definedName name="A_Concreto_A" localSheetId="4">#REF!</definedName>
    <definedName name="A_Concreto_A">#REF!</definedName>
    <definedName name="A_Concreto_M" localSheetId="5">#REF!</definedName>
    <definedName name="A_Concreto_M" localSheetId="4">#REF!</definedName>
    <definedName name="A_Concreto_M">#REF!</definedName>
    <definedName name="A_Concreto_S" localSheetId="5">#REF!</definedName>
    <definedName name="A_Concreto_S" localSheetId="4">#REF!</definedName>
    <definedName name="A_Concreto_S">#REF!</definedName>
    <definedName name="A_Escavação" localSheetId="5">#REF!</definedName>
    <definedName name="A_Escavação" localSheetId="4">#REF!</definedName>
    <definedName name="A_Escavação">#REF!</definedName>
    <definedName name="A_Espessura" localSheetId="5">#REF!</definedName>
    <definedName name="A_Espessura" localSheetId="4">#REF!</definedName>
    <definedName name="A_Espessura">#REF!</definedName>
    <definedName name="A_Largura" localSheetId="5">#REF!</definedName>
    <definedName name="A_Largura" localSheetId="4">#REF!</definedName>
    <definedName name="A_Largura">#REF!</definedName>
    <definedName name="A_Massa_única" localSheetId="5">#REF!</definedName>
    <definedName name="A_Massa_única" localSheetId="4">#REF!</definedName>
    <definedName name="A_Massa_única">#REF!</definedName>
    <definedName name="A_Pintura" localSheetId="5">#REF!</definedName>
    <definedName name="A_Pintura" localSheetId="4">#REF!</definedName>
    <definedName name="A_Pintura">#REF!</definedName>
    <definedName name="A_Profundidade" localSheetId="5">#REF!</definedName>
    <definedName name="A_Profundidade" localSheetId="4">#REF!</definedName>
    <definedName name="A_Profundidade">#REF!</definedName>
    <definedName name="A_reaterro" localSheetId="5">#REF!</definedName>
    <definedName name="A_reaterro" localSheetId="4">#REF!</definedName>
    <definedName name="A_reaterro">#REF!</definedName>
    <definedName name="a1B16279" localSheetId="5">#REF!</definedName>
    <definedName name="a1B16279" localSheetId="4">#REF!</definedName>
    <definedName name="a1B16279">#REF!</definedName>
    <definedName name="AA" localSheetId="5">#REF!</definedName>
    <definedName name="AA" localSheetId="4">#REF!</definedName>
    <definedName name="AA" localSheetId="0">#REF!</definedName>
    <definedName name="AA">#REF!</definedName>
    <definedName name="AAA" localSheetId="5">#REF!</definedName>
    <definedName name="AAA" localSheetId="4">#REF!</definedName>
    <definedName name="AAA" localSheetId="0">#REF!</definedName>
    <definedName name="AAA">#REF!</definedName>
    <definedName name="aaaaaa" localSheetId="5">#REF!</definedName>
    <definedName name="aaaaaa" localSheetId="4">#REF!</definedName>
    <definedName name="aaaaaa">#REF!</definedName>
    <definedName name="Ac" localSheetId="5">#REF!</definedName>
    <definedName name="Ac" localSheetId="4">#REF!</definedName>
    <definedName name="Ac">#REF!</definedName>
    <definedName name="activatedados.form2" localSheetId="2">IF(ISNUMBER([8]Eventograma_e_Quantitativos!$K1),[8]Eventograma_e_Quantitativos!$K1&amp;"-"&amp;INDEX(Eventos,[8]Eventograma_e_Quantitativos!$K1,2),"")</definedName>
    <definedName name="activatedados.form2" localSheetId="6">IF(ISNUMBER([8]Eventograma_e_Quantitativos!$K1),[8]Eventograma_e_Quantitativos!$K1&amp;"-"&amp;INDEX(Eventos,[8]Eventograma_e_Quantitativos!$K1,2),"")</definedName>
    <definedName name="activatedados.form2" localSheetId="8">IF(ISNUMBER([8]Eventograma_e_Quantitativos!$K1),[8]Eventograma_e_Quantitativos!$K1&amp;"-"&amp;INDEX([0]!Eventos,[8]Eventograma_e_Quantitativos!$K1,2),"")</definedName>
    <definedName name="activatedados.form2" localSheetId="10">IF(ISNUMBER([8]Eventograma_e_Quantitativos!$K1),[8]Eventograma_e_Quantitativos!$K1&amp;"-"&amp;INDEX([0]!Eventos,[8]Eventograma_e_Quantitativos!$K1,2),"")</definedName>
    <definedName name="activatedados.form2" localSheetId="3">IF(ISNUMBER([8]Eventograma_e_Quantitativos!$K1),[8]Eventograma_e_Quantitativos!$K1&amp;"-"&amp;INDEX(Eventos,[8]Eventograma_e_Quantitativos!$K1,2),"")</definedName>
    <definedName name="activatedados.form2" localSheetId="5">IF(ISNUMBER([8]Eventograma_e_Quantitativos!$K1),[8]Eventograma_e_Quantitativos!$K1&amp;"-"&amp;INDEX(Eventos,[8]Eventograma_e_Quantitativos!$K1,2),"")</definedName>
    <definedName name="activatedados.form2" localSheetId="7">IF(ISNUMBER([8]Eventograma_e_Quantitativos!$K1),[8]Eventograma_e_Quantitativos!$K1&amp;"-"&amp;INDEX(Eventos,[8]Eventograma_e_Quantitativos!$K1,2),"")</definedName>
    <definedName name="activatedados.form2" localSheetId="9">IF(ISNUMBER([8]Eventograma_e_Quantitativos!$K1),[8]Eventograma_e_Quantitativos!$K1&amp;"-"&amp;INDEX([0]!Eventos,[8]Eventograma_e_Quantitativos!$K1,2),"")</definedName>
    <definedName name="activatedados.form2" localSheetId="11">IF(ISNUMBER([8]Eventograma_e_Quantitativos!$K1),[8]Eventograma_e_Quantitativos!$K1&amp;"-"&amp;INDEX([0]!Eventos,[8]Eventograma_e_Quantitativos!$K1,2),"")</definedName>
    <definedName name="activatedados.form2" localSheetId="4">IF(ISNUMBER([8]Eventograma_e_Quantitativos!$K1),[8]Eventograma_e_Quantitativos!$K1&amp;"-"&amp;INDEX(Eventos,[8]Eventograma_e_Quantitativos!$K1,2),"")</definedName>
    <definedName name="activatedados.form2" localSheetId="0">IF(ISNUMBER([8]Eventograma_e_Quantitativos!$K1),[8]Eventograma_e_Quantitativos!$K1&amp;"-"&amp;INDEX(Eventos,[8]Eventograma_e_Quantitativos!$K1,2),"")</definedName>
    <definedName name="activatedados.form2" localSheetId="12">IF(ISNUMBER([9]Eventograma_e_Quantitativos!$K1),[9]Eventograma_e_Quantitativos!$K1&amp;"-"&amp;INDEX(Planilha1!Eventos,[9]Eventograma_e_Quantitativos!$K1,2),"")</definedName>
    <definedName name="activatedados.form2">IF(ISNUMBER([8]Eventograma_e_Quantitativos!$K1),[8]Eventograma_e_Quantitativos!$K1&amp;"-"&amp;INDEX(Eventos,[8]Eventograma_e_Quantitativos!$K1,2),"")</definedName>
    <definedName name="AD" localSheetId="2">#REF!</definedName>
    <definedName name="AD" localSheetId="6">#REF!</definedName>
    <definedName name="AD" localSheetId="8">#REF!</definedName>
    <definedName name="AD" localSheetId="10">#REF!</definedName>
    <definedName name="AD" localSheetId="3">#REF!</definedName>
    <definedName name="AD" localSheetId="5">#REF!</definedName>
    <definedName name="AD" localSheetId="7">#REF!</definedName>
    <definedName name="AD" localSheetId="9">#REF!</definedName>
    <definedName name="AD" localSheetId="4">#REF!</definedName>
    <definedName name="AD" localSheetId="12">#REF!</definedName>
    <definedName name="AD">#REF!</definedName>
    <definedName name="ADDDD" localSheetId="6">#REF!</definedName>
    <definedName name="ADDDD" localSheetId="8">#REF!</definedName>
    <definedName name="ADDDD" localSheetId="10">#REF!</definedName>
    <definedName name="ADDDD" localSheetId="5">#REF!</definedName>
    <definedName name="ADDDD" localSheetId="7">#REF!</definedName>
    <definedName name="ADDDD" localSheetId="9">#REF!</definedName>
    <definedName name="ADDDD" localSheetId="4">#REF!</definedName>
    <definedName name="ADDDD" localSheetId="12">#REF!</definedName>
    <definedName name="ADDDD">#REF!</definedName>
    <definedName name="adf" localSheetId="6">#REF!</definedName>
    <definedName name="adf" localSheetId="8">#REF!</definedName>
    <definedName name="adf" localSheetId="10">#REF!</definedName>
    <definedName name="adf" localSheetId="5">#REF!</definedName>
    <definedName name="adf" localSheetId="7">#REF!</definedName>
    <definedName name="adf" localSheetId="9">#REF!</definedName>
    <definedName name="adf" localSheetId="4">#REF!</definedName>
    <definedName name="adf" localSheetId="12">#REF!</definedName>
    <definedName name="adf">#REF!</definedName>
    <definedName name="AdPeri" localSheetId="5">#REF!</definedName>
    <definedName name="AdPeri" localSheetId="4">#REF!</definedName>
    <definedName name="AdPeri">#REF!</definedName>
    <definedName name="ADPL" localSheetId="5">#REF!</definedName>
    <definedName name="ADPL" localSheetId="4">#REF!</definedName>
    <definedName name="ADPL">#REF!</definedName>
    <definedName name="ADS" localSheetId="5">#REF!</definedName>
    <definedName name="ADS" localSheetId="4">#REF!</definedName>
    <definedName name="ADS">#REF!</definedName>
    <definedName name="AFSDF" localSheetId="5">#REF!</definedName>
    <definedName name="AFSDF" localSheetId="4">#REF!</definedName>
    <definedName name="AFSDF">#REF!</definedName>
    <definedName name="AFSF" localSheetId="5">#REF!</definedName>
    <definedName name="AFSF" localSheetId="4">#REF!</definedName>
    <definedName name="AFSF">#REF!</definedName>
    <definedName name="AGSD" localSheetId="5">#REF!</definedName>
    <definedName name="AGSD" localSheetId="4">#REF!</definedName>
    <definedName name="AGSD">#REF!</definedName>
    <definedName name="AGSDG" localSheetId="5">#REF!</definedName>
    <definedName name="AGSDG" localSheetId="4">#REF!</definedName>
    <definedName name="AGSDG">#REF!</definedName>
    <definedName name="AKSDGL" localSheetId="5">#REF!</definedName>
    <definedName name="AKSDGL" localSheetId="4">#REF!</definedName>
    <definedName name="AKSDGL">#REF!</definedName>
    <definedName name="Alex" localSheetId="5">#REF!</definedName>
    <definedName name="Alex" localSheetId="4">#REF!</definedName>
    <definedName name="Alex">#REF!</definedName>
    <definedName name="ALTA" localSheetId="6">'[10]PRO-08'!#REF!</definedName>
    <definedName name="ALTA" localSheetId="8">'[10]PRO-08'!#REF!</definedName>
    <definedName name="ALTA" localSheetId="10">'[10]PRO-08'!#REF!</definedName>
    <definedName name="ALTA" localSheetId="5">'[10]PRO-08'!#REF!</definedName>
    <definedName name="ALTA" localSheetId="7">'[10]PRO-08'!#REF!</definedName>
    <definedName name="ALTA" localSheetId="9">'[10]PRO-08'!#REF!</definedName>
    <definedName name="ALTA" localSheetId="4">'[10]PRO-08'!#REF!</definedName>
    <definedName name="ALTA" localSheetId="0">'[10]PRO-08'!#REF!</definedName>
    <definedName name="ALTA" localSheetId="12">'[10]PRO-08'!#REF!</definedName>
    <definedName name="ALTA">'[10]PRO-08'!#REF!</definedName>
    <definedName name="alvenaria_1" localSheetId="2">#REF!</definedName>
    <definedName name="alvenaria_1" localSheetId="6">#REF!</definedName>
    <definedName name="alvenaria_1" localSheetId="8">#REF!</definedName>
    <definedName name="alvenaria_1" localSheetId="10">#REF!</definedName>
    <definedName name="alvenaria_1" localSheetId="3">#REF!</definedName>
    <definedName name="alvenaria_1" localSheetId="5">#REF!</definedName>
    <definedName name="alvenaria_1" localSheetId="7">#REF!</definedName>
    <definedName name="alvenaria_1" localSheetId="9">#REF!</definedName>
    <definedName name="alvenaria_1" localSheetId="4">#REF!</definedName>
    <definedName name="alvenaria_1" localSheetId="0">#REF!</definedName>
    <definedName name="alvenaria_1" localSheetId="12">#REF!</definedName>
    <definedName name="alvenaria_1">#REF!</definedName>
    <definedName name="alvenaria_1_1_2" localSheetId="5">#REF!</definedName>
    <definedName name="alvenaria_1_1_2" localSheetId="4">#REF!</definedName>
    <definedName name="alvenaria_1_1_2" localSheetId="0">#REF!</definedName>
    <definedName name="alvenaria_1_1_2" localSheetId="12">#REF!</definedName>
    <definedName name="alvenaria_1_1_2">#REF!</definedName>
    <definedName name="alvenaria_1_2" localSheetId="5">#REF!</definedName>
    <definedName name="alvenaria_1_2" localSheetId="4">#REF!</definedName>
    <definedName name="alvenaria_1_2" localSheetId="12">#REF!</definedName>
    <definedName name="alvenaria_1_2">#REF!</definedName>
    <definedName name="Alvenaria_vedação" localSheetId="5">#REF!</definedName>
    <definedName name="Alvenaria_vedação" localSheetId="4">#REF!</definedName>
    <definedName name="Alvenaria_vedação">#REF!</definedName>
    <definedName name="amarela" localSheetId="5">#REF!</definedName>
    <definedName name="amarela" localSheetId="4">#REF!</definedName>
    <definedName name="amarela">#REF!</definedName>
    <definedName name="AMORLDMLENFK" localSheetId="6">[11]COMPOSIÇÃO!#REF!</definedName>
    <definedName name="AMORLDMLENFK" localSheetId="8">[11]COMPOSIÇÃO!#REF!</definedName>
    <definedName name="AMORLDMLENFK" localSheetId="10">[11]COMPOSIÇÃO!#REF!</definedName>
    <definedName name="AMORLDMLENFK" localSheetId="5">[11]COMPOSIÇÃO!#REF!</definedName>
    <definedName name="AMORLDMLENFK" localSheetId="7">[11]COMPOSIÇÃO!#REF!</definedName>
    <definedName name="AMORLDMLENFK" localSheetId="9">[11]COMPOSIÇÃO!#REF!</definedName>
    <definedName name="AMORLDMLENFK" localSheetId="4">[11]COMPOSIÇÃO!#REF!</definedName>
    <definedName name="AMORLDMLENFK" localSheetId="0">[11]COMPOSIÇÃO!#REF!</definedName>
    <definedName name="AMORLDMLENFK" localSheetId="12">[11]COMPOSIÇÃO!#REF!</definedName>
    <definedName name="AMORLDMLENFK">[11]COMPOSIÇÃO!#REF!</definedName>
    <definedName name="ANA" localSheetId="6">'[12]Refor Out_ 2001 _ BDI_20_ Ajust'!#REF!</definedName>
    <definedName name="ANA" localSheetId="8">'[12]Refor Out_ 2001 _ BDI_20_ Ajust'!#REF!</definedName>
    <definedName name="ANA" localSheetId="10">'[12]Refor Out_ 2001 _ BDI_20_ Ajust'!#REF!</definedName>
    <definedName name="ANA" localSheetId="5">'[12]Refor Out_ 2001 _ BDI_20_ Ajust'!#REF!</definedName>
    <definedName name="ANA" localSheetId="7">'[12]Refor Out_ 2001 _ BDI_20_ Ajust'!#REF!</definedName>
    <definedName name="ANA" localSheetId="9">'[12]Refor Out_ 2001 _ BDI_20_ Ajust'!#REF!</definedName>
    <definedName name="ANA" localSheetId="4">'[12]Refor Out_ 2001 _ BDI_20_ Ajust'!#REF!</definedName>
    <definedName name="ANA" localSheetId="0">'[12]Refor Out_ 2001 _ BDI_20_ Ajust'!#REF!</definedName>
    <definedName name="ANA" localSheetId="12">'[12]Refor Out_ 2001 _ BDI_20_ Ajust'!#REF!</definedName>
    <definedName name="ANA">'[12]Refor Out_ 2001 _ BDI_20_ Ajust'!#REF!</definedName>
    <definedName name="ANDRE" localSheetId="2">#REF!</definedName>
    <definedName name="ANDRE" localSheetId="6">#REF!</definedName>
    <definedName name="ANDRE" localSheetId="8">#REF!</definedName>
    <definedName name="ANDRE" localSheetId="10">#REF!</definedName>
    <definedName name="ANDRE" localSheetId="3">#REF!</definedName>
    <definedName name="ANDRE" localSheetId="5">#REF!</definedName>
    <definedName name="ANDRE" localSheetId="7">#REF!</definedName>
    <definedName name="ANDRE" localSheetId="9">#REF!</definedName>
    <definedName name="ANDRE" localSheetId="4">#REF!</definedName>
    <definedName name="ANDRE" localSheetId="0">#REF!</definedName>
    <definedName name="ANDRE" localSheetId="12">#REF!</definedName>
    <definedName name="ANDRE">#REF!</definedName>
    <definedName name="anel" localSheetId="6">#REF!</definedName>
    <definedName name="anel" localSheetId="8">#REF!</definedName>
    <definedName name="anel" localSheetId="10">#REF!</definedName>
    <definedName name="anel" localSheetId="5">#REF!</definedName>
    <definedName name="anel" localSheetId="7">#REF!</definedName>
    <definedName name="anel" localSheetId="9">#REF!</definedName>
    <definedName name="anel" localSheetId="4">#REF!</definedName>
    <definedName name="anel" localSheetId="12">#REF!</definedName>
    <definedName name="anel">#REF!</definedName>
    <definedName name="ANTIGA" localSheetId="5">#REF!</definedName>
    <definedName name="ANTIGA" localSheetId="4">#REF!</definedName>
    <definedName name="ANTIGA" localSheetId="12">#REF!</definedName>
    <definedName name="ANTIGA">#REF!</definedName>
    <definedName name="area_base">[6]Base!$U$40</definedName>
    <definedName name="_xlnm.Print_Area" localSheetId="2">'BM 01 - RANIEIRI'!$B$2:$L$283</definedName>
    <definedName name="_xlnm.Print_Area" localSheetId="6">'BM 03 - RANIERI'!$B$2:$L$284</definedName>
    <definedName name="_xlnm.Print_Area" localSheetId="8">'BM 04 - Ranieri'!$B$2:$L$284</definedName>
    <definedName name="_xlnm.Print_Area" localSheetId="10">'BM 05'!$B$2:$L$284</definedName>
    <definedName name="_xlnm.Print_Area" localSheetId="1">'MC 00'!$H$2:$U$918</definedName>
    <definedName name="_xlnm.Print_Area" localSheetId="3">'MC 01 - RANIERI'!$B$2:$O$32</definedName>
    <definedName name="_xlnm.Print_Area" localSheetId="5">'MC 02 - RANIERI'!$B$2:$O$34</definedName>
    <definedName name="_xlnm.Print_Area" localSheetId="7">'MC 03 - RANIERI'!$H$2:$U$111</definedName>
    <definedName name="_xlnm.Print_Area" localSheetId="9">'MC 04 - Ranieri'!$H$2:$U$246</definedName>
    <definedName name="_xlnm.Print_Area" localSheetId="11">'MC 05'!$H$2:$U$276</definedName>
    <definedName name="_xlnm.Print_Area" localSheetId="4">'MEDIÇÃO 02 - RANIEIRI'!$B$2:$L$283</definedName>
    <definedName name="_xlnm.Print_Area" localSheetId="0">Plan.Orçam.!$F$2:$M$284</definedName>
    <definedName name="_xlnm.Print_Area" localSheetId="12">#REF!</definedName>
    <definedName name="_xlnm.Print_Area">#REF!</definedName>
    <definedName name="Área_impressão_IM" localSheetId="6">#REF!</definedName>
    <definedName name="Área_impressão_IM" localSheetId="8">#REF!</definedName>
    <definedName name="Área_impressão_IM" localSheetId="10">#REF!</definedName>
    <definedName name="Área_impressão_IM" localSheetId="5">#REF!</definedName>
    <definedName name="Área_impressão_IM" localSheetId="7">#REF!</definedName>
    <definedName name="Área_impressão_IM" localSheetId="9">#REF!</definedName>
    <definedName name="Área_impressão_IM" localSheetId="4">#REF!</definedName>
    <definedName name="Área_impressão_IM" localSheetId="0">#REF!</definedName>
    <definedName name="Área_impressão_IM" localSheetId="12">#REF!</definedName>
    <definedName name="Área_impressão_IM">#REF!</definedName>
    <definedName name="AreaTeste" localSheetId="5">#REF!</definedName>
    <definedName name="AreaTeste" localSheetId="4">#REF!</definedName>
    <definedName name="AreaTeste" localSheetId="12">#REF!</definedName>
    <definedName name="AreaTeste">#REF!</definedName>
    <definedName name="AreaTeste2" localSheetId="5">#REF!</definedName>
    <definedName name="AreaTeste2" localSheetId="4">#REF!</definedName>
    <definedName name="AreaTeste2">#REF!</definedName>
    <definedName name="areia" localSheetId="5">#REF!</definedName>
    <definedName name="areia" localSheetId="4">#REF!</definedName>
    <definedName name="areia">#REF!</definedName>
    <definedName name="Arial" localSheetId="5">#REF!</definedName>
    <definedName name="Arial" localSheetId="4">#REF!</definedName>
    <definedName name="Arial">#REF!</definedName>
    <definedName name="artFiscal" localSheetId="12">[9]DADOS!$D$23</definedName>
    <definedName name="artFiscal">[8]DADOS!$D$23</definedName>
    <definedName name="ASA" localSheetId="2">#REF!</definedName>
    <definedName name="ASA" localSheetId="6">#REF!</definedName>
    <definedName name="ASA" localSheetId="8">#REF!</definedName>
    <definedName name="ASA" localSheetId="10">#REF!</definedName>
    <definedName name="ASA" localSheetId="3">#REF!</definedName>
    <definedName name="ASA" localSheetId="5">#REF!</definedName>
    <definedName name="ASA" localSheetId="7">#REF!</definedName>
    <definedName name="ASA" localSheetId="9">#REF!</definedName>
    <definedName name="ASA" localSheetId="4">#REF!</definedName>
    <definedName name="ASA" localSheetId="0">#REF!</definedName>
    <definedName name="ASA" localSheetId="12">#REF!</definedName>
    <definedName name="ASA">#REF!</definedName>
    <definedName name="asd" localSheetId="6">#REF!</definedName>
    <definedName name="asd" localSheetId="8">#REF!</definedName>
    <definedName name="asd" localSheetId="10">#REF!</definedName>
    <definedName name="asd" localSheetId="5">#REF!</definedName>
    <definedName name="asd" localSheetId="7">#REF!</definedName>
    <definedName name="asd" localSheetId="9">#REF!</definedName>
    <definedName name="asd" localSheetId="4">#REF!</definedName>
    <definedName name="asd" localSheetId="12">#REF!</definedName>
    <definedName name="asd">#REF!</definedName>
    <definedName name="asdf" localSheetId="5">#REF!</definedName>
    <definedName name="asdf" localSheetId="4">#REF!</definedName>
    <definedName name="asdf" localSheetId="12">#REF!</definedName>
    <definedName name="asdf">#REF!</definedName>
    <definedName name="asdfas" localSheetId="5">#REF!</definedName>
    <definedName name="asdfas" localSheetId="4">#REF!</definedName>
    <definedName name="asdfas">#REF!</definedName>
    <definedName name="ASDFF" localSheetId="5">#REF!</definedName>
    <definedName name="ASDFF" localSheetId="4">#REF!</definedName>
    <definedName name="ASDFF">#REF!</definedName>
    <definedName name="ASFDG" localSheetId="5">#REF!</definedName>
    <definedName name="ASFDG" localSheetId="4">#REF!</definedName>
    <definedName name="ASFDG">#REF!</definedName>
    <definedName name="ASFDGD" localSheetId="5">#REF!</definedName>
    <definedName name="ASFDGD" localSheetId="4">#REF!</definedName>
    <definedName name="ASFDGD">#REF!</definedName>
    <definedName name="ASFVASV" localSheetId="5">#REF!</definedName>
    <definedName name="ASFVASV" localSheetId="4">#REF!</definedName>
    <definedName name="ASFVASV">#REF!</definedName>
    <definedName name="ASG" localSheetId="5">#REF!</definedName>
    <definedName name="ASG" localSheetId="4">#REF!</definedName>
    <definedName name="ASG">#REF!</definedName>
    <definedName name="ASGD" localSheetId="5">#REF!</definedName>
    <definedName name="ASGD" localSheetId="4">#REF!</definedName>
    <definedName name="ASGD">#REF!</definedName>
    <definedName name="ASGDF" localSheetId="5">#REF!</definedName>
    <definedName name="ASGDF" localSheetId="4">#REF!</definedName>
    <definedName name="ASGDF">#REF!</definedName>
    <definedName name="ASSEN_TUBO_EMISS" localSheetId="5">#REF!</definedName>
    <definedName name="ASSEN_TUBO_EMISS" localSheetId="4">#REF!</definedName>
    <definedName name="ASSEN_TUBO_EMISS">#REF!</definedName>
    <definedName name="ASSEN_TUBO_EMISS2" localSheetId="5">#REF!</definedName>
    <definedName name="ASSEN_TUBO_EMISS2" localSheetId="4">#REF!</definedName>
    <definedName name="ASSEN_TUBO_EMISS2">#REF!</definedName>
    <definedName name="ASSENT_EMISS3_S" localSheetId="5">#REF!</definedName>
    <definedName name="ASSENT_EMISS3_S" localSheetId="4">#REF!</definedName>
    <definedName name="ASSENT_EMISS3_S">#REF!</definedName>
    <definedName name="ASSENT_TUBO" localSheetId="5">#REF!</definedName>
    <definedName name="ASSENT_TUBO" localSheetId="4">#REF!</definedName>
    <definedName name="ASSENT_TUBO">#REF!</definedName>
    <definedName name="ASVDVFA" localSheetId="5">#REF!</definedName>
    <definedName name="ASVDVFA" localSheetId="4">#REF!</definedName>
    <definedName name="ASVDVFA">#REF!</definedName>
    <definedName name="ATENÇÃO" localSheetId="2" hidden="1">{#N/A,#N/A,FALSE,"MO (2)"}</definedName>
    <definedName name="ATENÇÃO" localSheetId="6" hidden="1">{#N/A,#N/A,FALSE,"MO (2)"}</definedName>
    <definedName name="ATENÇÃO" localSheetId="8" hidden="1">{#N/A,#N/A,FALSE,"MO (2)"}</definedName>
    <definedName name="ATENÇÃO" localSheetId="10" hidden="1">{#N/A,#N/A,FALSE,"MO (2)"}</definedName>
    <definedName name="ATENÇÃO" localSheetId="3" hidden="1">{#N/A,#N/A,FALSE,"MO (2)"}</definedName>
    <definedName name="ATENÇÃO" localSheetId="5" hidden="1">{#N/A,#N/A,FALSE,"MO (2)"}</definedName>
    <definedName name="ATENÇÃO" localSheetId="7" hidden="1">{#N/A,#N/A,FALSE,"MO (2)"}</definedName>
    <definedName name="ATENÇÃO" localSheetId="9" hidden="1">{#N/A,#N/A,FALSE,"MO (2)"}</definedName>
    <definedName name="ATENÇÃO" localSheetId="11" hidden="1">{#N/A,#N/A,FALSE,"MO (2)"}</definedName>
    <definedName name="ATENÇÃO" localSheetId="4" hidden="1">{#N/A,#N/A,FALSE,"MO (2)"}</definedName>
    <definedName name="ATENÇÃO" localSheetId="0" hidden="1">{#N/A,#N/A,FALSE,"MO (2)"}</definedName>
    <definedName name="ATENÇÃO" localSheetId="12" hidden="1">{#N/A,#N/A,FALSE,"MO (2)"}</definedName>
    <definedName name="ATENÇÃO" hidden="1">{#N/A,#N/A,FALSE,"MO (2)"}</definedName>
    <definedName name="Aut_original" localSheetId="5">[13]PROJETO!#REF!</definedName>
    <definedName name="Aut_original" localSheetId="4">[13]PROJETO!#REF!</definedName>
    <definedName name="Aut_original">[13]PROJETO!#REF!</definedName>
    <definedName name="Aut_resumo" localSheetId="5">[14]RESUMO_AUT1!#REF!</definedName>
    <definedName name="Aut_resumo" localSheetId="4">[14]RESUMO_AUT1!#REF!</definedName>
    <definedName name="Aut_resumo">[14]RESUMO_AUT1!#REF!</definedName>
    <definedName name="aux" localSheetId="2">#REF!</definedName>
    <definedName name="aux" localSheetId="6">#REF!</definedName>
    <definedName name="aux" localSheetId="8">#REF!</definedName>
    <definedName name="aux" localSheetId="10">#REF!</definedName>
    <definedName name="aux" localSheetId="3">#REF!</definedName>
    <definedName name="aux" localSheetId="5">#REF!</definedName>
    <definedName name="aux" localSheetId="7">#REF!</definedName>
    <definedName name="aux" localSheetId="9">#REF!</definedName>
    <definedName name="aux" localSheetId="4">#REF!</definedName>
    <definedName name="aux" localSheetId="0">#REF!</definedName>
    <definedName name="aux" localSheetId="12">#REF!</definedName>
    <definedName name="aux">#REF!</definedName>
    <definedName name="AuxHab" localSheetId="6">#REF!</definedName>
    <definedName name="AuxHab" localSheetId="8">#REF!</definedName>
    <definedName name="AuxHab" localSheetId="10">#REF!</definedName>
    <definedName name="AuxHab" localSheetId="5">#REF!</definedName>
    <definedName name="AuxHab" localSheetId="7">#REF!</definedName>
    <definedName name="AuxHab" localSheetId="9">#REF!</definedName>
    <definedName name="AuxHab" localSheetId="4">#REF!</definedName>
    <definedName name="AuxHab" localSheetId="12">#REF!</definedName>
    <definedName name="AuxHab">#REF!</definedName>
    <definedName name="auxiliar" localSheetId="5">#REF!</definedName>
    <definedName name="auxiliar" localSheetId="4">#REF!</definedName>
    <definedName name="auxiliar" localSheetId="12">#REF!</definedName>
    <definedName name="auxiliar">#REF!</definedName>
    <definedName name="aZUEN" localSheetId="5" hidden="1">#REF!</definedName>
    <definedName name="aZUEN" localSheetId="4" hidden="1">#REF!</definedName>
    <definedName name="aZUEN" hidden="1">#REF!</definedName>
    <definedName name="azul" localSheetId="5">#REF!</definedName>
    <definedName name="azul" localSheetId="4">#REF!</definedName>
    <definedName name="azul">#REF!</definedName>
    <definedName name="AZULSINAL" localSheetId="5">#REF!</definedName>
    <definedName name="AZULSINAL" localSheetId="4">#REF!</definedName>
    <definedName name="AZULSINAL">#REF!</definedName>
    <definedName name="B" localSheetId="2" hidden="1">{#N/A,#N/A,FALSE,"MO (2)"}</definedName>
    <definedName name="B" localSheetId="6" hidden="1">{#N/A,#N/A,FALSE,"MO (2)"}</definedName>
    <definedName name="B" localSheetId="8" hidden="1">{#N/A,#N/A,FALSE,"MO (2)"}</definedName>
    <definedName name="B" localSheetId="10" hidden="1">{#N/A,#N/A,FALSE,"MO (2)"}</definedName>
    <definedName name="B" localSheetId="3" hidden="1">{#N/A,#N/A,FALSE,"MO (2)"}</definedName>
    <definedName name="B" localSheetId="5" hidden="1">{#N/A,#N/A,FALSE,"MO (2)"}</definedName>
    <definedName name="B" localSheetId="7" hidden="1">{#N/A,#N/A,FALSE,"MO (2)"}</definedName>
    <definedName name="B" localSheetId="9" hidden="1">{#N/A,#N/A,FALSE,"MO (2)"}</definedName>
    <definedName name="B" localSheetId="11" hidden="1">{#N/A,#N/A,FALSE,"MO (2)"}</definedName>
    <definedName name="B" localSheetId="4" hidden="1">{#N/A,#N/A,FALSE,"MO (2)"}</definedName>
    <definedName name="B" localSheetId="0" hidden="1">{#N/A,#N/A,FALSE,"MO (2)"}</definedName>
    <definedName name="B" localSheetId="12" hidden="1">{#N/A,#N/A,FALSE,"MO (2)"}</definedName>
    <definedName name="B" hidden="1">{#N/A,#N/A,FALSE,"MO (2)"}</definedName>
    <definedName name="BACIA_3" localSheetId="2">#REF!</definedName>
    <definedName name="BACIA_3" localSheetId="6">#REF!</definedName>
    <definedName name="BACIA_3" localSheetId="8">#REF!</definedName>
    <definedName name="BACIA_3" localSheetId="10">#REF!</definedName>
    <definedName name="BACIA_3" localSheetId="3">#REF!</definedName>
    <definedName name="BACIA_3" localSheetId="5">#REF!</definedName>
    <definedName name="BACIA_3" localSheetId="7">#REF!</definedName>
    <definedName name="BACIA_3" localSheetId="9">#REF!</definedName>
    <definedName name="BACIA_3" localSheetId="4">#REF!</definedName>
    <definedName name="BACIA_3" localSheetId="12">#REF!</definedName>
    <definedName name="BACIA_3">#REF!</definedName>
    <definedName name="bacia15" localSheetId="6">#REF!</definedName>
    <definedName name="bacia15" localSheetId="8">#REF!</definedName>
    <definedName name="bacia15" localSheetId="10">#REF!</definedName>
    <definedName name="bacia15" localSheetId="5">#REF!</definedName>
    <definedName name="bacia15" localSheetId="7">#REF!</definedName>
    <definedName name="bacia15" localSheetId="9">#REF!</definedName>
    <definedName name="bacia15" localSheetId="4">#REF!</definedName>
    <definedName name="bacia15" localSheetId="12">#REF!</definedName>
    <definedName name="bacia15">#REF!</definedName>
    <definedName name="bacia16" localSheetId="6">#REF!</definedName>
    <definedName name="bacia16" localSheetId="8">#REF!</definedName>
    <definedName name="bacia16" localSheetId="10">#REF!</definedName>
    <definedName name="bacia16" localSheetId="5">#REF!</definedName>
    <definedName name="bacia16" localSheetId="7">#REF!</definedName>
    <definedName name="bacia16" localSheetId="9">#REF!</definedName>
    <definedName name="bacia16" localSheetId="4">#REF!</definedName>
    <definedName name="bacia16" localSheetId="12">#REF!</definedName>
    <definedName name="bacia16">#REF!</definedName>
    <definedName name="BACIA160" localSheetId="5">#REF!</definedName>
    <definedName name="BACIA160" localSheetId="4">#REF!</definedName>
    <definedName name="BACIA160">#REF!</definedName>
    <definedName name="BACIA17" localSheetId="5">#REF!</definedName>
    <definedName name="BACIA17" localSheetId="4">#REF!</definedName>
    <definedName name="BACIA17">#REF!</definedName>
    <definedName name="BAIANO" localSheetId="5">#REF!</definedName>
    <definedName name="BAIANO" localSheetId="4">#REF!</definedName>
    <definedName name="BAIANO">#REF!</definedName>
    <definedName name="Banco_dados_IM" localSheetId="5">#REF!</definedName>
    <definedName name="Banco_dados_IM" localSheetId="4">#REF!</definedName>
    <definedName name="Banco_dados_IM">#REF!</definedName>
    <definedName name="Banco_dados_IM2" localSheetId="5">#REF!</definedName>
    <definedName name="Banco_dados_IM2" localSheetId="4">#REF!</definedName>
    <definedName name="Banco_dados_IM2">#REF!</definedName>
    <definedName name="_xlnm.Database" localSheetId="5">#REF!</definedName>
    <definedName name="_xlnm.Database" localSheetId="4">#REF!</definedName>
    <definedName name="_xlnm.Database">#REF!</definedName>
    <definedName name="bau" localSheetId="5" hidden="1">#REF!</definedName>
    <definedName name="bau" localSheetId="4" hidden="1">#REF!</definedName>
    <definedName name="bau" hidden="1">#REF!</definedName>
    <definedName name="BB" localSheetId="5">#REF!</definedName>
    <definedName name="BB" localSheetId="4">#REF!</definedName>
    <definedName name="BB" localSheetId="0">#REF!</definedName>
    <definedName name="BB">#REF!</definedName>
    <definedName name="BBB" localSheetId="5">#REF!</definedName>
    <definedName name="BBB" localSheetId="4">#REF!</definedName>
    <definedName name="BBB" localSheetId="0">#REF!</definedName>
    <definedName name="BBB">#REF!</definedName>
    <definedName name="BBBB" localSheetId="2">'BM 01 - RANIEIRI'!BBBB</definedName>
    <definedName name="BBBB" localSheetId="6">'BM 03 - RANIERI'!BBBB</definedName>
    <definedName name="BBBB" localSheetId="8">'BM 04 - Ranieri'!BBBB</definedName>
    <definedName name="BBBB" localSheetId="10">'BM 05'!BBBB</definedName>
    <definedName name="BBBB" localSheetId="3">'MC 01 - RANIERI'!BBBB</definedName>
    <definedName name="BBBB" localSheetId="5">'MC 02 - RANIERI'!BBBB</definedName>
    <definedName name="BBBB" localSheetId="7">'MC 03 - RANIERI'!BBBB</definedName>
    <definedName name="BBBB" localSheetId="9">'MC 04 - Ranieri'!BBBB</definedName>
    <definedName name="BBBB" localSheetId="11">'MC 05'!BBBB</definedName>
    <definedName name="BBBB" localSheetId="4">'MEDIÇÃO 02 - RANIEIRI'!BBBB</definedName>
    <definedName name="BBBB" localSheetId="0">Plan.Orçam.!BBBB</definedName>
    <definedName name="BBBB" localSheetId="12">Planilha1!BBBB</definedName>
    <definedName name="BBBB">[0]!BBBB</definedName>
    <definedName name="bdgfsb" localSheetId="2">#REF!</definedName>
    <definedName name="bdgfsb" localSheetId="6">#REF!</definedName>
    <definedName name="bdgfsb" localSheetId="8">#REF!</definedName>
    <definedName name="bdgfsb" localSheetId="10">#REF!</definedName>
    <definedName name="bdgfsb" localSheetId="3">#REF!</definedName>
    <definedName name="bdgfsb" localSheetId="5">#REF!</definedName>
    <definedName name="bdgfsb" localSheetId="7">#REF!</definedName>
    <definedName name="bdgfsb" localSheetId="9">#REF!</definedName>
    <definedName name="bdgfsb" localSheetId="4">#REF!</definedName>
    <definedName name="bdgfsb" localSheetId="0">#REF!</definedName>
    <definedName name="bdgfsb" localSheetId="12">#REF!</definedName>
    <definedName name="bdgfsb">#REF!</definedName>
    <definedName name="BDI" localSheetId="6">#REF!</definedName>
    <definedName name="BDI" localSheetId="8">#REF!</definedName>
    <definedName name="BDI" localSheetId="10">#REF!</definedName>
    <definedName name="BDI" localSheetId="5">#REF!</definedName>
    <definedName name="BDI" localSheetId="7">#REF!</definedName>
    <definedName name="BDI" localSheetId="9">#REF!</definedName>
    <definedName name="BDI" localSheetId="4">#REF!</definedName>
    <definedName name="BDI" localSheetId="12">#REF!</definedName>
    <definedName name="BDI">#REF!</definedName>
    <definedName name="BDI." localSheetId="5">#REF!</definedName>
    <definedName name="BDI." localSheetId="4">#REF!</definedName>
    <definedName name="BDI." localSheetId="12">#REF!</definedName>
    <definedName name="BDI.">#REF!</definedName>
    <definedName name="BDIc" localSheetId="5">#REF!</definedName>
    <definedName name="BDIc" localSheetId="4">#REF!</definedName>
    <definedName name="BDIc">#REF!</definedName>
    <definedName name="BDIf" localSheetId="5">#REF!</definedName>
    <definedName name="BDIf" localSheetId="4">#REF!</definedName>
    <definedName name="BDIf">#REF!</definedName>
    <definedName name="BG" localSheetId="5">#REF!</definedName>
    <definedName name="BG" localSheetId="4">#REF!</definedName>
    <definedName name="BG">#REF!</definedName>
    <definedName name="BGU" localSheetId="5">#REF!</definedName>
    <definedName name="BGU" localSheetId="4">#REF!</definedName>
    <definedName name="BGU">#REF!</definedName>
    <definedName name="BL_ANC_EMISS3_S" localSheetId="5">#REF!</definedName>
    <definedName name="BL_ANC_EMISS3_S" localSheetId="4">#REF!</definedName>
    <definedName name="BL_ANC_EMISS3_S">#REF!</definedName>
    <definedName name="BL_ANCO_EMISS2" localSheetId="5">#REF!</definedName>
    <definedName name="BL_ANCO_EMISS2" localSheetId="4">#REF!</definedName>
    <definedName name="BL_ANCO_EMISS2">#REF!</definedName>
    <definedName name="BLOCO_ANCOR_EMISS" localSheetId="5">#REF!</definedName>
    <definedName name="BLOCO_ANCOR_EMISS" localSheetId="4">#REF!</definedName>
    <definedName name="BLOCO_ANCOR_EMISS">#REF!</definedName>
    <definedName name="Bomba_putzmeister" localSheetId="5">#REF!</definedName>
    <definedName name="Bomba_putzmeister" localSheetId="4">#REF!</definedName>
    <definedName name="Bomba_putzmeister">#REF!</definedName>
    <definedName name="BRIOPA" localSheetId="5">#REF!</definedName>
    <definedName name="BRIOPA" localSheetId="4">#REF!</definedName>
    <definedName name="BRIOPA">#REF!</definedName>
    <definedName name="bruno" localSheetId="5">#REF!</definedName>
    <definedName name="bruno" localSheetId="4">#REF!</definedName>
    <definedName name="bruno">#REF!</definedName>
    <definedName name="bsdbsd" localSheetId="5">#REF!</definedName>
    <definedName name="bsdbsd" localSheetId="4">#REF!</definedName>
    <definedName name="bsdbsd">#REF!</definedName>
    <definedName name="bsdbsgfdzb" localSheetId="5">#REF!</definedName>
    <definedName name="bsdbsgfdzb" localSheetId="4">#REF!</definedName>
    <definedName name="bsdbsgfdzb">#REF!</definedName>
    <definedName name="bsgfdbsgfdb" localSheetId="5">#REF!</definedName>
    <definedName name="bsgfdbsgfdb" localSheetId="4">#REF!</definedName>
    <definedName name="bsgfdbsgfdb">#REF!</definedName>
    <definedName name="buc3eta" localSheetId="5">#REF!</definedName>
    <definedName name="buc3eta" localSheetId="4">#REF!</definedName>
    <definedName name="buc3eta">#REF!</definedName>
    <definedName name="BuiltIn_AutoFilter___2" localSheetId="5">#REF!</definedName>
    <definedName name="BuiltIn_AutoFilter___2" localSheetId="4">#REF!</definedName>
    <definedName name="BuiltIn_AutoFilter___2">#REF!</definedName>
    <definedName name="BuiltIn_Print_Area" localSheetId="5">#REF!</definedName>
    <definedName name="BuiltIn_Print_Area" localSheetId="4">#REF!</definedName>
    <definedName name="BuiltIn_Print_Area">#REF!</definedName>
    <definedName name="BuiltIn_Print_Area___0" localSheetId="5">#REF!</definedName>
    <definedName name="BuiltIn_Print_Area___0" localSheetId="4">#REF!</definedName>
    <definedName name="BuiltIn_Print_Area___0">#REF!</definedName>
    <definedName name="BuiltIn_Print_Area___0___0" localSheetId="5">#REF!</definedName>
    <definedName name="BuiltIn_Print_Area___0___0" localSheetId="4">#REF!</definedName>
    <definedName name="BuiltIn_Print_Area___0___0">#REF!</definedName>
    <definedName name="BuiltIn_Print_Area___0___0___0___0" localSheetId="5">#REF!</definedName>
    <definedName name="BuiltIn_Print_Area___0___0___0___0" localSheetId="4">#REF!</definedName>
    <definedName name="BuiltIn_Print_Area___0___0___0___0">#REF!</definedName>
    <definedName name="BuiltIn_Print_Area___0___0___0___0___0" localSheetId="5">#REF!</definedName>
    <definedName name="BuiltIn_Print_Area___0___0___0___0___0" localSheetId="4">#REF!</definedName>
    <definedName name="BuiltIn_Print_Area___0___0___0___0___0">#REF!</definedName>
    <definedName name="BuiltIn_Print_Area___0___0___0___0___0___0" localSheetId="5">#REF!</definedName>
    <definedName name="BuiltIn_Print_Area___0___0___0___0___0___0" localSheetId="4">#REF!</definedName>
    <definedName name="BuiltIn_Print_Area___0___0___0___0___0___0">#REF!</definedName>
    <definedName name="BuiltIn_Print_Titles" localSheetId="5">#REF!</definedName>
    <definedName name="BuiltIn_Print_Titles" localSheetId="4">#REF!</definedName>
    <definedName name="BuiltIn_Print_Titles">#REF!</definedName>
    <definedName name="BuiltIn_Print_Titles___0" localSheetId="5">#REF!</definedName>
    <definedName name="BuiltIn_Print_Titles___0" localSheetId="4">#REF!</definedName>
    <definedName name="BuiltIn_Print_Titles___0">#REF!</definedName>
    <definedName name="BuiltIn_Print_Titles___0___0___0" localSheetId="5">#REF!</definedName>
    <definedName name="BuiltIn_Print_Titles___0___0___0" localSheetId="4">#REF!</definedName>
    <definedName name="BuiltIn_Print_Titles___0___0___0">#REF!</definedName>
    <definedName name="BuiltIn_Print_Titles___0___0___0___0" localSheetId="5">#REF!</definedName>
    <definedName name="BuiltIn_Print_Titles___0___0___0___0" localSheetId="4">#REF!</definedName>
    <definedName name="BuiltIn_Print_Titles___0___0___0___0">#REF!</definedName>
    <definedName name="BuiltIn_Print_Titles___0___0___0___0___0___0" localSheetId="5">#REF!</definedName>
    <definedName name="BuiltIn_Print_Titles___0___0___0___0___0___0" localSheetId="4">#REF!</definedName>
    <definedName name="BuiltIn_Print_Titles___0___0___0___0___0___0">#REF!</definedName>
    <definedName name="BVEOLISA" localSheetId="5">#REF!</definedName>
    <definedName name="BVEOLISA" localSheetId="4">#REF!</definedName>
    <definedName name="BVEOLISA">#REF!</definedName>
    <definedName name="cab_cortes" localSheetId="5">#REF!</definedName>
    <definedName name="cab_cortes" localSheetId="4">#REF!</definedName>
    <definedName name="cab_cortes">#REF!</definedName>
    <definedName name="cab_dmt" localSheetId="5">#REF!</definedName>
    <definedName name="cab_dmt" localSheetId="4">#REF!</definedName>
    <definedName name="cab_dmt">#REF!</definedName>
    <definedName name="cab_limpeza" localSheetId="5">#REF!</definedName>
    <definedName name="cab_limpeza" localSheetId="4">#REF!</definedName>
    <definedName name="cab_limpeza">#REF!</definedName>
    <definedName name="cabmeio" localSheetId="5">#REF!</definedName>
    <definedName name="cabmeio" localSheetId="4">#REF!</definedName>
    <definedName name="cabmeio">#REF!</definedName>
    <definedName name="CAD_EMISS3_S" localSheetId="5">#REF!</definedName>
    <definedName name="CAD_EMISS3_S" localSheetId="4">#REF!</definedName>
    <definedName name="CAD_EMISS3_S">#REF!</definedName>
    <definedName name="CADASTRO" localSheetId="5">#REF!</definedName>
    <definedName name="CADASTRO" localSheetId="4">#REF!</definedName>
    <definedName name="CADASTRO">#REF!</definedName>
    <definedName name="CADASTRO_EMISS" localSheetId="5">#REF!</definedName>
    <definedName name="CADASTRO_EMISS" localSheetId="4">#REF!</definedName>
    <definedName name="CADASTRO_EMISS">#REF!</definedName>
    <definedName name="CADASTRO_EMISS2" localSheetId="5">#REF!</definedName>
    <definedName name="CADASTRO_EMISS2" localSheetId="4">#REF!</definedName>
    <definedName name="CADASTRO_EMISS2">#REF!</definedName>
    <definedName name="CADASTRO_REDE_COL" localSheetId="5">#REF!</definedName>
    <definedName name="CADASTRO_REDE_COL" localSheetId="4">#REF!</definedName>
    <definedName name="CADASTRO_REDE_COL">#REF!</definedName>
    <definedName name="CAIXAS" localSheetId="5">#REF!</definedName>
    <definedName name="CAIXAS" localSheetId="4">#REF!</definedName>
    <definedName name="CAIXAS">#REF!</definedName>
    <definedName name="CAIXAS_EMISS3_S" localSheetId="5">#REF!</definedName>
    <definedName name="CAIXAS_EMISS3_S" localSheetId="4">#REF!</definedName>
    <definedName name="CAIXAS_EMISS3_S">#REF!</definedName>
    <definedName name="Camada_brita" localSheetId="5">#REF!</definedName>
    <definedName name="Camada_brita" localSheetId="4">#REF!</definedName>
    <definedName name="Camada_brita">#REF!</definedName>
    <definedName name="Camada_impermeabilizadora" localSheetId="5">#REF!</definedName>
    <definedName name="Camada_impermeabilizadora" localSheetId="4">#REF!</definedName>
    <definedName name="Camada_impermeabilizadora">#REF!</definedName>
    <definedName name="CAMPANARIO" localSheetId="2">'[15]UTR 2'!#REF!</definedName>
    <definedName name="CAMPANARIO" localSheetId="6">'[15]UTR 2'!#REF!</definedName>
    <definedName name="CAMPANARIO" localSheetId="8">'[15]UTR 2'!#REF!</definedName>
    <definedName name="CAMPANARIO" localSheetId="10">'[15]UTR 2'!#REF!</definedName>
    <definedName name="CAMPANARIO" localSheetId="3">'[15]UTR 2'!#REF!</definedName>
    <definedName name="CAMPANARIO" localSheetId="5">'[15]UTR 2'!#REF!</definedName>
    <definedName name="CAMPANARIO" localSheetId="7">'[15]UTR 2'!#REF!</definedName>
    <definedName name="CAMPANARIO" localSheetId="9">'[15]UTR 2'!#REF!</definedName>
    <definedName name="CAMPANARIO" localSheetId="4">'[15]UTR 2'!#REF!</definedName>
    <definedName name="CAMPANARIO" localSheetId="12">'[15]UTR 2'!#REF!</definedName>
    <definedName name="CAMPANARIO">'[15]UTR 2'!#REF!</definedName>
    <definedName name="CANETA" localSheetId="2">#REF!</definedName>
    <definedName name="CANETA" localSheetId="6">#REF!</definedName>
    <definedName name="CANETA" localSheetId="8">#REF!</definedName>
    <definedName name="CANETA" localSheetId="10">#REF!</definedName>
    <definedName name="CANETA" localSheetId="3">#REF!</definedName>
    <definedName name="CANETA" localSheetId="5">#REF!</definedName>
    <definedName name="CANETA" localSheetId="7">#REF!</definedName>
    <definedName name="CANETA" localSheetId="9">#REF!</definedName>
    <definedName name="CANETA" localSheetId="4">#REF!</definedName>
    <definedName name="CANETA" localSheetId="0">#REF!</definedName>
    <definedName name="CANETA" localSheetId="12">#REF!</definedName>
    <definedName name="CANETA">#REF!</definedName>
    <definedName name="CANTEIRO_DE_OBRAS">[16]CANT_OBRAS!$H$8</definedName>
    <definedName name="CANTEIRO_OBRAS" localSheetId="2">#REF!</definedName>
    <definedName name="CANTEIRO_OBRAS" localSheetId="6">#REF!</definedName>
    <definedName name="CANTEIRO_OBRAS" localSheetId="8">#REF!</definedName>
    <definedName name="CANTEIRO_OBRAS" localSheetId="10">#REF!</definedName>
    <definedName name="CANTEIRO_OBRAS" localSheetId="3">#REF!</definedName>
    <definedName name="CANTEIRO_OBRAS" localSheetId="5">#REF!</definedName>
    <definedName name="CANTEIRO_OBRAS" localSheetId="7">#REF!</definedName>
    <definedName name="CANTEIRO_OBRAS" localSheetId="9">#REF!</definedName>
    <definedName name="CANTEIRO_OBRAS" localSheetId="4">#REF!</definedName>
    <definedName name="CANTEIRO_OBRAS" localSheetId="0">#REF!</definedName>
    <definedName name="CANTEIRO_OBRAS" localSheetId="12">#REF!</definedName>
    <definedName name="CANTEIRO_OBRAS">#REF!</definedName>
    <definedName name="CAPA" localSheetId="2">[1]Reforma!#REF!</definedName>
    <definedName name="CAPA" localSheetId="6">[1]Reforma!#REF!</definedName>
    <definedName name="CAPA" localSheetId="8">[1]Reforma!#REF!</definedName>
    <definedName name="CAPA" localSheetId="10">[1]Reforma!#REF!</definedName>
    <definedName name="CAPA" localSheetId="3">[1]Reforma!#REF!</definedName>
    <definedName name="CAPA" localSheetId="5">[1]Reforma!#REF!</definedName>
    <definedName name="CAPA" localSheetId="7">[1]Reforma!#REF!</definedName>
    <definedName name="CAPA" localSheetId="9">[1]Reforma!#REF!</definedName>
    <definedName name="CAPA" localSheetId="4">[1]Reforma!#REF!</definedName>
    <definedName name="CAPA" localSheetId="0">[1]Reforma!#REF!</definedName>
    <definedName name="CAPA" localSheetId="12">[1]Reforma!#REF!</definedName>
    <definedName name="CAPA">[1]Reforma!#REF!</definedName>
    <definedName name="cbn" localSheetId="6">[1]Reforma!#REF!</definedName>
    <definedName name="cbn" localSheetId="8">[1]Reforma!#REF!</definedName>
    <definedName name="cbn" localSheetId="10">[1]Reforma!#REF!</definedName>
    <definedName name="cbn" localSheetId="5">[1]Reforma!#REF!</definedName>
    <definedName name="cbn" localSheetId="7">[1]Reforma!#REF!</definedName>
    <definedName name="cbn" localSheetId="9">[1]Reforma!#REF!</definedName>
    <definedName name="cbn" localSheetId="4">[1]Reforma!#REF!</definedName>
    <definedName name="cbn" localSheetId="0">[1]Reforma!#REF!</definedName>
    <definedName name="cbn" localSheetId="12">[1]Reforma!#REF!</definedName>
    <definedName name="cbn">[1]Reforma!#REF!</definedName>
    <definedName name="CBU" localSheetId="6">#REF!</definedName>
    <definedName name="CBU" localSheetId="8">#REF!</definedName>
    <definedName name="CBU" localSheetId="10">#REF!</definedName>
    <definedName name="CBU" localSheetId="5">#REF!</definedName>
    <definedName name="CBU" localSheetId="7">#REF!</definedName>
    <definedName name="CBU" localSheetId="9">#REF!</definedName>
    <definedName name="CBU" localSheetId="4">#REF!</definedName>
    <definedName name="CBU" localSheetId="0">#REF!</definedName>
    <definedName name="CBU" localSheetId="12">#REF!</definedName>
    <definedName name="CBU">#REF!</definedName>
    <definedName name="CBUII" localSheetId="6">#REF!</definedName>
    <definedName name="CBUII" localSheetId="8">#REF!</definedName>
    <definedName name="CBUII" localSheetId="10">#REF!</definedName>
    <definedName name="CBUII" localSheetId="5">#REF!</definedName>
    <definedName name="CBUII" localSheetId="7">#REF!</definedName>
    <definedName name="CBUII" localSheetId="9">#REF!</definedName>
    <definedName name="CBUII" localSheetId="4">#REF!</definedName>
    <definedName name="CBUII" localSheetId="12">#REF!</definedName>
    <definedName name="CBUII">#REF!</definedName>
    <definedName name="CBUQB" localSheetId="5">#REF!</definedName>
    <definedName name="CBUQB" localSheetId="4">#REF!</definedName>
    <definedName name="CBUQB" localSheetId="12">#REF!</definedName>
    <definedName name="CBUQB">#REF!</definedName>
    <definedName name="CBUQc" localSheetId="5">#REF!</definedName>
    <definedName name="CBUQc" localSheetId="4">#REF!</definedName>
    <definedName name="CBUQc">#REF!</definedName>
    <definedName name="CC" localSheetId="5">#REF!</definedName>
    <definedName name="CC" localSheetId="4">#REF!</definedName>
    <definedName name="CC" localSheetId="0">#REF!</definedName>
    <definedName name="CC">#REF!</definedName>
    <definedName name="CCC" localSheetId="5">#REF!</definedName>
    <definedName name="CCC" localSheetId="4">#REF!</definedName>
    <definedName name="CCC" localSheetId="0">#REF!</definedName>
    <definedName name="CCC">#REF!</definedName>
    <definedName name="CELIA" localSheetId="5">#REF!</definedName>
    <definedName name="CELIA" localSheetId="4">#REF!</definedName>
    <definedName name="CELIA">#REF!</definedName>
    <definedName name="CélulaInicioPlanilha" localSheetId="5">#REF!</definedName>
    <definedName name="CélulaInicioPlanilha" localSheetId="4">#REF!</definedName>
    <definedName name="CélulaInicioPlanilha">#REF!</definedName>
    <definedName name="CélulaResumo" localSheetId="5">#REF!</definedName>
    <definedName name="CélulaResumo" localSheetId="4">#REF!</definedName>
    <definedName name="CélulaResumo">#REF!</definedName>
    <definedName name="CEU" localSheetId="5" hidden="1">#REF!</definedName>
    <definedName name="CEU" localSheetId="4" hidden="1">#REF!</definedName>
    <definedName name="CEU" hidden="1">#REF!</definedName>
    <definedName name="Chapisco" localSheetId="5">#REF!</definedName>
    <definedName name="Chapisco" localSheetId="4">#REF!</definedName>
    <definedName name="Chapisco">#REF!</definedName>
    <definedName name="cimento" localSheetId="5">#REF!</definedName>
    <definedName name="cimento" localSheetId="4">#REF!</definedName>
    <definedName name="cimento">#REF!</definedName>
    <definedName name="Cmat" localSheetId="5">#REF!</definedName>
    <definedName name="Cmat" localSheetId="4">#REF!</definedName>
    <definedName name="Cmat">#REF!</definedName>
    <definedName name="Cmo" localSheetId="5">#REF!</definedName>
    <definedName name="Cmo" localSheetId="4">#REF!</definedName>
    <definedName name="Cmo">#REF!</definedName>
    <definedName name="CNVDFNVN" localSheetId="5">#REF!</definedName>
    <definedName name="CNVDFNVN" localSheetId="4">#REF!</definedName>
    <definedName name="CNVDFNVN">#REF!</definedName>
    <definedName name="Cobertura" localSheetId="5">#REF!</definedName>
    <definedName name="Cobertura" localSheetId="4">#REF!</definedName>
    <definedName name="Cobertura">#REF!</definedName>
    <definedName name="Cobertura_canal" localSheetId="5">#REF!</definedName>
    <definedName name="Cobertura_canal" localSheetId="4">#REF!</definedName>
    <definedName name="Cobertura_canal">#REF!</definedName>
    <definedName name="cocacola" localSheetId="5">#REF!</definedName>
    <definedName name="cocacola" localSheetId="4">#REF!</definedName>
    <definedName name="cocacola">#REF!</definedName>
    <definedName name="cocaina" localSheetId="5">#REF!</definedName>
    <definedName name="cocaina" localSheetId="4">#REF!</definedName>
    <definedName name="cocaina">#REF!</definedName>
    <definedName name="Código" localSheetId="5">#REF!</definedName>
    <definedName name="Código" localSheetId="4">#REF!</definedName>
    <definedName name="Código">#REF!</definedName>
    <definedName name="Código." localSheetId="5">#REF!</definedName>
    <definedName name="Código." localSheetId="4">#REF!</definedName>
    <definedName name="Código.">#REF!</definedName>
    <definedName name="COEF_LINEAR" localSheetId="5">#REF!</definedName>
    <definedName name="COEF_LINEAR" localSheetId="4">#REF!</definedName>
    <definedName name="COEF_LINEAR">#REF!</definedName>
    <definedName name="Comparativo" localSheetId="5">#REF!</definedName>
    <definedName name="Comparativo" localSheetId="4">#REF!</definedName>
    <definedName name="Comparativo">#REF!</definedName>
    <definedName name="cOMPOSIÇaO" localSheetId="5" hidden="1">#REF!</definedName>
    <definedName name="cOMPOSIÇaO" localSheetId="4" hidden="1">#REF!</definedName>
    <definedName name="cOMPOSIÇaO" hidden="1">#REF!</definedName>
    <definedName name="composições" localSheetId="5">#REF!</definedName>
    <definedName name="composições" localSheetId="4">#REF!</definedName>
    <definedName name="composições">#REF!</definedName>
    <definedName name="CONT_CANTEIRO" localSheetId="5">#REF!</definedName>
    <definedName name="CONT_CANTEIRO" localSheetId="4">#REF!</definedName>
    <definedName name="CONT_CANTEIRO">#REF!</definedName>
    <definedName name="cópia" localSheetId="5">#REF!</definedName>
    <definedName name="cópia" localSheetId="4">#REF!</definedName>
    <definedName name="cópia">#REF!</definedName>
    <definedName name="corte" localSheetId="5">#REF!</definedName>
    <definedName name="corte" localSheetId="4">#REF!</definedName>
    <definedName name="corte">#REF!</definedName>
    <definedName name="COTAS" localSheetId="5">#REF!</definedName>
    <definedName name="COTAS" localSheetId="4">#REF!</definedName>
    <definedName name="COTAS">#REF!</definedName>
    <definedName name="creaFiscal" localSheetId="12">[9]DADOS!$C$23</definedName>
    <definedName name="creaFiscal">[8]DADOS!$C$23</definedName>
    <definedName name="creaPLE" localSheetId="12">[9]DADOS!$C$20</definedName>
    <definedName name="creaPLE">[8]DADOS!$C$20</definedName>
    <definedName name="_xlnm.Criteria" localSheetId="2">#REF!</definedName>
    <definedName name="_xlnm.Criteria" localSheetId="6">#REF!</definedName>
    <definedName name="_xlnm.Criteria" localSheetId="8">#REF!</definedName>
    <definedName name="_xlnm.Criteria" localSheetId="10">#REF!</definedName>
    <definedName name="_xlnm.Criteria" localSheetId="3">#REF!</definedName>
    <definedName name="_xlnm.Criteria" localSheetId="5">#REF!</definedName>
    <definedName name="_xlnm.Criteria" localSheetId="7">#REF!</definedName>
    <definedName name="_xlnm.Criteria" localSheetId="9">#REF!</definedName>
    <definedName name="_xlnm.Criteria" localSheetId="4">#REF!</definedName>
    <definedName name="_xlnm.Criteria" localSheetId="0">#REF!</definedName>
    <definedName name="_xlnm.Criteria" localSheetId="12">#REF!</definedName>
    <definedName name="_xlnm.Criteria">#REF!</definedName>
    <definedName name="Cron" localSheetId="6" hidden="1">#REF!</definedName>
    <definedName name="Cron" localSheetId="8" hidden="1">#REF!</definedName>
    <definedName name="Cron" localSheetId="10" hidden="1">#REF!</definedName>
    <definedName name="Cron" localSheetId="5" hidden="1">#REF!</definedName>
    <definedName name="Cron" localSheetId="7" hidden="1">#REF!</definedName>
    <definedName name="Cron" localSheetId="9" hidden="1">#REF!</definedName>
    <definedName name="Cron" localSheetId="4" hidden="1">#REF!</definedName>
    <definedName name="Cron" localSheetId="12" hidden="1">#REF!</definedName>
    <definedName name="Cron" hidden="1">#REF!</definedName>
    <definedName name="cron." localSheetId="5" hidden="1">#REF!</definedName>
    <definedName name="cron." localSheetId="4" hidden="1">#REF!</definedName>
    <definedName name="cron." localSheetId="12" hidden="1">#REF!</definedName>
    <definedName name="cron." hidden="1">#REF!</definedName>
    <definedName name="crono" localSheetId="5">#REF!</definedName>
    <definedName name="crono" localSheetId="4">#REF!</definedName>
    <definedName name="crono">#REF!</definedName>
    <definedName name="Cronograma" localSheetId="12">[9]Cronograma!$B$37:$BB$42</definedName>
    <definedName name="Cronograma">[8]Cronograma!$B$37:$BB$42</definedName>
    <definedName name="Cronograma.MesesQuadro" localSheetId="2">COUNTA(OFFSET(Cronograma,0,0,,1))*4</definedName>
    <definedName name="Cronograma.MesesQuadro" localSheetId="6">COUNTA(OFFSET(Cronograma,0,0,,1))*4</definedName>
    <definedName name="Cronograma.MesesQuadro" localSheetId="8">COUNTA(OFFSET([0]!Cronograma,0,0,,1))*4</definedName>
    <definedName name="Cronograma.MesesQuadro" localSheetId="10">COUNTA(OFFSET([0]!Cronograma,0,0,,1))*4</definedName>
    <definedName name="Cronograma.MesesQuadro" localSheetId="3">COUNTA(OFFSET(Cronograma,0,0,,1))*4</definedName>
    <definedName name="Cronograma.MesesQuadro" localSheetId="5">COUNTA(OFFSET(Cronograma,0,0,,1))*4</definedName>
    <definedName name="Cronograma.MesesQuadro" localSheetId="7">COUNTA(OFFSET(Cronograma,0,0,,1))*4</definedName>
    <definedName name="Cronograma.MesesQuadro" localSheetId="9">COUNTA(OFFSET([0]!Cronograma,0,0,,1))*4</definedName>
    <definedName name="Cronograma.MesesQuadro" localSheetId="11">COUNTA(OFFSET([0]!Cronograma,0,0,,1))*4</definedName>
    <definedName name="Cronograma.MesesQuadro" localSheetId="4">COUNTA(OFFSET(Cronograma,0,0,,1))*4</definedName>
    <definedName name="Cronograma.MesesQuadro" localSheetId="0">COUNTA(OFFSET(Cronograma,0,0,,1))*4</definedName>
    <definedName name="Cronograma.MesesQuadro" localSheetId="12">COUNTA(OFFSET(Planilha1!Cronograma,0,0,,1))*4</definedName>
    <definedName name="Cronograma.MesesQuadro">COUNTA(OFFSET(Cronograma,0,0,,1))*4</definedName>
    <definedName name="Cronograma.NumPeríodos" localSheetId="2">MAX(Cronograma.Períodos)</definedName>
    <definedName name="Cronograma.NumPeríodos" localSheetId="6">MAX(Cronograma.Períodos)</definedName>
    <definedName name="Cronograma.NumPeríodos" localSheetId="8">MAX([0]!Cronograma.Períodos)</definedName>
    <definedName name="Cronograma.NumPeríodos" localSheetId="10">MAX([0]!Cronograma.Períodos)</definedName>
    <definedName name="Cronograma.NumPeríodos" localSheetId="3">MAX(Cronograma.Períodos)</definedName>
    <definedName name="Cronograma.NumPeríodos" localSheetId="5">MAX(Cronograma.Períodos)</definedName>
    <definedName name="Cronograma.NumPeríodos" localSheetId="7">MAX(Cronograma.Períodos)</definedName>
    <definedName name="Cronograma.NumPeríodos" localSheetId="9">MAX([0]!Cronograma.Períodos)</definedName>
    <definedName name="Cronograma.NumPeríodos" localSheetId="11">MAX([0]!Cronograma.Períodos)</definedName>
    <definedName name="Cronograma.NumPeríodos" localSheetId="4">MAX(Cronograma.Períodos)</definedName>
    <definedName name="Cronograma.NumPeríodos" localSheetId="0">MAX(Cronograma.Períodos)</definedName>
    <definedName name="Cronograma.NumPeríodos" localSheetId="12">MAX(Planilha1!Cronograma.Períodos)</definedName>
    <definedName name="Cronograma.NumPeríodos">MAX(Cronograma.Períodos)</definedName>
    <definedName name="Cronograma.Períodos" localSheetId="12">OFFSET([9]Cronograma!$E$33,1,0):OFFSET([9]Cronograma!$BB$37,-1,0)</definedName>
    <definedName name="Cronograma.Períodos">OFFSET([8]Cronograma!$E$33,1,0):OFFSET([8]Cronograma!$BB$37,-1,0)</definedName>
    <definedName name="CronoPrev" localSheetId="12">OFFSET([9]CronoPrev!$B$13,1,0):OFFSET([9]CronoPrev!$G$26,-1,0)</definedName>
    <definedName name="CronoPrev">OFFSET([8]CronoPrev!$B$13,1,0):OFFSET([8]CronoPrev!$G$26,-1,0)</definedName>
    <definedName name="CT" localSheetId="6">#REF!</definedName>
    <definedName name="CT" localSheetId="8">#REF!</definedName>
    <definedName name="CT" localSheetId="10">#REF!</definedName>
    <definedName name="CT" localSheetId="5">#REF!</definedName>
    <definedName name="CT" localSheetId="7">#REF!</definedName>
    <definedName name="CT" localSheetId="9">#REF!</definedName>
    <definedName name="CT" localSheetId="4">#REF!</definedName>
    <definedName name="CT" localSheetId="0">#REF!</definedName>
    <definedName name="CT" localSheetId="12">#REF!</definedName>
    <definedName name="CT">#REF!</definedName>
    <definedName name="CU" localSheetId="5">#REF!</definedName>
    <definedName name="CU" localSheetId="4">#REF!</definedName>
    <definedName name="CU" localSheetId="12">#REF!</definedName>
    <definedName name="CU">#REF!</definedName>
    <definedName name="CustoReal" localSheetId="5">#REF!</definedName>
    <definedName name="CustoReal" localSheetId="4">#REF!</definedName>
    <definedName name="CustoReal">#REF!</definedName>
    <definedName name="cUSTOS" localSheetId="5">#REF!</definedName>
    <definedName name="cUSTOS" localSheetId="4">#REF!</definedName>
    <definedName name="cUSTOS">#REF!</definedName>
    <definedName name="D" localSheetId="5">#REF!</definedName>
    <definedName name="D" localSheetId="4">#REF!</definedName>
    <definedName name="D">#REF!</definedName>
    <definedName name="dadinho" localSheetId="5">#REF!</definedName>
    <definedName name="dadinho" localSheetId="4">#REF!</definedName>
    <definedName name="dadinho">#REF!</definedName>
    <definedName name="DADOS" localSheetId="5">#REF!</definedName>
    <definedName name="DADOS" localSheetId="4">#REF!</definedName>
    <definedName name="DADOS">#REF!</definedName>
    <definedName name="DADOS1" localSheetId="5">#REF!</definedName>
    <definedName name="DADOS1" localSheetId="4">#REF!</definedName>
    <definedName name="DADOS1" localSheetId="0">#REF!</definedName>
    <definedName name="DADOS1">#REF!</definedName>
    <definedName name="danil" localSheetId="5">#REF!</definedName>
    <definedName name="danil" localSheetId="4">#REF!</definedName>
    <definedName name="danil">#REF!</definedName>
    <definedName name="danilo" localSheetId="5">#REF!</definedName>
    <definedName name="danilo" localSheetId="4">#REF!</definedName>
    <definedName name="danilo">#REF!</definedName>
    <definedName name="Data" localSheetId="5">#REF!</definedName>
    <definedName name="Data" localSheetId="4">#REF!</definedName>
    <definedName name="Data">#REF!</definedName>
    <definedName name="Data_Final" localSheetId="5">#REF!</definedName>
    <definedName name="Data_Final" localSheetId="4">#REF!</definedName>
    <definedName name="Data_Final">#REF!</definedName>
    <definedName name="Data_Início" localSheetId="5">#REF!</definedName>
    <definedName name="Data_Início" localSheetId="4">#REF!</definedName>
    <definedName name="Data_Início">#REF!</definedName>
    <definedName name="dataInicioObra" localSheetId="12">[9]DADOS!$H$13</definedName>
    <definedName name="dataInicioObra">[8]DADOS!$H$13</definedName>
    <definedName name="DD" localSheetId="2">#REF!</definedName>
    <definedName name="DD" localSheetId="6">#REF!</definedName>
    <definedName name="DD" localSheetId="8">#REF!</definedName>
    <definedName name="DD" localSheetId="10">#REF!</definedName>
    <definedName name="DD" localSheetId="3">#REF!</definedName>
    <definedName name="DD" localSheetId="5">#REF!</definedName>
    <definedName name="DD" localSheetId="7">#REF!</definedName>
    <definedName name="DD" localSheetId="9">#REF!</definedName>
    <definedName name="DD" localSheetId="4">#REF!</definedName>
    <definedName name="DD" localSheetId="0">#REF!</definedName>
    <definedName name="DD" localSheetId="12">#REF!</definedName>
    <definedName name="DD">#REF!</definedName>
    <definedName name="DDD" localSheetId="5">#REF!</definedName>
    <definedName name="DDD" localSheetId="4">#REF!</definedName>
    <definedName name="DDD" localSheetId="0">#REF!</definedName>
    <definedName name="DDD" localSheetId="12">#REF!</definedName>
    <definedName name="DDD">#REF!</definedName>
    <definedName name="deactivatedados.form1" localSheetId="12">IF([9]Eventograma_e_Quantitativos!B1="","",VALUE(LEFT([9]Eventograma_e_Quantitativos!B1,(FIND("-",[9]Eventograma_e_Quantitativos!B1,1))-1)))</definedName>
    <definedName name="deactivatedados.form1">IF([8]Eventograma_e_Quantitativos!B1="","",VALUE(LEFT([8]Eventograma_e_Quantitativos!B1,(FIND("-",[8]Eventograma_e_Quantitativos!B1,1))-1)))</definedName>
    <definedName name="Deco" localSheetId="2">#REF!</definedName>
    <definedName name="Deco" localSheetId="6">#REF!</definedName>
    <definedName name="Deco" localSheetId="8">#REF!</definedName>
    <definedName name="Deco" localSheetId="10">#REF!</definedName>
    <definedName name="Deco" localSheetId="3">#REF!</definedName>
    <definedName name="Deco" localSheetId="5">#REF!</definedName>
    <definedName name="Deco" localSheetId="7">#REF!</definedName>
    <definedName name="Deco" localSheetId="9">#REF!</definedName>
    <definedName name="Deco" localSheetId="4">#REF!</definedName>
    <definedName name="Deco" localSheetId="0">#REF!</definedName>
    <definedName name="Deco" localSheetId="12">#REF!</definedName>
    <definedName name="Deco">#REF!</definedName>
    <definedName name="densidade_cap" localSheetId="6">#REF!</definedName>
    <definedName name="densidade_cap" localSheetId="8">#REF!</definedName>
    <definedName name="densidade_cap" localSheetId="10">#REF!</definedName>
    <definedName name="densidade_cap" localSheetId="5">#REF!</definedName>
    <definedName name="densidade_cap" localSheetId="7">#REF!</definedName>
    <definedName name="densidade_cap" localSheetId="9">#REF!</definedName>
    <definedName name="densidade_cap" localSheetId="4">#REF!</definedName>
    <definedName name="densidade_cap" localSheetId="12">#REF!</definedName>
    <definedName name="densidade_cap">#REF!</definedName>
    <definedName name="DES" localSheetId="5">#REF!</definedName>
    <definedName name="DES" localSheetId="4">#REF!</definedName>
    <definedName name="DES" localSheetId="12">#REF!</definedName>
    <definedName name="DES">#REF!</definedName>
    <definedName name="DESAP" localSheetId="5">#REF!</definedName>
    <definedName name="DESAP" localSheetId="4">#REF!</definedName>
    <definedName name="DESAP">#REF!</definedName>
    <definedName name="DESAPROPRIAÇÃO">'[16]AQU TERRENO-'!$H$9</definedName>
    <definedName name="Detalhamento" localSheetId="12">OFFSET([9]Detalhamento!$A$16,1,0):OFFSET([9]Detalhamento!$A$37,-1,0)</definedName>
    <definedName name="Detalhamento">OFFSET([8]Detalhamento!$A$16,1,0):OFFSET([8]Detalhamento!$A$37,-1,0)</definedName>
    <definedName name="Detalhamento.Imprimir" localSheetId="2">[8]Detalhamento!$E$2:OFFSET([8]Detalhamento!$K$40,0,MAX(TRUNC(numFrentes/6,0)+IF(MOD(numFrentes,6)&lt;&gt;0,1,0),1)*6)</definedName>
    <definedName name="Detalhamento.Imprimir" localSheetId="6">[8]Detalhamento!$E$2:OFFSET([8]Detalhamento!$K$40,0,MAX(TRUNC(numFrentes/6,0)+IF(MOD(numFrentes,6)&lt;&gt;0,1,0),1)*6)</definedName>
    <definedName name="Detalhamento.Imprimir" localSheetId="8">[8]Detalhamento!$E$2:OFFSET([8]Detalhamento!$K$40,0,MAX(TRUNC([0]!numFrentes/6,0)+IF(MOD([0]!numFrentes,6)&lt;&gt;0,1,0),1)*6)</definedName>
    <definedName name="Detalhamento.Imprimir" localSheetId="10">[8]Detalhamento!$E$2:OFFSET([8]Detalhamento!$K$40,0,MAX(TRUNC([0]!numFrentes/6,0)+IF(MOD([0]!numFrentes,6)&lt;&gt;0,1,0),1)*6)</definedName>
    <definedName name="Detalhamento.Imprimir" localSheetId="3">[8]Detalhamento!$E$2:OFFSET([8]Detalhamento!$K$40,0,MAX(TRUNC(numFrentes/6,0)+IF(MOD(numFrentes,6)&lt;&gt;0,1,0),1)*6)</definedName>
    <definedName name="Detalhamento.Imprimir" localSheetId="5">[8]Detalhamento!$E$2:OFFSET([8]Detalhamento!$K$40,0,MAX(TRUNC(numFrentes/6,0)+IF(MOD(numFrentes,6)&lt;&gt;0,1,0),1)*6)</definedName>
    <definedName name="Detalhamento.Imprimir" localSheetId="7">[8]Detalhamento!$E$2:OFFSET([8]Detalhamento!$K$40,0,MAX(TRUNC(numFrentes/6,0)+IF(MOD(numFrentes,6)&lt;&gt;0,1,0),1)*6)</definedName>
    <definedName name="Detalhamento.Imprimir" localSheetId="9">[8]Detalhamento!$E$2:OFFSET([8]Detalhamento!$K$40,0,MAX(TRUNC([0]!numFrentes/6,0)+IF(MOD([0]!numFrentes,6)&lt;&gt;0,1,0),1)*6)</definedName>
    <definedName name="Detalhamento.Imprimir" localSheetId="11">[8]Detalhamento!$E$2:OFFSET([8]Detalhamento!$K$40,0,MAX(TRUNC([0]!numFrentes/6,0)+IF(MOD([0]!numFrentes,6)&lt;&gt;0,1,0),1)*6)</definedName>
    <definedName name="Detalhamento.Imprimir" localSheetId="4">[8]Detalhamento!$E$2:OFFSET([8]Detalhamento!$K$40,0,MAX(TRUNC(numFrentes/6,0)+IF(MOD(numFrentes,6)&lt;&gt;0,1,0),1)*6)</definedName>
    <definedName name="Detalhamento.Imprimir" localSheetId="0">[8]Detalhamento!$E$2:OFFSET([8]Detalhamento!$K$40,0,MAX(TRUNC(numFrentes/6,0)+IF(MOD(numFrentes,6)&lt;&gt;0,1,0),1)*6)</definedName>
    <definedName name="Detalhamento.Imprimir" localSheetId="12">[9]Detalhamento!$E$2:OFFSET([9]Detalhamento!$K$40,0,MAX(TRUNC(Planilha1!numFrentes/6,0)+IF(MOD(Planilha1!numFrentes,6)&lt;&gt;0,1,0),1)*6)</definedName>
    <definedName name="Detalhamento.Imprimir">[8]Detalhamento!$E$2:OFFSET([8]Detalhamento!$K$40,0,MAX(TRUNC(numFrentes/6,0)+IF(MOD(numFrentes,6)&lt;&gt;0,1,0),1)*6)</definedName>
    <definedName name="Detalhamento.OpçãoServiços" localSheetId="12">[9]Detalhamento!$B$12</definedName>
    <definedName name="Detalhamento.OpçãoServiços">[8]Detalhamento!$B$12</definedName>
    <definedName name="Detalhamento.OpçõesExibição" localSheetId="12">[9]Detalhamento!$B$6:$B$7</definedName>
    <definedName name="Detalhamento.OpçõesExibição">[8]Detalhamento!$B$6:$B$7</definedName>
    <definedName name="Detalhamento.OpçõesServiços" localSheetId="12">[9]Detalhamento!$B$9:$B$11</definedName>
    <definedName name="Detalhamento.OpçõesServiços">[8]Detalhamento!$B$9:$B$11</definedName>
    <definedName name="Df" localSheetId="2">#REF!</definedName>
    <definedName name="Df" localSheetId="6">#REF!</definedName>
    <definedName name="Df" localSheetId="8">#REF!</definedName>
    <definedName name="Df" localSheetId="10">#REF!</definedName>
    <definedName name="Df" localSheetId="3">#REF!</definedName>
    <definedName name="Df" localSheetId="5">#REF!</definedName>
    <definedName name="Df" localSheetId="7">#REF!</definedName>
    <definedName name="Df" localSheetId="9">#REF!</definedName>
    <definedName name="Df" localSheetId="4">#REF!</definedName>
    <definedName name="Df" localSheetId="0">#REF!</definedName>
    <definedName name="Df" localSheetId="12">#REF!</definedName>
    <definedName name="Df">#REF!</definedName>
    <definedName name="dfdf" localSheetId="2" hidden="1">{#N/A,#N/A,FALSE,"MO (2)"}</definedName>
    <definedName name="dfdf" localSheetId="6" hidden="1">{#N/A,#N/A,FALSE,"MO (2)"}</definedName>
    <definedName name="dfdf" localSheetId="8" hidden="1">{#N/A,#N/A,FALSE,"MO (2)"}</definedName>
    <definedName name="dfdf" localSheetId="10" hidden="1">{#N/A,#N/A,FALSE,"MO (2)"}</definedName>
    <definedName name="dfdf" localSheetId="3" hidden="1">{#N/A,#N/A,FALSE,"MO (2)"}</definedName>
    <definedName name="dfdf" localSheetId="5" hidden="1">{#N/A,#N/A,FALSE,"MO (2)"}</definedName>
    <definedName name="dfdf" localSheetId="7" hidden="1">{#N/A,#N/A,FALSE,"MO (2)"}</definedName>
    <definedName name="dfdf" localSheetId="9" hidden="1">{#N/A,#N/A,FALSE,"MO (2)"}</definedName>
    <definedName name="dfdf" localSheetId="11" hidden="1">{#N/A,#N/A,FALSE,"MO (2)"}</definedName>
    <definedName name="dfdf" localSheetId="4" hidden="1">{#N/A,#N/A,FALSE,"MO (2)"}</definedName>
    <definedName name="dfdf" localSheetId="0" hidden="1">{#N/A,#N/A,FALSE,"MO (2)"}</definedName>
    <definedName name="dfdf" localSheetId="12" hidden="1">{#N/A,#N/A,FALSE,"MO (2)"}</definedName>
    <definedName name="dfdf" hidden="1">{#N/A,#N/A,FALSE,"MO (2)"}</definedName>
    <definedName name="DFGT" localSheetId="5">[1]Reforma!#REF!</definedName>
    <definedName name="DFGT" localSheetId="4">[1]Reforma!#REF!</definedName>
    <definedName name="DFGT">[1]Reforma!#REF!</definedName>
    <definedName name="DFT" localSheetId="5">[1]Reforma!#REF!</definedName>
    <definedName name="DFT" localSheetId="4">[1]Reforma!#REF!</definedName>
    <definedName name="DFT">[1]Reforma!#REF!</definedName>
    <definedName name="DG">[17]COMPOSIÇÃO!$I$10</definedName>
    <definedName name="DGA" localSheetId="2">'[10]PRO-08'!#REF!</definedName>
    <definedName name="DGA" localSheetId="6">'[10]PRO-08'!#REF!</definedName>
    <definedName name="DGA" localSheetId="8">'[10]PRO-08'!#REF!</definedName>
    <definedName name="DGA" localSheetId="10">'[10]PRO-08'!#REF!</definedName>
    <definedName name="DGA" localSheetId="3">'[10]PRO-08'!#REF!</definedName>
    <definedName name="DGA" localSheetId="5">'[10]PRO-08'!#REF!</definedName>
    <definedName name="DGA" localSheetId="7">'[10]PRO-08'!#REF!</definedName>
    <definedName name="DGA" localSheetId="9">'[10]PRO-08'!#REF!</definedName>
    <definedName name="DGA" localSheetId="4">'[10]PRO-08'!#REF!</definedName>
    <definedName name="DGA" localSheetId="12">'[10]PRO-08'!#REF!</definedName>
    <definedName name="DGA">'[10]PRO-08'!#REF!</definedName>
    <definedName name="Dissídio" localSheetId="2">#REF!</definedName>
    <definedName name="Dissídio" localSheetId="6">#REF!</definedName>
    <definedName name="Dissídio" localSheetId="8">#REF!</definedName>
    <definedName name="Dissídio" localSheetId="10">#REF!</definedName>
    <definedName name="Dissídio" localSheetId="3">#REF!</definedName>
    <definedName name="Dissídio" localSheetId="5">#REF!</definedName>
    <definedName name="Dissídio" localSheetId="7">#REF!</definedName>
    <definedName name="Dissídio" localSheetId="9">#REF!</definedName>
    <definedName name="Dissídio" localSheetId="4">#REF!</definedName>
    <definedName name="Dissídio" localSheetId="0">#REF!</definedName>
    <definedName name="Dissídio" localSheetId="12">#REF!</definedName>
    <definedName name="Dissídio">#REF!</definedName>
    <definedName name="DJ" localSheetId="6">#REF!</definedName>
    <definedName name="DJ" localSheetId="8">#REF!</definedName>
    <definedName name="DJ" localSheetId="10">#REF!</definedName>
    <definedName name="DJ" localSheetId="5">#REF!</definedName>
    <definedName name="DJ" localSheetId="7">#REF!</definedName>
    <definedName name="DJ" localSheetId="9">#REF!</definedName>
    <definedName name="DJ" localSheetId="4">#REF!</definedName>
    <definedName name="DJ" localSheetId="12">#REF!</definedName>
    <definedName name="DJ">#REF!</definedName>
    <definedName name="DKJBGKSHAK" localSheetId="5">#REF!</definedName>
    <definedName name="DKJBGKSHAK" localSheetId="4">#REF!</definedName>
    <definedName name="DKJBGKSHAK" localSheetId="12">#REF!</definedName>
    <definedName name="DKJBGKSHAK">#REF!</definedName>
    <definedName name="DMT">'[18]C.U'!$D$1651,'[18]C.U'!$D$1155</definedName>
    <definedName name="DMT_0_50" localSheetId="6">#REF!</definedName>
    <definedName name="DMT_0_50" localSheetId="8">#REF!</definedName>
    <definedName name="DMT_0_50" localSheetId="10">#REF!</definedName>
    <definedName name="DMT_0_50" localSheetId="5">#REF!</definedName>
    <definedName name="DMT_0_50" localSheetId="7">#REF!</definedName>
    <definedName name="DMT_0_50" localSheetId="9">#REF!</definedName>
    <definedName name="DMT_0_50" localSheetId="4">#REF!</definedName>
    <definedName name="DMT_0_50" localSheetId="0">#REF!</definedName>
    <definedName name="DMT_0_50" localSheetId="12">#REF!</definedName>
    <definedName name="DMT_0_50">#REF!</definedName>
    <definedName name="DMT_1000" localSheetId="6">#REF!</definedName>
    <definedName name="DMT_1000" localSheetId="8">#REF!</definedName>
    <definedName name="DMT_1000" localSheetId="10">#REF!</definedName>
    <definedName name="DMT_1000" localSheetId="5">#REF!</definedName>
    <definedName name="DMT_1000" localSheetId="7">#REF!</definedName>
    <definedName name="DMT_1000" localSheetId="9">#REF!</definedName>
    <definedName name="DMT_1000" localSheetId="4">#REF!</definedName>
    <definedName name="DMT_1000" localSheetId="12">#REF!</definedName>
    <definedName name="DMT_1000">#REF!</definedName>
    <definedName name="DMT_200" localSheetId="5">#REF!</definedName>
    <definedName name="DMT_200" localSheetId="4">#REF!</definedName>
    <definedName name="DMT_200" localSheetId="12">#REF!</definedName>
    <definedName name="DMT_200">#REF!</definedName>
    <definedName name="DMT_200_400" localSheetId="5">#REF!</definedName>
    <definedName name="DMT_200_400" localSheetId="4">#REF!</definedName>
    <definedName name="DMT_200_400">#REF!</definedName>
    <definedName name="DMT_400" localSheetId="5">#REF!</definedName>
    <definedName name="DMT_400" localSheetId="4">#REF!</definedName>
    <definedName name="DMT_400">#REF!</definedName>
    <definedName name="DMT_400_600" localSheetId="5">#REF!</definedName>
    <definedName name="DMT_400_600" localSheetId="4">#REF!</definedName>
    <definedName name="DMT_400_600">#REF!</definedName>
    <definedName name="DMT_50" localSheetId="5">#REF!</definedName>
    <definedName name="DMT_50" localSheetId="4">#REF!</definedName>
    <definedName name="DMT_50">#REF!</definedName>
    <definedName name="DMT_50_200" localSheetId="5">#REF!</definedName>
    <definedName name="DMT_50_200" localSheetId="4">#REF!</definedName>
    <definedName name="DMT_50_200">#REF!</definedName>
    <definedName name="DMT_600" localSheetId="5">#REF!</definedName>
    <definedName name="DMT_600" localSheetId="4">#REF!</definedName>
    <definedName name="DMT_600">#REF!</definedName>
    <definedName name="DMT_800" localSheetId="5">#REF!</definedName>
    <definedName name="DMT_800" localSheetId="4">#REF!</definedName>
    <definedName name="DMT_800">#REF!</definedName>
    <definedName name="drena" localSheetId="5">#REF!</definedName>
    <definedName name="drena" localSheetId="4">#REF!</definedName>
    <definedName name="drena">#REF!</definedName>
    <definedName name="DRGTU" localSheetId="5">#REF!</definedName>
    <definedName name="DRGTU" localSheetId="4">#REF!</definedName>
    <definedName name="DRGTU">#REF!</definedName>
    <definedName name="DU" localSheetId="5">#REF!</definedName>
    <definedName name="DU" localSheetId="4">#REF!</definedName>
    <definedName name="DU">#REF!</definedName>
    <definedName name="DWD" localSheetId="5">#REF!</definedName>
    <definedName name="DWD" localSheetId="4">#REF!</definedName>
    <definedName name="DWD">#REF!</definedName>
    <definedName name="dx">'[19]ENTRADA DE DADOS'!$F$5</definedName>
    <definedName name="dxi">'[19]ENTRADA DE DADOS'!$I$5</definedName>
    <definedName name="DY">'[20]ENTRADA DE DADOS'!$F$5</definedName>
    <definedName name="E" localSheetId="2">#REF!</definedName>
    <definedName name="E" localSheetId="6">#REF!</definedName>
    <definedName name="E" localSheetId="8">#REF!</definedName>
    <definedName name="E" localSheetId="10">#REF!</definedName>
    <definedName name="E" localSheetId="3">#REF!</definedName>
    <definedName name="E" localSheetId="5">#REF!</definedName>
    <definedName name="E" localSheetId="7">#REF!</definedName>
    <definedName name="E" localSheetId="9">#REF!</definedName>
    <definedName name="E" localSheetId="4">#REF!</definedName>
    <definedName name="E" localSheetId="0">#REF!</definedName>
    <definedName name="E" localSheetId="12">#REF!</definedName>
    <definedName name="E">#REF!</definedName>
    <definedName name="ECJ" localSheetId="6">#REF!</definedName>
    <definedName name="ECJ" localSheetId="8">#REF!</definedName>
    <definedName name="ECJ" localSheetId="10">#REF!</definedName>
    <definedName name="ECJ" localSheetId="5">#REF!</definedName>
    <definedName name="ECJ" localSheetId="7">#REF!</definedName>
    <definedName name="ECJ" localSheetId="9">#REF!</definedName>
    <definedName name="ECJ" localSheetId="4">#REF!</definedName>
    <definedName name="ECJ" localSheetId="12">#REF!</definedName>
    <definedName name="ECJ">#REF!</definedName>
    <definedName name="EE" localSheetId="5">#REF!</definedName>
    <definedName name="EE" localSheetId="4">#REF!</definedName>
    <definedName name="EE" localSheetId="0">#REF!</definedName>
    <definedName name="EE" localSheetId="12">#REF!</definedName>
    <definedName name="EE">#REF!</definedName>
    <definedName name="EE1_MAT" localSheetId="6">'[21]B - Captação_Elevação 1a Etapa '!#REF!</definedName>
    <definedName name="EE1_MAT" localSheetId="8">'[21]B - Captação_Elevação 1a Etapa '!#REF!</definedName>
    <definedName name="EE1_MAT" localSheetId="10">'[21]B - Captação_Elevação 1a Etapa '!#REF!</definedName>
    <definedName name="EE1_MAT" localSheetId="5">'[21]B - Captação_Elevação 1a Etapa '!#REF!</definedName>
    <definedName name="EE1_MAT" localSheetId="7">'[21]B - Captação_Elevação 1a Etapa '!#REF!</definedName>
    <definedName name="EE1_MAT" localSheetId="9">'[21]B - Captação_Elevação 1a Etapa '!#REF!</definedName>
    <definedName name="EE1_MAT" localSheetId="4">'[21]B - Captação_Elevação 1a Etapa '!#REF!</definedName>
    <definedName name="EE1_MAT" localSheetId="0">'[21]B - Captação_Elevação 1a Etapa '!#REF!</definedName>
    <definedName name="EE1_MAT" localSheetId="12">'[21]B - Captação_Elevação 1a Etapa '!#REF!</definedName>
    <definedName name="EE1_MAT">'[21]B - Captação_Elevação 1a Etapa '!#REF!</definedName>
    <definedName name="EE1_MATERIAIS">'[16]ESTA ELEVATÓRIA_'!$H$106</definedName>
    <definedName name="EE1_SERV" localSheetId="2">'[21]B - Captação_Elevação 1a Etapa '!#REF!</definedName>
    <definedName name="EE1_SERV" localSheetId="6">'[21]B - Captação_Elevação 1a Etapa '!#REF!</definedName>
    <definedName name="EE1_SERV" localSheetId="8">'[21]B - Captação_Elevação 1a Etapa '!#REF!</definedName>
    <definedName name="EE1_SERV" localSheetId="10">'[21]B - Captação_Elevação 1a Etapa '!#REF!</definedName>
    <definedName name="EE1_SERV" localSheetId="3">'[21]B - Captação_Elevação 1a Etapa '!#REF!</definedName>
    <definedName name="EE1_SERV" localSheetId="5">'[21]B - Captação_Elevação 1a Etapa '!#REF!</definedName>
    <definedName name="EE1_SERV" localSheetId="7">'[21]B - Captação_Elevação 1a Etapa '!#REF!</definedName>
    <definedName name="EE1_SERV" localSheetId="9">'[21]B - Captação_Elevação 1a Etapa '!#REF!</definedName>
    <definedName name="EE1_SERV" localSheetId="4">'[21]B - Captação_Elevação 1a Etapa '!#REF!</definedName>
    <definedName name="EE1_SERV" localSheetId="12">'[21]B - Captação_Elevação 1a Etapa '!#REF!</definedName>
    <definedName name="EE1_SERV">'[21]B - Captação_Elevação 1a Etapa '!#REF!</definedName>
    <definedName name="EE1_SERVIÇOS">'[16]ESTA ELEVATÓRIA_'!$H$9</definedName>
    <definedName name="EE2_MAT" localSheetId="2">'[21]B - Captação_Elevação 1a Etapa '!#REF!</definedName>
    <definedName name="EE2_MAT" localSheetId="6">'[21]B - Captação_Elevação 1a Etapa '!#REF!</definedName>
    <definedName name="EE2_MAT" localSheetId="8">'[21]B - Captação_Elevação 1a Etapa '!#REF!</definedName>
    <definedName name="EE2_MAT" localSheetId="10">'[21]B - Captação_Elevação 1a Etapa '!#REF!</definedName>
    <definedName name="EE2_MAT" localSheetId="3">'[21]B - Captação_Elevação 1a Etapa '!#REF!</definedName>
    <definedName name="EE2_MAT" localSheetId="5">'[21]B - Captação_Elevação 1a Etapa '!#REF!</definedName>
    <definedName name="EE2_MAT" localSheetId="7">'[21]B - Captação_Elevação 1a Etapa '!#REF!</definedName>
    <definedName name="EE2_MAT" localSheetId="9">'[21]B - Captação_Elevação 1a Etapa '!#REF!</definedName>
    <definedName name="EE2_MAT" localSheetId="4">'[21]B - Captação_Elevação 1a Etapa '!#REF!</definedName>
    <definedName name="EE2_MAT" localSheetId="12">'[21]B - Captação_Elevação 1a Etapa '!#REF!</definedName>
    <definedName name="EE2_MAT">'[21]B - Captação_Elevação 1a Etapa '!#REF!</definedName>
    <definedName name="EE2_MATERIAIS">'[16]ESTA ELEVATÓRIA_'!$H$244</definedName>
    <definedName name="EE2_SERV" localSheetId="2">'[21]B - Captação_Elevação 1a Etapa '!#REF!</definedName>
    <definedName name="EE2_SERV" localSheetId="6">'[21]B - Captação_Elevação 1a Etapa '!#REF!</definedName>
    <definedName name="EE2_SERV" localSheetId="8">'[21]B - Captação_Elevação 1a Etapa '!#REF!</definedName>
    <definedName name="EE2_SERV" localSheetId="10">'[21]B - Captação_Elevação 1a Etapa '!#REF!</definedName>
    <definedName name="EE2_SERV" localSheetId="3">'[21]B - Captação_Elevação 1a Etapa '!#REF!</definedName>
    <definedName name="EE2_SERV" localSheetId="5">'[21]B - Captação_Elevação 1a Etapa '!#REF!</definedName>
    <definedName name="EE2_SERV" localSheetId="7">'[21]B - Captação_Elevação 1a Etapa '!#REF!</definedName>
    <definedName name="EE2_SERV" localSheetId="9">'[21]B - Captação_Elevação 1a Etapa '!#REF!</definedName>
    <definedName name="EE2_SERV" localSheetId="4">'[21]B - Captação_Elevação 1a Etapa '!#REF!</definedName>
    <definedName name="EE2_SERV" localSheetId="12">'[21]B - Captação_Elevação 1a Etapa '!#REF!</definedName>
    <definedName name="EE2_SERV">'[21]B - Captação_Elevação 1a Etapa '!#REF!</definedName>
    <definedName name="EE2_SERVIÇOS">'[16]ESTA ELEVATÓRIA_'!$H$143</definedName>
    <definedName name="EE3_MAT" localSheetId="2">'[21]B - Captação_Elevação 1a Etapa '!#REF!</definedName>
    <definedName name="EE3_MAT" localSheetId="6">'[21]B - Captação_Elevação 1a Etapa '!#REF!</definedName>
    <definedName name="EE3_MAT" localSheetId="8">'[21]B - Captação_Elevação 1a Etapa '!#REF!</definedName>
    <definedName name="EE3_MAT" localSheetId="10">'[21]B - Captação_Elevação 1a Etapa '!#REF!</definedName>
    <definedName name="EE3_MAT" localSheetId="3">'[21]B - Captação_Elevação 1a Etapa '!#REF!</definedName>
    <definedName name="EE3_MAT" localSheetId="5">'[21]B - Captação_Elevação 1a Etapa '!#REF!</definedName>
    <definedName name="EE3_MAT" localSheetId="7">'[21]B - Captação_Elevação 1a Etapa '!#REF!</definedName>
    <definedName name="EE3_MAT" localSheetId="9">'[21]B - Captação_Elevação 1a Etapa '!#REF!</definedName>
    <definedName name="EE3_MAT" localSheetId="4">'[21]B - Captação_Elevação 1a Etapa '!#REF!</definedName>
    <definedName name="EE3_MAT" localSheetId="12">'[21]B - Captação_Elevação 1a Etapa '!#REF!</definedName>
    <definedName name="EE3_MAT">'[21]B - Captação_Elevação 1a Etapa '!#REF!</definedName>
    <definedName name="EE3_SERV" localSheetId="2">'[21]B - Captação_Elevação 1a Etapa '!#REF!</definedName>
    <definedName name="EE3_SERV" localSheetId="6">'[21]B - Captação_Elevação 1a Etapa '!#REF!</definedName>
    <definedName name="EE3_SERV" localSheetId="8">'[21]B - Captação_Elevação 1a Etapa '!#REF!</definedName>
    <definedName name="EE3_SERV" localSheetId="10">'[21]B - Captação_Elevação 1a Etapa '!#REF!</definedName>
    <definedName name="EE3_SERV" localSheetId="3">'[21]B - Captação_Elevação 1a Etapa '!#REF!</definedName>
    <definedName name="EE3_SERV" localSheetId="5">'[21]B - Captação_Elevação 1a Etapa '!#REF!</definedName>
    <definedName name="EE3_SERV" localSheetId="7">'[21]B - Captação_Elevação 1a Etapa '!#REF!</definedName>
    <definedName name="EE3_SERV" localSheetId="9">'[21]B - Captação_Elevação 1a Etapa '!#REF!</definedName>
    <definedName name="EE3_SERV" localSheetId="4">'[21]B - Captação_Elevação 1a Etapa '!#REF!</definedName>
    <definedName name="EE3_SERV" localSheetId="12">'[21]B - Captação_Elevação 1a Etapa '!#REF!</definedName>
    <definedName name="EE3_SERV">'[21]B - Captação_Elevação 1a Etapa '!#REF!</definedName>
    <definedName name="EEE" localSheetId="2">#REF!</definedName>
    <definedName name="EEE" localSheetId="6">#REF!</definedName>
    <definedName name="EEE" localSheetId="8">#REF!</definedName>
    <definedName name="EEE" localSheetId="10">#REF!</definedName>
    <definedName name="EEE" localSheetId="3">#REF!</definedName>
    <definedName name="EEE" localSheetId="5">#REF!</definedName>
    <definedName name="EEE" localSheetId="7">#REF!</definedName>
    <definedName name="EEE" localSheetId="9">#REF!</definedName>
    <definedName name="EEE" localSheetId="4">#REF!</definedName>
    <definedName name="EEE" localSheetId="0">#REF!</definedName>
    <definedName name="EEE" localSheetId="12">#REF!</definedName>
    <definedName name="EEE">#REF!</definedName>
    <definedName name="EEEEE" localSheetId="2">[1]Reforma!#REF!</definedName>
    <definedName name="EEEEE" localSheetId="6">[1]Reforma!#REF!</definedName>
    <definedName name="EEEEE" localSheetId="8">[1]Reforma!#REF!</definedName>
    <definedName name="EEEEE" localSheetId="10">[1]Reforma!#REF!</definedName>
    <definedName name="EEEEE" localSheetId="3">[1]Reforma!#REF!</definedName>
    <definedName name="EEEEE" localSheetId="5">[1]Reforma!#REF!</definedName>
    <definedName name="EEEEE" localSheetId="7">[1]Reforma!#REF!</definedName>
    <definedName name="EEEEE" localSheetId="9">[1]Reforma!#REF!</definedName>
    <definedName name="EEEEE" localSheetId="4">[1]Reforma!#REF!</definedName>
    <definedName name="EEEEE" localSheetId="0">[1]Reforma!#REF!</definedName>
    <definedName name="EEEEE" localSheetId="12">[1]Reforma!#REF!</definedName>
    <definedName name="EEEEE">[1]Reforma!#REF!</definedName>
    <definedName name="EEEEEEEEE" localSheetId="6">#REF!</definedName>
    <definedName name="EEEEEEEEE" localSheetId="8">#REF!</definedName>
    <definedName name="EEEEEEEEE" localSheetId="10">#REF!</definedName>
    <definedName name="EEEEEEEEE" localSheetId="5">#REF!</definedName>
    <definedName name="EEEEEEEEE" localSheetId="7">#REF!</definedName>
    <definedName name="EEEEEEEEE" localSheetId="9">#REF!</definedName>
    <definedName name="EEEEEEEEE" localSheetId="4">#REF!</definedName>
    <definedName name="EEEEEEEEE" localSheetId="0">#REF!</definedName>
    <definedName name="EEEEEEEEE" localSheetId="12">#REF!</definedName>
    <definedName name="EEEEEEEEE">#REF!</definedName>
    <definedName name="EJ" localSheetId="6">#REF!</definedName>
    <definedName name="EJ" localSheetId="8">#REF!</definedName>
    <definedName name="EJ" localSheetId="10">#REF!</definedName>
    <definedName name="EJ" localSheetId="5">#REF!</definedName>
    <definedName name="EJ" localSheetId="7">#REF!</definedName>
    <definedName name="EJ" localSheetId="9">#REF!</definedName>
    <definedName name="EJ" localSheetId="4">#REF!</definedName>
    <definedName name="EJ" localSheetId="12">#REF!</definedName>
    <definedName name="EJ">#REF!</definedName>
    <definedName name="Elemento_vazado" localSheetId="5">#REF!</definedName>
    <definedName name="Elemento_vazado" localSheetId="4">#REF!</definedName>
    <definedName name="Elemento_vazado" localSheetId="12">#REF!</definedName>
    <definedName name="Elemento_vazado">#REF!</definedName>
    <definedName name="eliabe" localSheetId="5">#REF!</definedName>
    <definedName name="eliabe" localSheetId="4">#REF!</definedName>
    <definedName name="eliabe">#REF!</definedName>
    <definedName name="ELLICLAU" localSheetId="5">#REF!</definedName>
    <definedName name="ELLICLAU" localSheetId="4">#REF!</definedName>
    <definedName name="ELLICLAU">#REF!</definedName>
    <definedName name="EM" localSheetId="5">#REF!</definedName>
    <definedName name="EM" localSheetId="4">#REF!</definedName>
    <definedName name="EM">#REF!</definedName>
    <definedName name="EMI" localSheetId="5">#REF!</definedName>
    <definedName name="EMI" localSheetId="4">#REF!</definedName>
    <definedName name="EMI">#REF!</definedName>
    <definedName name="EMISS_1_MAT" localSheetId="5">#REF!</definedName>
    <definedName name="EMISS_1_MAT" localSheetId="4">#REF!</definedName>
    <definedName name="EMISS_1_MAT">#REF!</definedName>
    <definedName name="EMISS_1_SERV" localSheetId="5">#REF!</definedName>
    <definedName name="EMISS_1_SERV" localSheetId="4">#REF!</definedName>
    <definedName name="EMISS_1_SERV">#REF!</definedName>
    <definedName name="EMISS_2_MAT" localSheetId="5">#REF!</definedName>
    <definedName name="EMISS_2_MAT" localSheetId="4">#REF!</definedName>
    <definedName name="EMISS_2_MAT">#REF!</definedName>
    <definedName name="EMISS_2_SERV" localSheetId="5">#REF!</definedName>
    <definedName name="EMISS_2_SERV" localSheetId="4">#REF!</definedName>
    <definedName name="EMISS_2_SERV">#REF!</definedName>
    <definedName name="EMISS_2_SERV2" localSheetId="5">#REF!</definedName>
    <definedName name="EMISS_2_SERV2" localSheetId="4">#REF!</definedName>
    <definedName name="EMISS_2_SERV2">#REF!</definedName>
    <definedName name="EMISS_3_MAT" localSheetId="5">#REF!</definedName>
    <definedName name="EMISS_3_MAT" localSheetId="4">#REF!</definedName>
    <definedName name="EMISS_3_MAT">#REF!</definedName>
    <definedName name="EMISS_3_SERV" localSheetId="5">#REF!</definedName>
    <definedName name="EMISS_3_SERV" localSheetId="4">#REF!</definedName>
    <definedName name="EMISS_3_SERV">#REF!</definedName>
    <definedName name="EMISSÁRIO1_MATERIAIS">[16]EMISSÁRIO_!$H$39</definedName>
    <definedName name="EMISSÁRIO1_SERVIÇOS">[16]EMISSÁRIO_!$H$9</definedName>
    <definedName name="EMISSÁRIO2_MATERIAIS">[16]EMISSÁRIO_!$H$80</definedName>
    <definedName name="EMISSÁRIO2_SERVIÇOS">[16]EMISSÁRIO_!$H$50</definedName>
    <definedName name="Empolamento" localSheetId="2">#REF!</definedName>
    <definedName name="Empolamento" localSheetId="6">#REF!</definedName>
    <definedName name="Empolamento" localSheetId="8">#REF!</definedName>
    <definedName name="Empolamento" localSheetId="10">#REF!</definedName>
    <definedName name="Empolamento" localSheetId="3">#REF!</definedName>
    <definedName name="Empolamento" localSheetId="5">#REF!</definedName>
    <definedName name="Empolamento" localSheetId="7">#REF!</definedName>
    <definedName name="Empolamento" localSheetId="9">#REF!</definedName>
    <definedName name="Empolamento" localSheetId="4">#REF!</definedName>
    <definedName name="Empolamento" localSheetId="0">#REF!</definedName>
    <definedName name="Empolamento" localSheetId="12">#REF!</definedName>
    <definedName name="Empolamento">#REF!</definedName>
    <definedName name="eNCARGOS" localSheetId="2">[1]Reforma!#REF!</definedName>
    <definedName name="eNCARGOS" localSheetId="6">[1]Reforma!#REF!</definedName>
    <definedName name="eNCARGOS" localSheetId="8">[1]Reforma!#REF!</definedName>
    <definedName name="eNCARGOS" localSheetId="10">[1]Reforma!#REF!</definedName>
    <definedName name="eNCARGOS" localSheetId="3">[1]Reforma!#REF!</definedName>
    <definedName name="eNCARGOS" localSheetId="5">[1]Reforma!#REF!</definedName>
    <definedName name="eNCARGOS" localSheetId="7">[1]Reforma!#REF!</definedName>
    <definedName name="eNCARGOS" localSheetId="9">[1]Reforma!#REF!</definedName>
    <definedName name="eNCARGOS" localSheetId="4">[1]Reforma!#REF!</definedName>
    <definedName name="eNCARGOS" localSheetId="0">[1]Reforma!#REF!</definedName>
    <definedName name="eNCARGOS" localSheetId="12">[1]Reforma!#REF!</definedName>
    <definedName name="eNCARGOS">[1]Reforma!#REF!</definedName>
    <definedName name="EPVT" localSheetId="6">#REF!</definedName>
    <definedName name="EPVT" localSheetId="8">#REF!</definedName>
    <definedName name="EPVT" localSheetId="10">#REF!</definedName>
    <definedName name="EPVT" localSheetId="5">#REF!</definedName>
    <definedName name="EPVT" localSheetId="7">#REF!</definedName>
    <definedName name="EPVT" localSheetId="9">#REF!</definedName>
    <definedName name="EPVT" localSheetId="4">#REF!</definedName>
    <definedName name="EPVT" localSheetId="0">#REF!</definedName>
    <definedName name="EPVT" localSheetId="12">#REF!</definedName>
    <definedName name="EPVT">#REF!</definedName>
    <definedName name="EQPTO" localSheetId="6">#REF!</definedName>
    <definedName name="EQPTO" localSheetId="8">#REF!</definedName>
    <definedName name="EQPTO" localSheetId="10">#REF!</definedName>
    <definedName name="EQPTO" localSheetId="5">#REF!</definedName>
    <definedName name="EQPTO" localSheetId="7">#REF!</definedName>
    <definedName name="EQPTO" localSheetId="9">#REF!</definedName>
    <definedName name="EQPTO" localSheetId="4">#REF!</definedName>
    <definedName name="EQPTO" localSheetId="12">#REF!</definedName>
    <definedName name="EQPTO">#REF!</definedName>
    <definedName name="ER" localSheetId="2">[1]Reforma!#REF!</definedName>
    <definedName name="ER" localSheetId="6">[1]Reforma!#REF!</definedName>
    <definedName name="ER" localSheetId="8">[1]Reforma!#REF!</definedName>
    <definedName name="ER" localSheetId="10">[1]Reforma!#REF!</definedName>
    <definedName name="ER" localSheetId="3">[1]Reforma!#REF!</definedName>
    <definedName name="ER" localSheetId="5">[1]Reforma!#REF!</definedName>
    <definedName name="ER" localSheetId="7">[1]Reforma!#REF!</definedName>
    <definedName name="ER" localSheetId="9">[1]Reforma!#REF!</definedName>
    <definedName name="ER" localSheetId="4">[1]Reforma!#REF!</definedName>
    <definedName name="ER" localSheetId="12">[1]Reforma!#REF!</definedName>
    <definedName name="ER">[1]Reforma!#REF!</definedName>
    <definedName name="err" localSheetId="2">'BM 01 - RANIEIRI'!err</definedName>
    <definedName name="err" localSheetId="6">'BM 03 - RANIERI'!err</definedName>
    <definedName name="err" localSheetId="8">'BM 04 - Ranieri'!err</definedName>
    <definedName name="err" localSheetId="10">'BM 05'!err</definedName>
    <definedName name="err" localSheetId="3">'MC 01 - RANIERI'!err</definedName>
    <definedName name="err" localSheetId="5">'MC 02 - RANIERI'!err</definedName>
    <definedName name="err" localSheetId="7">'MC 03 - RANIERI'!err</definedName>
    <definedName name="err" localSheetId="9">'MC 04 - Ranieri'!err</definedName>
    <definedName name="err" localSheetId="11">'MC 05'!err</definedName>
    <definedName name="err" localSheetId="4">'MEDIÇÃO 02 - RANIEIRI'!err</definedName>
    <definedName name="err" localSheetId="0">Plan.Orçam.!err</definedName>
    <definedName name="err" localSheetId="12">Planilha1!err</definedName>
    <definedName name="err">[0]!err</definedName>
    <definedName name="ert" localSheetId="2">[1]Reforma!#REF!</definedName>
    <definedName name="ert" localSheetId="6">[1]Reforma!#REF!</definedName>
    <definedName name="ert" localSheetId="8">[1]Reforma!#REF!</definedName>
    <definedName name="ert" localSheetId="10">[1]Reforma!#REF!</definedName>
    <definedName name="ert" localSheetId="3">[1]Reforma!#REF!</definedName>
    <definedName name="ert" localSheetId="5">[1]Reforma!#REF!</definedName>
    <definedName name="ert" localSheetId="7">[1]Reforma!#REF!</definedName>
    <definedName name="ert" localSheetId="9">[1]Reforma!#REF!</definedName>
    <definedName name="ert" localSheetId="4">[1]Reforma!#REF!</definedName>
    <definedName name="ert" localSheetId="0">[1]Reforma!#REF!</definedName>
    <definedName name="ert" localSheetId="12">[1]Reforma!#REF!</definedName>
    <definedName name="ert">[1]Reforma!#REF!</definedName>
    <definedName name="ERTYRE" localSheetId="6">[1]Reforma!#REF!</definedName>
    <definedName name="ERTYRE" localSheetId="8">[1]Reforma!#REF!</definedName>
    <definedName name="ERTYRE" localSheetId="10">[1]Reforma!#REF!</definedName>
    <definedName name="ERTYRE" localSheetId="5">[1]Reforma!#REF!</definedName>
    <definedName name="ERTYRE" localSheetId="7">[1]Reforma!#REF!</definedName>
    <definedName name="ERTYRE" localSheetId="9">[1]Reforma!#REF!</definedName>
    <definedName name="ERTYRE" localSheetId="4">[1]Reforma!#REF!</definedName>
    <definedName name="ERTYRE" localSheetId="0">[1]Reforma!#REF!</definedName>
    <definedName name="ERTYRE" localSheetId="12">[1]Reforma!#REF!</definedName>
    <definedName name="ERTYRE">[1]Reforma!#REF!</definedName>
    <definedName name="ES" localSheetId="6">[1]Reforma!#REF!</definedName>
    <definedName name="ES" localSheetId="8">[1]Reforma!#REF!</definedName>
    <definedName name="ES" localSheetId="10">[1]Reforma!#REF!</definedName>
    <definedName name="ES" localSheetId="5">[1]Reforma!#REF!</definedName>
    <definedName name="ES" localSheetId="7">[1]Reforma!#REF!</definedName>
    <definedName name="ES" localSheetId="9">[1]Reforma!#REF!</definedName>
    <definedName name="ES" localSheetId="4">[1]Reforma!#REF!</definedName>
    <definedName name="ES" localSheetId="12">[1]Reforma!#REF!</definedName>
    <definedName name="ES">[1]Reforma!#REF!</definedName>
    <definedName name="ESC_EMISS3_S" localSheetId="2">#REF!</definedName>
    <definedName name="ESC_EMISS3_S" localSheetId="6">#REF!</definedName>
    <definedName name="ESC_EMISS3_S" localSheetId="8">#REF!</definedName>
    <definedName name="ESC_EMISS3_S" localSheetId="10">#REF!</definedName>
    <definedName name="ESC_EMISS3_S" localSheetId="3">#REF!</definedName>
    <definedName name="ESC_EMISS3_S" localSheetId="5">#REF!</definedName>
    <definedName name="ESC_EMISS3_S" localSheetId="7">#REF!</definedName>
    <definedName name="ESC_EMISS3_S" localSheetId="9">#REF!</definedName>
    <definedName name="ESC_EMISS3_S" localSheetId="4">#REF!</definedName>
    <definedName name="ESC_EMISS3_S" localSheetId="12">#REF!</definedName>
    <definedName name="ESC_EMISS3_S">#REF!</definedName>
    <definedName name="Escavação" localSheetId="6">#REF!</definedName>
    <definedName name="Escavação" localSheetId="8">#REF!</definedName>
    <definedName name="Escavação" localSheetId="10">#REF!</definedName>
    <definedName name="Escavação" localSheetId="5">#REF!</definedName>
    <definedName name="Escavação" localSheetId="7">#REF!</definedName>
    <definedName name="Escavação" localSheetId="9">#REF!</definedName>
    <definedName name="Escavação" localSheetId="4">#REF!</definedName>
    <definedName name="Escavação" localSheetId="12">#REF!</definedName>
    <definedName name="Escavação">#REF!</definedName>
    <definedName name="ESCORAMENTO" localSheetId="6">#REF!</definedName>
    <definedName name="ESCORAMENTO" localSheetId="8">#REF!</definedName>
    <definedName name="ESCORAMENTO" localSheetId="10">#REF!</definedName>
    <definedName name="ESCORAMENTO" localSheetId="5">#REF!</definedName>
    <definedName name="ESCORAMENTO" localSheetId="7">#REF!</definedName>
    <definedName name="ESCORAMENTO" localSheetId="9">#REF!</definedName>
    <definedName name="ESCORAMENTO" localSheetId="4">#REF!</definedName>
    <definedName name="ESCORAMENTO" localSheetId="12">#REF!</definedName>
    <definedName name="ESCORAMENTO">#REF!</definedName>
    <definedName name="ESGOT_EMISS3_S" localSheetId="5">#REF!</definedName>
    <definedName name="ESGOT_EMISS3_S" localSheetId="4">#REF!</definedName>
    <definedName name="ESGOT_EMISS3_S">#REF!</definedName>
    <definedName name="ESGOTAMENTO" localSheetId="5">#REF!</definedName>
    <definedName name="ESGOTAMENTO" localSheetId="4">#REF!</definedName>
    <definedName name="ESGOTAMENTO">#REF!</definedName>
    <definedName name="EsmoH" localSheetId="5">#REF!</definedName>
    <definedName name="EsmoH" localSheetId="4">#REF!</definedName>
    <definedName name="EsmoH">#REF!</definedName>
    <definedName name="EsmoM" localSheetId="5">#REF!</definedName>
    <definedName name="EsmoM" localSheetId="4">#REF!</definedName>
    <definedName name="EsmoM">#REF!</definedName>
    <definedName name="EsmoMP" localSheetId="5">#REF!</definedName>
    <definedName name="EsmoMP" localSheetId="4">#REF!</definedName>
    <definedName name="EsmoMP">#REF!</definedName>
    <definedName name="Esquadrias" localSheetId="5">#REF!</definedName>
    <definedName name="Esquadrias" localSheetId="4">#REF!</definedName>
    <definedName name="Esquadrias">#REF!</definedName>
    <definedName name="est" localSheetId="5">#REF!</definedName>
    <definedName name="est" localSheetId="4">#REF!</definedName>
    <definedName name="est">#REF!</definedName>
    <definedName name="estado" localSheetId="5">#REF!</definedName>
    <definedName name="estado" localSheetId="4">#REF!</definedName>
    <definedName name="estado">#REF!</definedName>
    <definedName name="estrelacelest" localSheetId="2">'[10]PRO-08'!#REF!</definedName>
    <definedName name="estrelacelest" localSheetId="6">'[10]PRO-08'!#REF!</definedName>
    <definedName name="estrelacelest" localSheetId="8">'[10]PRO-08'!#REF!</definedName>
    <definedName name="estrelacelest" localSheetId="10">'[10]PRO-08'!#REF!</definedName>
    <definedName name="estrelacelest" localSheetId="3">'[10]PRO-08'!#REF!</definedName>
    <definedName name="estrelacelest" localSheetId="5">'[10]PRO-08'!#REF!</definedName>
    <definedName name="estrelacelest" localSheetId="7">'[10]PRO-08'!#REF!</definedName>
    <definedName name="estrelacelest" localSheetId="9">'[10]PRO-08'!#REF!</definedName>
    <definedName name="estrelacelest" localSheetId="4">'[10]PRO-08'!#REF!</definedName>
    <definedName name="estrelacelest" localSheetId="12">'[10]PRO-08'!#REF!</definedName>
    <definedName name="estrelacelest">'[10]PRO-08'!#REF!</definedName>
    <definedName name="Estrutura" localSheetId="2">'[22]Lote 02 FoFo'!#REF!</definedName>
    <definedName name="Estrutura" localSheetId="6">'[22]Lote 02 FoFo'!#REF!</definedName>
    <definedName name="Estrutura" localSheetId="8">'[22]Lote 02 FoFo'!#REF!</definedName>
    <definedName name="Estrutura" localSheetId="10">'[22]Lote 02 FoFo'!#REF!</definedName>
    <definedName name="Estrutura" localSheetId="3">'[22]Lote 02 FoFo'!#REF!</definedName>
    <definedName name="Estrutura" localSheetId="5">'[22]Lote 02 FoFo'!#REF!</definedName>
    <definedName name="Estrutura" localSheetId="7">'[22]Lote 02 FoFo'!#REF!</definedName>
    <definedName name="Estrutura" localSheetId="9">'[22]Lote 02 FoFo'!#REF!</definedName>
    <definedName name="Estrutura" localSheetId="4">'[22]Lote 02 FoFo'!#REF!</definedName>
    <definedName name="Estrutura" localSheetId="12">'[22]Lote 02 FoFo'!#REF!</definedName>
    <definedName name="Estrutura">'[22]Lote 02 FoFo'!#REF!</definedName>
    <definedName name="eu" localSheetId="2" hidden="1">{#N/A,#N/A,FALSE,"MO (2)"}</definedName>
    <definedName name="eu" localSheetId="6" hidden="1">{#N/A,#N/A,FALSE,"MO (2)"}</definedName>
    <definedName name="eu" localSheetId="8" hidden="1">{#N/A,#N/A,FALSE,"MO (2)"}</definedName>
    <definedName name="eu" localSheetId="10" hidden="1">{#N/A,#N/A,FALSE,"MO (2)"}</definedName>
    <definedName name="eu" localSheetId="3" hidden="1">{#N/A,#N/A,FALSE,"MO (2)"}</definedName>
    <definedName name="eu" localSheetId="5" hidden="1">{#N/A,#N/A,FALSE,"MO (2)"}</definedName>
    <definedName name="eu" localSheetId="7" hidden="1">{#N/A,#N/A,FALSE,"MO (2)"}</definedName>
    <definedName name="eu" localSheetId="9" hidden="1">{#N/A,#N/A,FALSE,"MO (2)"}</definedName>
    <definedName name="eu" localSheetId="11" hidden="1">{#N/A,#N/A,FALSE,"MO (2)"}</definedName>
    <definedName name="eu" localSheetId="4" hidden="1">{#N/A,#N/A,FALSE,"MO (2)"}</definedName>
    <definedName name="eu" localSheetId="0" hidden="1">{#N/A,#N/A,FALSE,"MO (2)"}</definedName>
    <definedName name="eu" localSheetId="12" hidden="1">{#N/A,#N/A,FALSE,"MO (2)"}</definedName>
    <definedName name="eu" hidden="1">{#N/A,#N/A,FALSE,"MO (2)"}</definedName>
    <definedName name="Eventograma_e_Quantitativos.Imprimir" localSheetId="2">[8]Eventograma_e_Quantitativos!$C$4:OFFSET([8]Eventograma_e_Quantitativos!$M$42,0,MAX(TRUNC(numFrentes/6,0)+IF(MOD(numFrentes,6)&lt;&gt;0,1,0),1)*6)</definedName>
    <definedName name="Eventograma_e_Quantitativos.Imprimir" localSheetId="6">[8]Eventograma_e_Quantitativos!$C$4:OFFSET([8]Eventograma_e_Quantitativos!$M$42,0,MAX(TRUNC(numFrentes/6,0)+IF(MOD(numFrentes,6)&lt;&gt;0,1,0),1)*6)</definedName>
    <definedName name="Eventograma_e_Quantitativos.Imprimir" localSheetId="8">[8]Eventograma_e_Quantitativos!$C$4:OFFSET([8]Eventograma_e_Quantitativos!$M$42,0,MAX(TRUNC([0]!numFrentes/6,0)+IF(MOD([0]!numFrentes,6)&lt;&gt;0,1,0),1)*6)</definedName>
    <definedName name="Eventograma_e_Quantitativos.Imprimir" localSheetId="10">[8]Eventograma_e_Quantitativos!$C$4:OFFSET([8]Eventograma_e_Quantitativos!$M$42,0,MAX(TRUNC([0]!numFrentes/6,0)+IF(MOD([0]!numFrentes,6)&lt;&gt;0,1,0),1)*6)</definedName>
    <definedName name="Eventograma_e_Quantitativos.Imprimir" localSheetId="3">[8]Eventograma_e_Quantitativos!$C$4:OFFSET([8]Eventograma_e_Quantitativos!$M$42,0,MAX(TRUNC(numFrentes/6,0)+IF(MOD(numFrentes,6)&lt;&gt;0,1,0),1)*6)</definedName>
    <definedName name="Eventograma_e_Quantitativos.Imprimir" localSheetId="5">[8]Eventograma_e_Quantitativos!$C$4:OFFSET([8]Eventograma_e_Quantitativos!$M$42,0,MAX(TRUNC(numFrentes/6,0)+IF(MOD(numFrentes,6)&lt;&gt;0,1,0),1)*6)</definedName>
    <definedName name="Eventograma_e_Quantitativos.Imprimir" localSheetId="7">[8]Eventograma_e_Quantitativos!$C$4:OFFSET([8]Eventograma_e_Quantitativos!$M$42,0,MAX(TRUNC(numFrentes/6,0)+IF(MOD(numFrentes,6)&lt;&gt;0,1,0),1)*6)</definedName>
    <definedName name="Eventograma_e_Quantitativos.Imprimir" localSheetId="9">[8]Eventograma_e_Quantitativos!$C$4:OFFSET([8]Eventograma_e_Quantitativos!$M$42,0,MAX(TRUNC([0]!numFrentes/6,0)+IF(MOD([0]!numFrentes,6)&lt;&gt;0,1,0),1)*6)</definedName>
    <definedName name="Eventograma_e_Quantitativos.Imprimir" localSheetId="11">[8]Eventograma_e_Quantitativos!$C$4:OFFSET([8]Eventograma_e_Quantitativos!$M$42,0,MAX(TRUNC([0]!numFrentes/6,0)+IF(MOD([0]!numFrentes,6)&lt;&gt;0,1,0),1)*6)</definedName>
    <definedName name="Eventograma_e_Quantitativos.Imprimir" localSheetId="4">[8]Eventograma_e_Quantitativos!$C$4:OFFSET([8]Eventograma_e_Quantitativos!$M$42,0,MAX(TRUNC(numFrentes/6,0)+IF(MOD(numFrentes,6)&lt;&gt;0,1,0),1)*6)</definedName>
    <definedName name="Eventograma_e_Quantitativos.Imprimir" localSheetId="0">[8]Eventograma_e_Quantitativos!$C$4:OFFSET([8]Eventograma_e_Quantitativos!$M$42,0,MAX(TRUNC(numFrentes/6,0)+IF(MOD(numFrentes,6)&lt;&gt;0,1,0),1)*6)</definedName>
    <definedName name="Eventograma_e_Quantitativos.Imprimir" localSheetId="12">[9]Eventograma_e_Quantitativos!$C$4:OFFSET([9]Eventograma_e_Quantitativos!$M$42,0,MAX(TRUNC(Planilha1!numFrentes/6,0)+IF(MOD(Planilha1!numFrentes,6)&lt;&gt;0,1,0),1)*6)</definedName>
    <definedName name="Eventograma_e_Quantitativos.Imprimir">[8]Eventograma_e_Quantitativos!$C$4:OFFSET([8]Eventograma_e_Quantitativos!$M$42,0,MAX(TRUNC(numFrentes/6,0)+IF(MOD(numFrentes,6)&lt;&gt;0,1,0),1)*6)</definedName>
    <definedName name="Eventos" localSheetId="12">OFFSET([9]DADOS!$A$33,1,0):OFFSET([9]DADOS!$C$37,-1,0)</definedName>
    <definedName name="Eventos">OFFSET([8]DADOS!$A$33,1,0):OFFSET([8]DADOS!$C$37,-1,0)</definedName>
    <definedName name="EventosVariaveis" localSheetId="12">OFFSET([9]DADOS!$A$34,1,0):OFFSET([9]DADOS!$C$37,-1,0)</definedName>
    <definedName name="EventosVariaveis">OFFSET([8]DADOS!$A$34,1,0):OFFSET([8]DADOS!$C$37,-1,0)</definedName>
    <definedName name="EXA" localSheetId="2">'[10]PRO-08'!#REF!</definedName>
    <definedName name="EXA" localSheetId="6">'[10]PRO-08'!#REF!</definedName>
    <definedName name="EXA" localSheetId="8">'[10]PRO-08'!#REF!</definedName>
    <definedName name="EXA" localSheetId="10">'[10]PRO-08'!#REF!</definedName>
    <definedName name="EXA" localSheetId="3">'[10]PRO-08'!#REF!</definedName>
    <definedName name="EXA" localSheetId="5">'[10]PRO-08'!#REF!</definedName>
    <definedName name="EXA" localSheetId="7">'[10]PRO-08'!#REF!</definedName>
    <definedName name="EXA" localSheetId="9">'[10]PRO-08'!#REF!</definedName>
    <definedName name="EXA" localSheetId="4">'[10]PRO-08'!#REF!</definedName>
    <definedName name="EXA" localSheetId="0">'[10]PRO-08'!#REF!</definedName>
    <definedName name="EXA" localSheetId="12">'[10]PRO-08'!#REF!</definedName>
    <definedName name="EXA">'[10]PRO-08'!#REF!</definedName>
    <definedName name="Excel_BuiltIn__FilterDatabase_11" localSheetId="2">#REF!</definedName>
    <definedName name="Excel_BuiltIn__FilterDatabase_11" localSheetId="6">#REF!</definedName>
    <definedName name="Excel_BuiltIn__FilterDatabase_11" localSheetId="8">#REF!</definedName>
    <definedName name="Excel_BuiltIn__FilterDatabase_11" localSheetId="10">#REF!</definedName>
    <definedName name="Excel_BuiltIn__FilterDatabase_11" localSheetId="3">#REF!</definedName>
    <definedName name="Excel_BuiltIn__FilterDatabase_11" localSheetId="5">#REF!</definedName>
    <definedName name="Excel_BuiltIn__FilterDatabase_11" localSheetId="7">#REF!</definedName>
    <definedName name="Excel_BuiltIn__FilterDatabase_11" localSheetId="9">#REF!</definedName>
    <definedName name="Excel_BuiltIn__FilterDatabase_11" localSheetId="4">#REF!</definedName>
    <definedName name="Excel_BuiltIn__FilterDatabase_11" localSheetId="0">#REF!</definedName>
    <definedName name="Excel_BuiltIn__FilterDatabase_11" localSheetId="12">#REF!</definedName>
    <definedName name="Excel_BuiltIn__FilterDatabase_11">#REF!</definedName>
    <definedName name="Excel_BuiltIn__FilterDatabase_12" localSheetId="5">#REF!</definedName>
    <definedName name="Excel_BuiltIn__FilterDatabase_12" localSheetId="4">#REF!</definedName>
    <definedName name="Excel_BuiltIn__FilterDatabase_12" localSheetId="0">#REF!</definedName>
    <definedName name="Excel_BuiltIn__FilterDatabase_12" localSheetId="12">#REF!</definedName>
    <definedName name="Excel_BuiltIn__FilterDatabase_12">#REF!</definedName>
    <definedName name="Excel_BuiltIn__FilterDatabase_2" localSheetId="5">#REF!</definedName>
    <definedName name="Excel_BuiltIn__FilterDatabase_2" localSheetId="4">#REF!</definedName>
    <definedName name="Excel_BuiltIn__FilterDatabase_2" localSheetId="12">#REF!</definedName>
    <definedName name="Excel_BuiltIn__FilterDatabase_2">#REF!</definedName>
    <definedName name="Excel_BuiltIn__FilterDatabase_3" localSheetId="5">#REF!</definedName>
    <definedName name="Excel_BuiltIn__FilterDatabase_3" localSheetId="4">#REF!</definedName>
    <definedName name="Excel_BuiltIn__FilterDatabase_3">#REF!</definedName>
    <definedName name="Excel_BuiltIn__FilterDatabase_4" localSheetId="5">#REF!</definedName>
    <definedName name="Excel_BuiltIn__FilterDatabase_4" localSheetId="4">#REF!</definedName>
    <definedName name="Excel_BuiltIn__FilterDatabase_4">#REF!</definedName>
    <definedName name="Excel_BuiltIn__FilterDatabase_5" localSheetId="5">#REF!</definedName>
    <definedName name="Excel_BuiltIn__FilterDatabase_5" localSheetId="4">#REF!</definedName>
    <definedName name="Excel_BuiltIn__FilterDatabase_5">#REF!</definedName>
    <definedName name="Excel_BuiltIn__FilterDatabase_6" localSheetId="5">#REF!</definedName>
    <definedName name="Excel_BuiltIn__FilterDatabase_6" localSheetId="4">#REF!</definedName>
    <definedName name="Excel_BuiltIn__FilterDatabase_6">#REF!</definedName>
    <definedName name="Excel_BuiltIn__FilterDatabase_7" localSheetId="5">#REF!</definedName>
    <definedName name="Excel_BuiltIn__FilterDatabase_7" localSheetId="4">#REF!</definedName>
    <definedName name="Excel_BuiltIn__FilterDatabase_7">#REF!</definedName>
    <definedName name="Excel_BuiltIn__FilterDatabase_8" localSheetId="5">#REF!</definedName>
    <definedName name="Excel_BuiltIn__FilterDatabase_8" localSheetId="4">#REF!</definedName>
    <definedName name="Excel_BuiltIn__FilterDatabase_8">#REF!</definedName>
    <definedName name="Excel_BuiltIn__FilterDatabase_9" localSheetId="5">#REF!</definedName>
    <definedName name="Excel_BuiltIn__FilterDatabase_9" localSheetId="4">#REF!</definedName>
    <definedName name="Excel_BuiltIn__FilterDatabase_9">#REF!</definedName>
    <definedName name="Excel_BuiltIn_Database" localSheetId="5">#REF!</definedName>
    <definedName name="Excel_BuiltIn_Database" localSheetId="4">#REF!</definedName>
    <definedName name="Excel_BuiltIn_Database">#REF!</definedName>
    <definedName name="Excel_BuiltIn_Database_1" localSheetId="5">#REF!</definedName>
    <definedName name="Excel_BuiltIn_Database_1" localSheetId="4">#REF!</definedName>
    <definedName name="Excel_BuiltIn_Database_1">#REF!</definedName>
    <definedName name="Excel_BuiltIn_Database_6" localSheetId="5">#REF!</definedName>
    <definedName name="Excel_BuiltIn_Database_6" localSheetId="4">#REF!</definedName>
    <definedName name="Excel_BuiltIn_Database_6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Area_3_1" localSheetId="5">#REF!</definedName>
    <definedName name="Excel_BuiltIn_Print_Area_3_1" localSheetId="4">#REF!</definedName>
    <definedName name="Excel_BuiltIn_Print_Area_3_1">#REF!</definedName>
    <definedName name="Excel_BuiltIn_Print_Area_4" localSheetId="5">#REF!</definedName>
    <definedName name="Excel_BuiltIn_Print_Area_4" localSheetId="4">#REF!</definedName>
    <definedName name="Excel_BuiltIn_Print_Area_4">#REF!</definedName>
    <definedName name="Excel_BuiltIn_Print_Area_4_1" localSheetId="5">#REF!</definedName>
    <definedName name="Excel_BuiltIn_Print_Area_4_1" localSheetId="4">#REF!</definedName>
    <definedName name="Excel_BuiltIn_Print_Area_4_1">#REF!</definedName>
    <definedName name="Excel_BuiltIn_Print_Area_5_1" localSheetId="5">#REF!</definedName>
    <definedName name="Excel_BuiltIn_Print_Area_5_1" localSheetId="4">#REF!</definedName>
    <definedName name="Excel_BuiltIn_Print_Area_5_1">#REF!</definedName>
    <definedName name="Excel_BuiltIn_Print_Titles_2" localSheetId="5">#REF!</definedName>
    <definedName name="Excel_BuiltIn_Print_Titles_2" localSheetId="4">#REF!</definedName>
    <definedName name="Excel_BuiltIn_Print_Titles_2">#REF!</definedName>
    <definedName name="Excel_BuiltIn_Print_Titles_2_1" localSheetId="5">#REF!</definedName>
    <definedName name="Excel_BuiltIn_Print_Titles_2_1" localSheetId="4">#REF!</definedName>
    <definedName name="Excel_BuiltIn_Print_Titles_2_1">#REF!</definedName>
    <definedName name="Excel_BuiltIn_Print_Titles_3" localSheetId="5">#REF!</definedName>
    <definedName name="Excel_BuiltIn_Print_Titles_3" localSheetId="4">#REF!</definedName>
    <definedName name="Excel_BuiltIn_Print_Titles_3">#REF!</definedName>
    <definedName name="Excel_BuiltIn_Print_Titles_4" localSheetId="5">#REF!</definedName>
    <definedName name="Excel_BuiltIn_Print_Titles_4" localSheetId="4">#REF!</definedName>
    <definedName name="Excel_BuiltIn_Print_Titles_4">#REF!</definedName>
    <definedName name="Excel_BuiltIn_Print_Titles_6_1" localSheetId="5">#REF!</definedName>
    <definedName name="Excel_BuiltIn_Print_Titles_6_1" localSheetId="4">#REF!</definedName>
    <definedName name="Excel_BuiltIn_Print_Titles_6_1">#REF!</definedName>
    <definedName name="Excel_BuiltIn_Print_Titles_8" localSheetId="6">'[23]Orçamento Cisterna'!#REF!</definedName>
    <definedName name="Excel_BuiltIn_Print_Titles_8" localSheetId="8">'[23]Orçamento Cisterna'!#REF!</definedName>
    <definedName name="Excel_BuiltIn_Print_Titles_8" localSheetId="10">'[23]Orçamento Cisterna'!#REF!</definedName>
    <definedName name="Excel_BuiltIn_Print_Titles_8" localSheetId="5">'[23]Orçamento Cisterna'!#REF!</definedName>
    <definedName name="Excel_BuiltIn_Print_Titles_8" localSheetId="7">'[23]Orçamento Cisterna'!#REF!</definedName>
    <definedName name="Excel_BuiltIn_Print_Titles_8" localSheetId="9">'[23]Orçamento Cisterna'!#REF!</definedName>
    <definedName name="Excel_BuiltIn_Print_Titles_8" localSheetId="4">'[23]Orçamento Cisterna'!#REF!</definedName>
    <definedName name="Excel_BuiltIn_Print_Titles_8" localSheetId="0">'[23]Orçamento Cisterna'!#REF!</definedName>
    <definedName name="Excel_BuiltIn_Print_Titles_8" localSheetId="12">'[23]Orçamento Cisterna'!#REF!</definedName>
    <definedName name="Excel_BuiltIn_Print_Titles_8">'[23]Orçamento Cisterna'!#REF!</definedName>
    <definedName name="EXTENSAO" localSheetId="2">#REF!</definedName>
    <definedName name="EXTENSAO" localSheetId="6">#REF!</definedName>
    <definedName name="EXTENSAO" localSheetId="8">#REF!</definedName>
    <definedName name="EXTENSAO" localSheetId="10">#REF!</definedName>
    <definedName name="EXTENSAO" localSheetId="3">#REF!</definedName>
    <definedName name="EXTENSAO" localSheetId="5">#REF!</definedName>
    <definedName name="EXTENSAO" localSheetId="7">#REF!</definedName>
    <definedName name="EXTENSAO" localSheetId="9">#REF!</definedName>
    <definedName name="EXTENSAO" localSheetId="4">#REF!</definedName>
    <definedName name="EXTENSAO" localSheetId="0">#REF!</definedName>
    <definedName name="EXTENSAO" localSheetId="12">#REF!</definedName>
    <definedName name="EXTENSAO">#REF!</definedName>
    <definedName name="Extenso" localSheetId="2">'BM 01 - RANIEIRI'!Extenso</definedName>
    <definedName name="Extenso" localSheetId="6">'BM 03 - RANIERI'!Extenso</definedName>
    <definedName name="Extenso" localSheetId="8">'BM 04 - Ranieri'!Extenso</definedName>
    <definedName name="Extenso" localSheetId="10">'BM 05'!Extenso</definedName>
    <definedName name="Extenso" localSheetId="3">'MC 01 - RANIERI'!Extenso</definedName>
    <definedName name="Extenso" localSheetId="5">'MC 02 - RANIERI'!Extenso</definedName>
    <definedName name="Extenso" localSheetId="7">'MC 03 - RANIERI'!Extenso</definedName>
    <definedName name="Extenso" localSheetId="9">'MC 04 - Ranieri'!Extenso</definedName>
    <definedName name="Extenso" localSheetId="11">'MC 05'!Extenso</definedName>
    <definedName name="Extenso" localSheetId="4">'MEDIÇÃO 02 - RANIEIRI'!Extenso</definedName>
    <definedName name="Extenso" localSheetId="0">Plan.Orçam.!Extenso</definedName>
    <definedName name="Extenso" localSheetId="12">Planilha1!Extenso</definedName>
    <definedName name="Extenso">[0]!Extenso</definedName>
    <definedName name="F_01_120" localSheetId="2">#REF!</definedName>
    <definedName name="F_01_120" localSheetId="6">#REF!</definedName>
    <definedName name="F_01_120" localSheetId="8">#REF!</definedName>
    <definedName name="F_01_120" localSheetId="10">#REF!</definedName>
    <definedName name="F_01_120" localSheetId="3">#REF!</definedName>
    <definedName name="F_01_120" localSheetId="5">#REF!</definedName>
    <definedName name="F_01_120" localSheetId="7">#REF!</definedName>
    <definedName name="F_01_120" localSheetId="9">#REF!</definedName>
    <definedName name="F_01_120" localSheetId="4">#REF!</definedName>
    <definedName name="F_01_120" localSheetId="0">#REF!</definedName>
    <definedName name="F_01_120" localSheetId="12">#REF!</definedName>
    <definedName name="F_01_120">#REF!</definedName>
    <definedName name="F_01_150" localSheetId="6">#REF!</definedName>
    <definedName name="F_01_150" localSheetId="8">#REF!</definedName>
    <definedName name="F_01_150" localSheetId="10">#REF!</definedName>
    <definedName name="F_01_150" localSheetId="5">#REF!</definedName>
    <definedName name="F_01_150" localSheetId="7">#REF!</definedName>
    <definedName name="F_01_150" localSheetId="9">#REF!</definedName>
    <definedName name="F_01_150" localSheetId="4">#REF!</definedName>
    <definedName name="F_01_150" localSheetId="12">#REF!</definedName>
    <definedName name="F_01_150">#REF!</definedName>
    <definedName name="F_01_180" localSheetId="5">#REF!</definedName>
    <definedName name="F_01_180" localSheetId="4">#REF!</definedName>
    <definedName name="F_01_180" localSheetId="12">#REF!</definedName>
    <definedName name="F_01_180">#REF!</definedName>
    <definedName name="F_01_210" localSheetId="5">#REF!</definedName>
    <definedName name="F_01_210" localSheetId="4">#REF!</definedName>
    <definedName name="F_01_210">#REF!</definedName>
    <definedName name="F_01_240" localSheetId="5">#REF!</definedName>
    <definedName name="F_01_240" localSheetId="4">#REF!</definedName>
    <definedName name="F_01_240">#REF!</definedName>
    <definedName name="F_01_270" localSheetId="5">#REF!</definedName>
    <definedName name="F_01_270" localSheetId="4">#REF!</definedName>
    <definedName name="F_01_270">#REF!</definedName>
    <definedName name="F_01_30" localSheetId="5">#REF!</definedName>
    <definedName name="F_01_30" localSheetId="4">#REF!</definedName>
    <definedName name="F_01_30">#REF!</definedName>
    <definedName name="F_01_300" localSheetId="5">#REF!</definedName>
    <definedName name="F_01_300" localSheetId="4">#REF!</definedName>
    <definedName name="F_01_300">#REF!</definedName>
    <definedName name="F_01_330" localSheetId="5">#REF!</definedName>
    <definedName name="F_01_330" localSheetId="4">#REF!</definedName>
    <definedName name="F_01_330">#REF!</definedName>
    <definedName name="F_01_360" localSheetId="5">#REF!</definedName>
    <definedName name="F_01_360" localSheetId="4">#REF!</definedName>
    <definedName name="F_01_360">#REF!</definedName>
    <definedName name="F_01_390" localSheetId="5">#REF!</definedName>
    <definedName name="F_01_390" localSheetId="4">#REF!</definedName>
    <definedName name="F_01_390">#REF!</definedName>
    <definedName name="F_01_420" localSheetId="5">#REF!</definedName>
    <definedName name="F_01_420" localSheetId="4">#REF!</definedName>
    <definedName name="F_01_420">#REF!</definedName>
    <definedName name="F_01_450" localSheetId="5">#REF!</definedName>
    <definedName name="F_01_450" localSheetId="4">#REF!</definedName>
    <definedName name="F_01_450">#REF!</definedName>
    <definedName name="F_01_480" localSheetId="5">#REF!</definedName>
    <definedName name="F_01_480" localSheetId="4">#REF!</definedName>
    <definedName name="F_01_480">#REF!</definedName>
    <definedName name="F_01_510" localSheetId="5">#REF!</definedName>
    <definedName name="F_01_510" localSheetId="4">#REF!</definedName>
    <definedName name="F_01_510">#REF!</definedName>
    <definedName name="F_01_540" localSheetId="5">#REF!</definedName>
    <definedName name="F_01_540" localSheetId="4">#REF!</definedName>
    <definedName name="F_01_540">#REF!</definedName>
    <definedName name="F_01_570" localSheetId="5">#REF!</definedName>
    <definedName name="F_01_570" localSheetId="4">#REF!</definedName>
    <definedName name="F_01_570">#REF!</definedName>
    <definedName name="F_01_60" localSheetId="5">#REF!</definedName>
    <definedName name="F_01_60" localSheetId="4">#REF!</definedName>
    <definedName name="F_01_60">#REF!</definedName>
    <definedName name="F_01_600" localSheetId="5">#REF!</definedName>
    <definedName name="F_01_600" localSheetId="4">#REF!</definedName>
    <definedName name="F_01_600">#REF!</definedName>
    <definedName name="F_01_630" localSheetId="5">#REF!</definedName>
    <definedName name="F_01_630" localSheetId="4">#REF!</definedName>
    <definedName name="F_01_630">#REF!</definedName>
    <definedName name="F_01_660" localSheetId="5">#REF!</definedName>
    <definedName name="F_01_660" localSheetId="4">#REF!</definedName>
    <definedName name="F_01_660">#REF!</definedName>
    <definedName name="F_01_690" localSheetId="5">#REF!</definedName>
    <definedName name="F_01_690" localSheetId="4">#REF!</definedName>
    <definedName name="F_01_690">#REF!</definedName>
    <definedName name="F_01_720" localSheetId="5">#REF!</definedName>
    <definedName name="F_01_720" localSheetId="4">#REF!</definedName>
    <definedName name="F_01_720">#REF!</definedName>
    <definedName name="F_01_90" localSheetId="5">#REF!</definedName>
    <definedName name="F_01_90" localSheetId="4">#REF!</definedName>
    <definedName name="F_01_90">#REF!</definedName>
    <definedName name="F_02_120" localSheetId="5">#REF!</definedName>
    <definedName name="F_02_120" localSheetId="4">#REF!</definedName>
    <definedName name="F_02_120">#REF!</definedName>
    <definedName name="F_02_150" localSheetId="5">#REF!</definedName>
    <definedName name="F_02_150" localSheetId="4">#REF!</definedName>
    <definedName name="F_02_150">#REF!</definedName>
    <definedName name="F_02_180" localSheetId="5">#REF!</definedName>
    <definedName name="F_02_180" localSheetId="4">#REF!</definedName>
    <definedName name="F_02_180">#REF!</definedName>
    <definedName name="F_02_210" localSheetId="5">#REF!</definedName>
    <definedName name="F_02_210" localSheetId="4">#REF!</definedName>
    <definedName name="F_02_210">#REF!</definedName>
    <definedName name="F_02_240" localSheetId="5">#REF!</definedName>
    <definedName name="F_02_240" localSheetId="4">#REF!</definedName>
    <definedName name="F_02_240">#REF!</definedName>
    <definedName name="F_02_270" localSheetId="5">#REF!</definedName>
    <definedName name="F_02_270" localSheetId="4">#REF!</definedName>
    <definedName name="F_02_270">#REF!</definedName>
    <definedName name="F_02_30" localSheetId="5">#REF!</definedName>
    <definedName name="F_02_30" localSheetId="4">#REF!</definedName>
    <definedName name="F_02_30">#REF!</definedName>
    <definedName name="F_02_300" localSheetId="5">#REF!</definedName>
    <definedName name="F_02_300" localSheetId="4">#REF!</definedName>
    <definedName name="F_02_300">#REF!</definedName>
    <definedName name="F_02_330" localSheetId="5">#REF!</definedName>
    <definedName name="F_02_330" localSheetId="4">#REF!</definedName>
    <definedName name="F_02_330">#REF!</definedName>
    <definedName name="F_02_360" localSheetId="5">#REF!</definedName>
    <definedName name="F_02_360" localSheetId="4">#REF!</definedName>
    <definedName name="F_02_360">#REF!</definedName>
    <definedName name="F_02_390" localSheetId="5">#REF!</definedName>
    <definedName name="F_02_390" localSheetId="4">#REF!</definedName>
    <definedName name="F_02_390">#REF!</definedName>
    <definedName name="F_02_420" localSheetId="5">#REF!</definedName>
    <definedName name="F_02_420" localSheetId="4">#REF!</definedName>
    <definedName name="F_02_420">#REF!</definedName>
    <definedName name="F_02_450" localSheetId="5">#REF!</definedName>
    <definedName name="F_02_450" localSheetId="4">#REF!</definedName>
    <definedName name="F_02_450">#REF!</definedName>
    <definedName name="F_02_480" localSheetId="5">#REF!</definedName>
    <definedName name="F_02_480" localSheetId="4">#REF!</definedName>
    <definedName name="F_02_480">#REF!</definedName>
    <definedName name="F_02_510" localSheetId="5">#REF!</definedName>
    <definedName name="F_02_510" localSheetId="4">#REF!</definedName>
    <definedName name="F_02_510">#REF!</definedName>
    <definedName name="F_02_540" localSheetId="5">#REF!</definedName>
    <definedName name="F_02_540" localSheetId="4">#REF!</definedName>
    <definedName name="F_02_540">#REF!</definedName>
    <definedName name="F_02_570" localSheetId="5">#REF!</definedName>
    <definedName name="F_02_570" localSheetId="4">#REF!</definedName>
    <definedName name="F_02_570">#REF!</definedName>
    <definedName name="F_02_60" localSheetId="5">#REF!</definedName>
    <definedName name="F_02_60" localSheetId="4">#REF!</definedName>
    <definedName name="F_02_60">#REF!</definedName>
    <definedName name="F_02_600" localSheetId="5">#REF!</definedName>
    <definedName name="F_02_600" localSheetId="4">#REF!</definedName>
    <definedName name="F_02_600">#REF!</definedName>
    <definedName name="F_02_630" localSheetId="5">#REF!</definedName>
    <definedName name="F_02_630" localSheetId="4">#REF!</definedName>
    <definedName name="F_02_630">#REF!</definedName>
    <definedName name="F_02_660" localSheetId="5">#REF!</definedName>
    <definedName name="F_02_660" localSheetId="4">#REF!</definedName>
    <definedName name="F_02_660">#REF!</definedName>
    <definedName name="F_02_690" localSheetId="5">#REF!</definedName>
    <definedName name="F_02_690" localSheetId="4">#REF!</definedName>
    <definedName name="F_02_690">#REF!</definedName>
    <definedName name="F_02_720" localSheetId="5">#REF!</definedName>
    <definedName name="F_02_720" localSheetId="4">#REF!</definedName>
    <definedName name="F_02_720">#REF!</definedName>
    <definedName name="F_02_90" localSheetId="5">#REF!</definedName>
    <definedName name="F_02_90" localSheetId="4">#REF!</definedName>
    <definedName name="F_02_90">#REF!</definedName>
    <definedName name="F_03_120" localSheetId="5">#REF!</definedName>
    <definedName name="F_03_120" localSheetId="4">#REF!</definedName>
    <definedName name="F_03_120">#REF!</definedName>
    <definedName name="F_03_150" localSheetId="5">#REF!</definedName>
    <definedName name="F_03_150" localSheetId="4">#REF!</definedName>
    <definedName name="F_03_150">#REF!</definedName>
    <definedName name="F_03_180" localSheetId="5">#REF!</definedName>
    <definedName name="F_03_180" localSheetId="4">#REF!</definedName>
    <definedName name="F_03_180">#REF!</definedName>
    <definedName name="F_03_210" localSheetId="5">#REF!</definedName>
    <definedName name="F_03_210" localSheetId="4">#REF!</definedName>
    <definedName name="F_03_210">#REF!</definedName>
    <definedName name="F_03_240" localSheetId="5">#REF!</definedName>
    <definedName name="F_03_240" localSheetId="4">#REF!</definedName>
    <definedName name="F_03_240">#REF!</definedName>
    <definedName name="F_03_270" localSheetId="5">#REF!</definedName>
    <definedName name="F_03_270" localSheetId="4">#REF!</definedName>
    <definedName name="F_03_270">#REF!</definedName>
    <definedName name="F_03_30" localSheetId="5">#REF!</definedName>
    <definedName name="F_03_30" localSheetId="4">#REF!</definedName>
    <definedName name="F_03_30">#REF!</definedName>
    <definedName name="F_03_300" localSheetId="5">#REF!</definedName>
    <definedName name="F_03_300" localSheetId="4">#REF!</definedName>
    <definedName name="F_03_300">#REF!</definedName>
    <definedName name="F_03_330" localSheetId="5">#REF!</definedName>
    <definedName name="F_03_330" localSheetId="4">#REF!</definedName>
    <definedName name="F_03_330">#REF!</definedName>
    <definedName name="F_03_360" localSheetId="5">#REF!</definedName>
    <definedName name="F_03_360" localSheetId="4">#REF!</definedName>
    <definedName name="F_03_360">#REF!</definedName>
    <definedName name="F_03_390" localSheetId="5">#REF!</definedName>
    <definedName name="F_03_390" localSheetId="4">#REF!</definedName>
    <definedName name="F_03_390">#REF!</definedName>
    <definedName name="F_03_420" localSheetId="5">#REF!</definedName>
    <definedName name="F_03_420" localSheetId="4">#REF!</definedName>
    <definedName name="F_03_420">#REF!</definedName>
    <definedName name="F_03_450" localSheetId="5">#REF!</definedName>
    <definedName name="F_03_450" localSheetId="4">#REF!</definedName>
    <definedName name="F_03_450">#REF!</definedName>
    <definedName name="F_03_480" localSheetId="5">#REF!</definedName>
    <definedName name="F_03_480" localSheetId="4">#REF!</definedName>
    <definedName name="F_03_480">#REF!</definedName>
    <definedName name="F_03_510" localSheetId="5">#REF!</definedName>
    <definedName name="F_03_510" localSheetId="4">#REF!</definedName>
    <definedName name="F_03_510">#REF!</definedName>
    <definedName name="F_03_540" localSheetId="5">#REF!</definedName>
    <definedName name="F_03_540" localSheetId="4">#REF!</definedName>
    <definedName name="F_03_540">#REF!</definedName>
    <definedName name="F_03_570" localSheetId="5">#REF!</definedName>
    <definedName name="F_03_570" localSheetId="4">#REF!</definedName>
    <definedName name="F_03_570">#REF!</definedName>
    <definedName name="F_03_60" localSheetId="5">#REF!</definedName>
    <definedName name="F_03_60" localSheetId="4">#REF!</definedName>
    <definedName name="F_03_60">#REF!</definedName>
    <definedName name="F_03_600" localSheetId="5">#REF!</definedName>
    <definedName name="F_03_600" localSheetId="4">#REF!</definedName>
    <definedName name="F_03_600">#REF!</definedName>
    <definedName name="F_03_630" localSheetId="5">#REF!</definedName>
    <definedName name="F_03_630" localSheetId="4">#REF!</definedName>
    <definedName name="F_03_630">#REF!</definedName>
    <definedName name="F_03_660" localSheetId="5">#REF!</definedName>
    <definedName name="F_03_660" localSheetId="4">#REF!</definedName>
    <definedName name="F_03_660">#REF!</definedName>
    <definedName name="F_03_690" localSheetId="5">#REF!</definedName>
    <definedName name="F_03_690" localSheetId="4">#REF!</definedName>
    <definedName name="F_03_690">#REF!</definedName>
    <definedName name="F_03_720" localSheetId="5">#REF!</definedName>
    <definedName name="F_03_720" localSheetId="4">#REF!</definedName>
    <definedName name="F_03_720">#REF!</definedName>
    <definedName name="F_03_90" localSheetId="5">#REF!</definedName>
    <definedName name="F_03_90" localSheetId="4">#REF!</definedName>
    <definedName name="F_03_90">#REF!</definedName>
    <definedName name="F_04_120" localSheetId="5">#REF!</definedName>
    <definedName name="F_04_120" localSheetId="4">#REF!</definedName>
    <definedName name="F_04_120">#REF!</definedName>
    <definedName name="F_04_150" localSheetId="5">#REF!</definedName>
    <definedName name="F_04_150" localSheetId="4">#REF!</definedName>
    <definedName name="F_04_150">#REF!</definedName>
    <definedName name="F_04_180" localSheetId="5">#REF!</definedName>
    <definedName name="F_04_180" localSheetId="4">#REF!</definedName>
    <definedName name="F_04_180">#REF!</definedName>
    <definedName name="F_04_210" localSheetId="5">#REF!</definedName>
    <definedName name="F_04_210" localSheetId="4">#REF!</definedName>
    <definedName name="F_04_210">#REF!</definedName>
    <definedName name="F_04_240" localSheetId="5">#REF!</definedName>
    <definedName name="F_04_240" localSheetId="4">#REF!</definedName>
    <definedName name="F_04_240">#REF!</definedName>
    <definedName name="F_04_270" localSheetId="5">#REF!</definedName>
    <definedName name="F_04_270" localSheetId="4">#REF!</definedName>
    <definedName name="F_04_270">#REF!</definedName>
    <definedName name="F_04_30" localSheetId="5">#REF!</definedName>
    <definedName name="F_04_30" localSheetId="4">#REF!</definedName>
    <definedName name="F_04_30">#REF!</definedName>
    <definedName name="F_04_300" localSheetId="5">#REF!</definedName>
    <definedName name="F_04_300" localSheetId="4">#REF!</definedName>
    <definedName name="F_04_300">#REF!</definedName>
    <definedName name="F_04_330" localSheetId="5">#REF!</definedName>
    <definedName name="F_04_330" localSheetId="4">#REF!</definedName>
    <definedName name="F_04_330">#REF!</definedName>
    <definedName name="F_04_360" localSheetId="5">#REF!</definedName>
    <definedName name="F_04_360" localSheetId="4">#REF!</definedName>
    <definedName name="F_04_360">#REF!</definedName>
    <definedName name="F_04_390" localSheetId="5">#REF!</definedName>
    <definedName name="F_04_390" localSheetId="4">#REF!</definedName>
    <definedName name="F_04_390">#REF!</definedName>
    <definedName name="F_04_420" localSheetId="5">#REF!</definedName>
    <definedName name="F_04_420" localSheetId="4">#REF!</definedName>
    <definedName name="F_04_420">#REF!</definedName>
    <definedName name="F_04_450" localSheetId="5">#REF!</definedName>
    <definedName name="F_04_450" localSheetId="4">#REF!</definedName>
    <definedName name="F_04_450">#REF!</definedName>
    <definedName name="F_04_480" localSheetId="5">#REF!</definedName>
    <definedName name="F_04_480" localSheetId="4">#REF!</definedName>
    <definedName name="F_04_480">#REF!</definedName>
    <definedName name="F_04_510" localSheetId="5">#REF!</definedName>
    <definedName name="F_04_510" localSheetId="4">#REF!</definedName>
    <definedName name="F_04_510">#REF!</definedName>
    <definedName name="F_04_540" localSheetId="5">#REF!</definedName>
    <definedName name="F_04_540" localSheetId="4">#REF!</definedName>
    <definedName name="F_04_540">#REF!</definedName>
    <definedName name="F_04_570" localSheetId="5">#REF!</definedName>
    <definedName name="F_04_570" localSheetId="4">#REF!</definedName>
    <definedName name="F_04_570">#REF!</definedName>
    <definedName name="F_04_60" localSheetId="5">#REF!</definedName>
    <definedName name="F_04_60" localSheetId="4">#REF!</definedName>
    <definedName name="F_04_60">#REF!</definedName>
    <definedName name="F_04_600" localSheetId="5">#REF!</definedName>
    <definedName name="F_04_600" localSheetId="4">#REF!</definedName>
    <definedName name="F_04_600">#REF!</definedName>
    <definedName name="F_04_630" localSheetId="5">#REF!</definedName>
    <definedName name="F_04_630" localSheetId="4">#REF!</definedName>
    <definedName name="F_04_630">#REF!</definedName>
    <definedName name="F_04_660" localSheetId="5">#REF!</definedName>
    <definedName name="F_04_660" localSheetId="4">#REF!</definedName>
    <definedName name="F_04_660">#REF!</definedName>
    <definedName name="F_04_690" localSheetId="5">#REF!</definedName>
    <definedName name="F_04_690" localSheetId="4">#REF!</definedName>
    <definedName name="F_04_690">#REF!</definedName>
    <definedName name="F_04_720" localSheetId="5">#REF!</definedName>
    <definedName name="F_04_720" localSheetId="4">#REF!</definedName>
    <definedName name="F_04_720">#REF!</definedName>
    <definedName name="F_04_90" localSheetId="5">#REF!</definedName>
    <definedName name="F_04_90" localSheetId="4">#REF!</definedName>
    <definedName name="F_04_90">#REF!</definedName>
    <definedName name="F_05_120" localSheetId="5">#REF!</definedName>
    <definedName name="F_05_120" localSheetId="4">#REF!</definedName>
    <definedName name="F_05_120">#REF!</definedName>
    <definedName name="F_05_150" localSheetId="5">#REF!</definedName>
    <definedName name="F_05_150" localSheetId="4">#REF!</definedName>
    <definedName name="F_05_150">#REF!</definedName>
    <definedName name="F_05_180" localSheetId="5">#REF!</definedName>
    <definedName name="F_05_180" localSheetId="4">#REF!</definedName>
    <definedName name="F_05_180">#REF!</definedName>
    <definedName name="F_05_210" localSheetId="5">#REF!</definedName>
    <definedName name="F_05_210" localSheetId="4">#REF!</definedName>
    <definedName name="F_05_210">#REF!</definedName>
    <definedName name="F_05_240" localSheetId="5">#REF!</definedName>
    <definedName name="F_05_240" localSheetId="4">#REF!</definedName>
    <definedName name="F_05_240">#REF!</definedName>
    <definedName name="F_05_270" localSheetId="5">#REF!</definedName>
    <definedName name="F_05_270" localSheetId="4">#REF!</definedName>
    <definedName name="F_05_270">#REF!</definedName>
    <definedName name="F_05_30" localSheetId="5">#REF!</definedName>
    <definedName name="F_05_30" localSheetId="4">#REF!</definedName>
    <definedName name="F_05_30">#REF!</definedName>
    <definedName name="F_05_300" localSheetId="5">#REF!</definedName>
    <definedName name="F_05_300" localSheetId="4">#REF!</definedName>
    <definedName name="F_05_300">#REF!</definedName>
    <definedName name="F_05_330" localSheetId="5">#REF!</definedName>
    <definedName name="F_05_330" localSheetId="4">#REF!</definedName>
    <definedName name="F_05_330">#REF!</definedName>
    <definedName name="F_05_360" localSheetId="5">#REF!</definedName>
    <definedName name="F_05_360" localSheetId="4">#REF!</definedName>
    <definedName name="F_05_360">#REF!</definedName>
    <definedName name="F_05_390" localSheetId="5">#REF!</definedName>
    <definedName name="F_05_390" localSheetId="4">#REF!</definedName>
    <definedName name="F_05_390">#REF!</definedName>
    <definedName name="F_05_420" localSheetId="5">#REF!</definedName>
    <definedName name="F_05_420" localSheetId="4">#REF!</definedName>
    <definedName name="F_05_420">#REF!</definedName>
    <definedName name="F_05_450" localSheetId="5">#REF!</definedName>
    <definedName name="F_05_450" localSheetId="4">#REF!</definedName>
    <definedName name="F_05_450">#REF!</definedName>
    <definedName name="F_05_480" localSheetId="5">#REF!</definedName>
    <definedName name="F_05_480" localSheetId="4">#REF!</definedName>
    <definedName name="F_05_480">#REF!</definedName>
    <definedName name="F_05_510" localSheetId="5">#REF!</definedName>
    <definedName name="F_05_510" localSheetId="4">#REF!</definedName>
    <definedName name="F_05_510">#REF!</definedName>
    <definedName name="F_05_540" localSheetId="5">#REF!</definedName>
    <definedName name="F_05_540" localSheetId="4">#REF!</definedName>
    <definedName name="F_05_540">#REF!</definedName>
    <definedName name="F_05_570" localSheetId="5">#REF!</definedName>
    <definedName name="F_05_570" localSheetId="4">#REF!</definedName>
    <definedName name="F_05_570">#REF!</definedName>
    <definedName name="F_05_60" localSheetId="5">#REF!</definedName>
    <definedName name="F_05_60" localSheetId="4">#REF!</definedName>
    <definedName name="F_05_60">#REF!</definedName>
    <definedName name="F_05_600" localSheetId="5">#REF!</definedName>
    <definedName name="F_05_600" localSheetId="4">#REF!</definedName>
    <definedName name="F_05_600">#REF!</definedName>
    <definedName name="F_05_630" localSheetId="5">#REF!</definedName>
    <definedName name="F_05_630" localSheetId="4">#REF!</definedName>
    <definedName name="F_05_630">#REF!</definedName>
    <definedName name="F_05_660" localSheetId="5">#REF!</definedName>
    <definedName name="F_05_660" localSheetId="4">#REF!</definedName>
    <definedName name="F_05_660">#REF!</definedName>
    <definedName name="F_05_690" localSheetId="5">#REF!</definedName>
    <definedName name="F_05_690" localSheetId="4">#REF!</definedName>
    <definedName name="F_05_690">#REF!</definedName>
    <definedName name="F_05_720" localSheetId="5">#REF!</definedName>
    <definedName name="F_05_720" localSheetId="4">#REF!</definedName>
    <definedName name="F_05_720">#REF!</definedName>
    <definedName name="F_05_90" localSheetId="5">#REF!</definedName>
    <definedName name="F_05_90" localSheetId="4">#REF!</definedName>
    <definedName name="F_05_90">#REF!</definedName>
    <definedName name="F_06_120" localSheetId="5">#REF!</definedName>
    <definedName name="F_06_120" localSheetId="4">#REF!</definedName>
    <definedName name="F_06_120">#REF!</definedName>
    <definedName name="F_06_150" localSheetId="5">#REF!</definedName>
    <definedName name="F_06_150" localSheetId="4">#REF!</definedName>
    <definedName name="F_06_150">#REF!</definedName>
    <definedName name="F_06_180" localSheetId="5">#REF!</definedName>
    <definedName name="F_06_180" localSheetId="4">#REF!</definedName>
    <definedName name="F_06_180">#REF!</definedName>
    <definedName name="F_06_210" localSheetId="5">#REF!</definedName>
    <definedName name="F_06_210" localSheetId="4">#REF!</definedName>
    <definedName name="F_06_210">#REF!</definedName>
    <definedName name="F_06_240" localSheetId="5">#REF!</definedName>
    <definedName name="F_06_240" localSheetId="4">#REF!</definedName>
    <definedName name="F_06_240">#REF!</definedName>
    <definedName name="F_06_270" localSheetId="5">#REF!</definedName>
    <definedName name="F_06_270" localSheetId="4">#REF!</definedName>
    <definedName name="F_06_270">#REF!</definedName>
    <definedName name="F_06_30" localSheetId="5">#REF!</definedName>
    <definedName name="F_06_30" localSheetId="4">#REF!</definedName>
    <definedName name="F_06_30">#REF!</definedName>
    <definedName name="F_06_300" localSheetId="5">#REF!</definedName>
    <definedName name="F_06_300" localSheetId="4">#REF!</definedName>
    <definedName name="F_06_300">#REF!</definedName>
    <definedName name="F_06_330" localSheetId="5">#REF!</definedName>
    <definedName name="F_06_330" localSheetId="4">#REF!</definedName>
    <definedName name="F_06_330">#REF!</definedName>
    <definedName name="F_06_360" localSheetId="5">#REF!</definedName>
    <definedName name="F_06_360" localSheetId="4">#REF!</definedName>
    <definedName name="F_06_360">#REF!</definedName>
    <definedName name="F_06_390" localSheetId="5">#REF!</definedName>
    <definedName name="F_06_390" localSheetId="4">#REF!</definedName>
    <definedName name="F_06_390">#REF!</definedName>
    <definedName name="F_06_420" localSheetId="5">#REF!</definedName>
    <definedName name="F_06_420" localSheetId="4">#REF!</definedName>
    <definedName name="F_06_420">#REF!</definedName>
    <definedName name="F_06_450" localSheetId="5">#REF!</definedName>
    <definedName name="F_06_450" localSheetId="4">#REF!</definedName>
    <definedName name="F_06_450">#REF!</definedName>
    <definedName name="F_06_480" localSheetId="5">#REF!</definedName>
    <definedName name="F_06_480" localSheetId="4">#REF!</definedName>
    <definedName name="F_06_480">#REF!</definedName>
    <definedName name="F_06_510" localSheetId="5">#REF!</definedName>
    <definedName name="F_06_510" localSheetId="4">#REF!</definedName>
    <definedName name="F_06_510">#REF!</definedName>
    <definedName name="F_06_540" localSheetId="5">#REF!</definedName>
    <definedName name="F_06_540" localSheetId="4">#REF!</definedName>
    <definedName name="F_06_540">#REF!</definedName>
    <definedName name="F_06_570" localSheetId="5">#REF!</definedName>
    <definedName name="F_06_570" localSheetId="4">#REF!</definedName>
    <definedName name="F_06_570">#REF!</definedName>
    <definedName name="F_06_60" localSheetId="5">#REF!</definedName>
    <definedName name="F_06_60" localSheetId="4">#REF!</definedName>
    <definedName name="F_06_60">#REF!</definedName>
    <definedName name="F_06_600" localSheetId="5">#REF!</definedName>
    <definedName name="F_06_600" localSheetId="4">#REF!</definedName>
    <definedName name="F_06_600">#REF!</definedName>
    <definedName name="F_06_630" localSheetId="5">#REF!</definedName>
    <definedName name="F_06_630" localSheetId="4">#REF!</definedName>
    <definedName name="F_06_630">#REF!</definedName>
    <definedName name="F_06_660" localSheetId="5">#REF!</definedName>
    <definedName name="F_06_660" localSheetId="4">#REF!</definedName>
    <definedName name="F_06_660">#REF!</definedName>
    <definedName name="F_06_690" localSheetId="5">#REF!</definedName>
    <definedName name="F_06_690" localSheetId="4">#REF!</definedName>
    <definedName name="F_06_690">#REF!</definedName>
    <definedName name="F_06_720" localSheetId="5">#REF!</definedName>
    <definedName name="F_06_720" localSheetId="4">#REF!</definedName>
    <definedName name="F_06_720">#REF!</definedName>
    <definedName name="F_06_90" localSheetId="5">#REF!</definedName>
    <definedName name="F_06_90" localSheetId="4">#REF!</definedName>
    <definedName name="F_06_90">#REF!</definedName>
    <definedName name="F_07_120" localSheetId="5">#REF!</definedName>
    <definedName name="F_07_120" localSheetId="4">#REF!</definedName>
    <definedName name="F_07_120">#REF!</definedName>
    <definedName name="F_07_150" localSheetId="5">#REF!</definedName>
    <definedName name="F_07_150" localSheetId="4">#REF!</definedName>
    <definedName name="F_07_150">#REF!</definedName>
    <definedName name="F_07_180" localSheetId="5">#REF!</definedName>
    <definedName name="F_07_180" localSheetId="4">#REF!</definedName>
    <definedName name="F_07_180">#REF!</definedName>
    <definedName name="F_07_210" localSheetId="5">#REF!</definedName>
    <definedName name="F_07_210" localSheetId="4">#REF!</definedName>
    <definedName name="F_07_210">#REF!</definedName>
    <definedName name="F_07_240" localSheetId="5">#REF!</definedName>
    <definedName name="F_07_240" localSheetId="4">#REF!</definedName>
    <definedName name="F_07_240">#REF!</definedName>
    <definedName name="F_07_270" localSheetId="5">#REF!</definedName>
    <definedName name="F_07_270" localSheetId="4">#REF!</definedName>
    <definedName name="F_07_270">#REF!</definedName>
    <definedName name="F_07_30" localSheetId="5">#REF!</definedName>
    <definedName name="F_07_30" localSheetId="4">#REF!</definedName>
    <definedName name="F_07_30">#REF!</definedName>
    <definedName name="F_07_300" localSheetId="5">#REF!</definedName>
    <definedName name="F_07_300" localSheetId="4">#REF!</definedName>
    <definedName name="F_07_300">#REF!</definedName>
    <definedName name="F_07_330" localSheetId="5">#REF!</definedName>
    <definedName name="F_07_330" localSheetId="4">#REF!</definedName>
    <definedName name="F_07_330">#REF!</definedName>
    <definedName name="F_07_360" localSheetId="5">#REF!</definedName>
    <definedName name="F_07_360" localSheetId="4">#REF!</definedName>
    <definedName name="F_07_360">#REF!</definedName>
    <definedName name="F_07_390" localSheetId="5">#REF!</definedName>
    <definedName name="F_07_390" localSheetId="4">#REF!</definedName>
    <definedName name="F_07_390">#REF!</definedName>
    <definedName name="F_07_420" localSheetId="5">#REF!</definedName>
    <definedName name="F_07_420" localSheetId="4">#REF!</definedName>
    <definedName name="F_07_420">#REF!</definedName>
    <definedName name="F_07_450" localSheetId="5">#REF!</definedName>
    <definedName name="F_07_450" localSheetId="4">#REF!</definedName>
    <definedName name="F_07_450">#REF!</definedName>
    <definedName name="F_07_480" localSheetId="5">#REF!</definedName>
    <definedName name="F_07_480" localSheetId="4">#REF!</definedName>
    <definedName name="F_07_480">#REF!</definedName>
    <definedName name="F_07_510" localSheetId="5">#REF!</definedName>
    <definedName name="F_07_510" localSheetId="4">#REF!</definedName>
    <definedName name="F_07_510">#REF!</definedName>
    <definedName name="F_07_540" localSheetId="5">#REF!</definedName>
    <definedName name="F_07_540" localSheetId="4">#REF!</definedName>
    <definedName name="F_07_540">#REF!</definedName>
    <definedName name="F_07_570" localSheetId="5">#REF!</definedName>
    <definedName name="F_07_570" localSheetId="4">#REF!</definedName>
    <definedName name="F_07_570">#REF!</definedName>
    <definedName name="F_07_60" localSheetId="5">#REF!</definedName>
    <definedName name="F_07_60" localSheetId="4">#REF!</definedName>
    <definedName name="F_07_60">#REF!</definedName>
    <definedName name="F_07_600" localSheetId="5">#REF!</definedName>
    <definedName name="F_07_600" localSheetId="4">#REF!</definedName>
    <definedName name="F_07_600">#REF!</definedName>
    <definedName name="F_07_630" localSheetId="5">#REF!</definedName>
    <definedName name="F_07_630" localSheetId="4">#REF!</definedName>
    <definedName name="F_07_630">#REF!</definedName>
    <definedName name="F_07_660" localSheetId="5">#REF!</definedName>
    <definedName name="F_07_660" localSheetId="4">#REF!</definedName>
    <definedName name="F_07_660">#REF!</definedName>
    <definedName name="F_07_690" localSheetId="5">#REF!</definedName>
    <definedName name="F_07_690" localSheetId="4">#REF!</definedName>
    <definedName name="F_07_690">#REF!</definedName>
    <definedName name="F_07_720" localSheetId="5">#REF!</definedName>
    <definedName name="F_07_720" localSheetId="4">#REF!</definedName>
    <definedName name="F_07_720">#REF!</definedName>
    <definedName name="F_07_90" localSheetId="5">#REF!</definedName>
    <definedName name="F_07_90" localSheetId="4">#REF!</definedName>
    <definedName name="F_07_90">#REF!</definedName>
    <definedName name="F_08_120" localSheetId="5">#REF!</definedName>
    <definedName name="F_08_120" localSheetId="4">#REF!</definedName>
    <definedName name="F_08_120">#REF!</definedName>
    <definedName name="F_08_150" localSheetId="5">#REF!</definedName>
    <definedName name="F_08_150" localSheetId="4">#REF!</definedName>
    <definedName name="F_08_150">#REF!</definedName>
    <definedName name="F_08_180" localSheetId="5">#REF!</definedName>
    <definedName name="F_08_180" localSheetId="4">#REF!</definedName>
    <definedName name="F_08_180">#REF!</definedName>
    <definedName name="F_08_210" localSheetId="5">#REF!</definedName>
    <definedName name="F_08_210" localSheetId="4">#REF!</definedName>
    <definedName name="F_08_210">#REF!</definedName>
    <definedName name="F_08_240" localSheetId="5">#REF!</definedName>
    <definedName name="F_08_240" localSheetId="4">#REF!</definedName>
    <definedName name="F_08_240">#REF!</definedName>
    <definedName name="F_08_270" localSheetId="5">#REF!</definedName>
    <definedName name="F_08_270" localSheetId="4">#REF!</definedName>
    <definedName name="F_08_270">#REF!</definedName>
    <definedName name="F_08_30" localSheetId="5">#REF!</definedName>
    <definedName name="F_08_30" localSheetId="4">#REF!</definedName>
    <definedName name="F_08_30">#REF!</definedName>
    <definedName name="F_08_300" localSheetId="5">#REF!</definedName>
    <definedName name="F_08_300" localSheetId="4">#REF!</definedName>
    <definedName name="F_08_300">#REF!</definedName>
    <definedName name="F_08_330" localSheetId="5">#REF!</definedName>
    <definedName name="F_08_330" localSheetId="4">#REF!</definedName>
    <definedName name="F_08_330">#REF!</definedName>
    <definedName name="F_08_360" localSheetId="5">#REF!</definedName>
    <definedName name="F_08_360" localSheetId="4">#REF!</definedName>
    <definedName name="F_08_360">#REF!</definedName>
    <definedName name="F_08_390" localSheetId="5">#REF!</definedName>
    <definedName name="F_08_390" localSheetId="4">#REF!</definedName>
    <definedName name="F_08_390">#REF!</definedName>
    <definedName name="F_08_420" localSheetId="5">#REF!</definedName>
    <definedName name="F_08_420" localSheetId="4">#REF!</definedName>
    <definedName name="F_08_420">#REF!</definedName>
    <definedName name="F_08_450" localSheetId="5">#REF!</definedName>
    <definedName name="F_08_450" localSheetId="4">#REF!</definedName>
    <definedName name="F_08_450">#REF!</definedName>
    <definedName name="F_08_480" localSheetId="5">#REF!</definedName>
    <definedName name="F_08_480" localSheetId="4">#REF!</definedName>
    <definedName name="F_08_480">#REF!</definedName>
    <definedName name="F_08_510" localSheetId="5">#REF!</definedName>
    <definedName name="F_08_510" localSheetId="4">#REF!</definedName>
    <definedName name="F_08_510">#REF!</definedName>
    <definedName name="F_08_540" localSheetId="5">#REF!</definedName>
    <definedName name="F_08_540" localSheetId="4">#REF!</definedName>
    <definedName name="F_08_540">#REF!</definedName>
    <definedName name="F_08_570" localSheetId="5">#REF!</definedName>
    <definedName name="F_08_570" localSheetId="4">#REF!</definedName>
    <definedName name="F_08_570">#REF!</definedName>
    <definedName name="F_08_60" localSheetId="5">#REF!</definedName>
    <definedName name="F_08_60" localSheetId="4">#REF!</definedName>
    <definedName name="F_08_60">#REF!</definedName>
    <definedName name="F_08_600" localSheetId="5">#REF!</definedName>
    <definedName name="F_08_600" localSheetId="4">#REF!</definedName>
    <definedName name="F_08_600">#REF!</definedName>
    <definedName name="F_08_630" localSheetId="5">#REF!</definedName>
    <definedName name="F_08_630" localSheetId="4">#REF!</definedName>
    <definedName name="F_08_630">#REF!</definedName>
    <definedName name="F_08_660" localSheetId="5">#REF!</definedName>
    <definedName name="F_08_660" localSheetId="4">#REF!</definedName>
    <definedName name="F_08_660">#REF!</definedName>
    <definedName name="F_08_690" localSheetId="5">#REF!</definedName>
    <definedName name="F_08_690" localSheetId="4">#REF!</definedName>
    <definedName name="F_08_690">#REF!</definedName>
    <definedName name="F_08_720" localSheetId="5">#REF!</definedName>
    <definedName name="F_08_720" localSheetId="4">#REF!</definedName>
    <definedName name="F_08_720">#REF!</definedName>
    <definedName name="F_08_90" localSheetId="5">#REF!</definedName>
    <definedName name="F_08_90" localSheetId="4">#REF!</definedName>
    <definedName name="F_08_90">#REF!</definedName>
    <definedName name="F_09_120" localSheetId="5">#REF!</definedName>
    <definedName name="F_09_120" localSheetId="4">#REF!</definedName>
    <definedName name="F_09_120">#REF!</definedName>
    <definedName name="F_09_150" localSheetId="5">#REF!</definedName>
    <definedName name="F_09_150" localSheetId="4">#REF!</definedName>
    <definedName name="F_09_150">#REF!</definedName>
    <definedName name="F_09_180" localSheetId="5">#REF!</definedName>
    <definedName name="F_09_180" localSheetId="4">#REF!</definedName>
    <definedName name="F_09_180">#REF!</definedName>
    <definedName name="F_09_210" localSheetId="5">#REF!</definedName>
    <definedName name="F_09_210" localSheetId="4">#REF!</definedName>
    <definedName name="F_09_210">#REF!</definedName>
    <definedName name="F_09_240" localSheetId="5">#REF!</definedName>
    <definedName name="F_09_240" localSheetId="4">#REF!</definedName>
    <definedName name="F_09_240">#REF!</definedName>
    <definedName name="F_09_270" localSheetId="5">#REF!</definedName>
    <definedName name="F_09_270" localSheetId="4">#REF!</definedName>
    <definedName name="F_09_270">#REF!</definedName>
    <definedName name="F_09_30" localSheetId="5">#REF!</definedName>
    <definedName name="F_09_30" localSheetId="4">#REF!</definedName>
    <definedName name="F_09_30">#REF!</definedName>
    <definedName name="F_09_300" localSheetId="5">#REF!</definedName>
    <definedName name="F_09_300" localSheetId="4">#REF!</definedName>
    <definedName name="F_09_300">#REF!</definedName>
    <definedName name="F_09_330" localSheetId="5">#REF!</definedName>
    <definedName name="F_09_330" localSheetId="4">#REF!</definedName>
    <definedName name="F_09_330">#REF!</definedName>
    <definedName name="F_09_360" localSheetId="5">#REF!</definedName>
    <definedName name="F_09_360" localSheetId="4">#REF!</definedName>
    <definedName name="F_09_360">#REF!</definedName>
    <definedName name="F_09_390" localSheetId="5">#REF!</definedName>
    <definedName name="F_09_390" localSheetId="4">#REF!</definedName>
    <definedName name="F_09_390">#REF!</definedName>
    <definedName name="F_09_420" localSheetId="5">#REF!</definedName>
    <definedName name="F_09_420" localSheetId="4">#REF!</definedName>
    <definedName name="F_09_420">#REF!</definedName>
    <definedName name="F_09_450" localSheetId="5">#REF!</definedName>
    <definedName name="F_09_450" localSheetId="4">#REF!</definedName>
    <definedName name="F_09_450">#REF!</definedName>
    <definedName name="F_09_480" localSheetId="5">#REF!</definedName>
    <definedName name="F_09_480" localSheetId="4">#REF!</definedName>
    <definedName name="F_09_480">#REF!</definedName>
    <definedName name="F_09_510" localSheetId="5">#REF!</definedName>
    <definedName name="F_09_510" localSheetId="4">#REF!</definedName>
    <definedName name="F_09_510">#REF!</definedName>
    <definedName name="F_09_540" localSheetId="5">#REF!</definedName>
    <definedName name="F_09_540" localSheetId="4">#REF!</definedName>
    <definedName name="F_09_540">#REF!</definedName>
    <definedName name="F_09_570" localSheetId="5">#REF!</definedName>
    <definedName name="F_09_570" localSheetId="4">#REF!</definedName>
    <definedName name="F_09_570">#REF!</definedName>
    <definedName name="F_09_60" localSheetId="5">#REF!</definedName>
    <definedName name="F_09_60" localSheetId="4">#REF!</definedName>
    <definedName name="F_09_60">#REF!</definedName>
    <definedName name="F_09_600" localSheetId="5">#REF!</definedName>
    <definedName name="F_09_600" localSheetId="4">#REF!</definedName>
    <definedName name="F_09_600">#REF!</definedName>
    <definedName name="F_09_630" localSheetId="5">#REF!</definedName>
    <definedName name="F_09_630" localSheetId="4">#REF!</definedName>
    <definedName name="F_09_630">#REF!</definedName>
    <definedName name="F_09_660" localSheetId="5">#REF!</definedName>
    <definedName name="F_09_660" localSheetId="4">#REF!</definedName>
    <definedName name="F_09_660">#REF!</definedName>
    <definedName name="F_09_690" localSheetId="5">#REF!</definedName>
    <definedName name="F_09_690" localSheetId="4">#REF!</definedName>
    <definedName name="F_09_690">#REF!</definedName>
    <definedName name="F_09_720" localSheetId="5">#REF!</definedName>
    <definedName name="F_09_720" localSheetId="4">#REF!</definedName>
    <definedName name="F_09_720">#REF!</definedName>
    <definedName name="F_09_90" localSheetId="5">#REF!</definedName>
    <definedName name="F_09_90" localSheetId="4">#REF!</definedName>
    <definedName name="F_09_90">#REF!</definedName>
    <definedName name="F_10_120" localSheetId="5">#REF!</definedName>
    <definedName name="F_10_120" localSheetId="4">#REF!</definedName>
    <definedName name="F_10_120">#REF!</definedName>
    <definedName name="F_10_150" localSheetId="5">#REF!</definedName>
    <definedName name="F_10_150" localSheetId="4">#REF!</definedName>
    <definedName name="F_10_150">#REF!</definedName>
    <definedName name="F_10_180" localSheetId="5">#REF!</definedName>
    <definedName name="F_10_180" localSheetId="4">#REF!</definedName>
    <definedName name="F_10_180">#REF!</definedName>
    <definedName name="F_10_210" localSheetId="5">#REF!</definedName>
    <definedName name="F_10_210" localSheetId="4">#REF!</definedName>
    <definedName name="F_10_210">#REF!</definedName>
    <definedName name="F_10_240" localSheetId="5">#REF!</definedName>
    <definedName name="F_10_240" localSheetId="4">#REF!</definedName>
    <definedName name="F_10_240">#REF!</definedName>
    <definedName name="F_10_270" localSheetId="5">#REF!</definedName>
    <definedName name="F_10_270" localSheetId="4">#REF!</definedName>
    <definedName name="F_10_270">#REF!</definedName>
    <definedName name="F_10_30" localSheetId="5">#REF!</definedName>
    <definedName name="F_10_30" localSheetId="4">#REF!</definedName>
    <definedName name="F_10_30">#REF!</definedName>
    <definedName name="F_10_300" localSheetId="5">#REF!</definedName>
    <definedName name="F_10_300" localSheetId="4">#REF!</definedName>
    <definedName name="F_10_300">#REF!</definedName>
    <definedName name="F_10_330" localSheetId="5">#REF!</definedName>
    <definedName name="F_10_330" localSheetId="4">#REF!</definedName>
    <definedName name="F_10_330">#REF!</definedName>
    <definedName name="F_10_360" localSheetId="5">#REF!</definedName>
    <definedName name="F_10_360" localSheetId="4">#REF!</definedName>
    <definedName name="F_10_360">#REF!</definedName>
    <definedName name="F_10_390" localSheetId="5">#REF!</definedName>
    <definedName name="F_10_390" localSheetId="4">#REF!</definedName>
    <definedName name="F_10_390">#REF!</definedName>
    <definedName name="F_10_420" localSheetId="5">#REF!</definedName>
    <definedName name="F_10_420" localSheetId="4">#REF!</definedName>
    <definedName name="F_10_420">#REF!</definedName>
    <definedName name="F_10_450" localSheetId="5">#REF!</definedName>
    <definedName name="F_10_450" localSheetId="4">#REF!</definedName>
    <definedName name="F_10_450">#REF!</definedName>
    <definedName name="F_10_480" localSheetId="5">#REF!</definedName>
    <definedName name="F_10_480" localSheetId="4">#REF!</definedName>
    <definedName name="F_10_480">#REF!</definedName>
    <definedName name="F_10_510" localSheetId="5">#REF!</definedName>
    <definedName name="F_10_510" localSheetId="4">#REF!</definedName>
    <definedName name="F_10_510">#REF!</definedName>
    <definedName name="F_10_540" localSheetId="5">#REF!</definedName>
    <definedName name="F_10_540" localSheetId="4">#REF!</definedName>
    <definedName name="F_10_540">#REF!</definedName>
    <definedName name="F_10_570" localSheetId="5">#REF!</definedName>
    <definedName name="F_10_570" localSheetId="4">#REF!</definedName>
    <definedName name="F_10_570">#REF!</definedName>
    <definedName name="F_10_60" localSheetId="5">#REF!</definedName>
    <definedName name="F_10_60" localSheetId="4">#REF!</definedName>
    <definedName name="F_10_60">#REF!</definedName>
    <definedName name="F_10_600" localSheetId="5">#REF!</definedName>
    <definedName name="F_10_600" localSheetId="4">#REF!</definedName>
    <definedName name="F_10_600">#REF!</definedName>
    <definedName name="F_10_630" localSheetId="5">#REF!</definedName>
    <definedName name="F_10_630" localSheetId="4">#REF!</definedName>
    <definedName name="F_10_630">#REF!</definedName>
    <definedName name="F_10_660" localSheetId="5">#REF!</definedName>
    <definedName name="F_10_660" localSheetId="4">#REF!</definedName>
    <definedName name="F_10_660">#REF!</definedName>
    <definedName name="F_10_690" localSheetId="5">#REF!</definedName>
    <definedName name="F_10_690" localSheetId="4">#REF!</definedName>
    <definedName name="F_10_690">#REF!</definedName>
    <definedName name="F_10_720" localSheetId="5">#REF!</definedName>
    <definedName name="F_10_720" localSheetId="4">#REF!</definedName>
    <definedName name="F_10_720">#REF!</definedName>
    <definedName name="F_10_90" localSheetId="5">#REF!</definedName>
    <definedName name="F_10_90" localSheetId="4">#REF!</definedName>
    <definedName name="F_10_90">#REF!</definedName>
    <definedName name="F_11_120" localSheetId="5">#REF!</definedName>
    <definedName name="F_11_120" localSheetId="4">#REF!</definedName>
    <definedName name="F_11_120">#REF!</definedName>
    <definedName name="F_11_150" localSheetId="5">#REF!</definedName>
    <definedName name="F_11_150" localSheetId="4">#REF!</definedName>
    <definedName name="F_11_150">#REF!</definedName>
    <definedName name="F_11_180" localSheetId="5">#REF!</definedName>
    <definedName name="F_11_180" localSheetId="4">#REF!</definedName>
    <definedName name="F_11_180">#REF!</definedName>
    <definedName name="F_11_210" localSheetId="5">#REF!</definedName>
    <definedName name="F_11_210" localSheetId="4">#REF!</definedName>
    <definedName name="F_11_210">#REF!</definedName>
    <definedName name="F_11_240" localSheetId="5">#REF!</definedName>
    <definedName name="F_11_240" localSheetId="4">#REF!</definedName>
    <definedName name="F_11_240">#REF!</definedName>
    <definedName name="F_11_270" localSheetId="5">#REF!</definedName>
    <definedName name="F_11_270" localSheetId="4">#REF!</definedName>
    <definedName name="F_11_270">#REF!</definedName>
    <definedName name="F_11_30" localSheetId="5">#REF!</definedName>
    <definedName name="F_11_30" localSheetId="4">#REF!</definedName>
    <definedName name="F_11_30">#REF!</definedName>
    <definedName name="F_11_300" localSheetId="5">#REF!</definedName>
    <definedName name="F_11_300" localSheetId="4">#REF!</definedName>
    <definedName name="F_11_300">#REF!</definedName>
    <definedName name="F_11_330" localSheetId="5">#REF!</definedName>
    <definedName name="F_11_330" localSheetId="4">#REF!</definedName>
    <definedName name="F_11_330">#REF!</definedName>
    <definedName name="F_11_360" localSheetId="5">#REF!</definedName>
    <definedName name="F_11_360" localSheetId="4">#REF!</definedName>
    <definedName name="F_11_360">#REF!</definedName>
    <definedName name="F_11_390" localSheetId="5">#REF!</definedName>
    <definedName name="F_11_390" localSheetId="4">#REF!</definedName>
    <definedName name="F_11_390">#REF!</definedName>
    <definedName name="F_11_420" localSheetId="5">#REF!</definedName>
    <definedName name="F_11_420" localSheetId="4">#REF!</definedName>
    <definedName name="F_11_420">#REF!</definedName>
    <definedName name="F_11_450" localSheetId="5">#REF!</definedName>
    <definedName name="F_11_450" localSheetId="4">#REF!</definedName>
    <definedName name="F_11_450">#REF!</definedName>
    <definedName name="F_11_480" localSheetId="5">#REF!</definedName>
    <definedName name="F_11_480" localSheetId="4">#REF!</definedName>
    <definedName name="F_11_480">#REF!</definedName>
    <definedName name="F_11_510" localSheetId="5">#REF!</definedName>
    <definedName name="F_11_510" localSheetId="4">#REF!</definedName>
    <definedName name="F_11_510">#REF!</definedName>
    <definedName name="F_11_540" localSheetId="5">#REF!</definedName>
    <definedName name="F_11_540" localSheetId="4">#REF!</definedName>
    <definedName name="F_11_540">#REF!</definedName>
    <definedName name="F_11_570" localSheetId="5">#REF!</definedName>
    <definedName name="F_11_570" localSheetId="4">#REF!</definedName>
    <definedName name="F_11_570">#REF!</definedName>
    <definedName name="F_11_60" localSheetId="5">#REF!</definedName>
    <definedName name="F_11_60" localSheetId="4">#REF!</definedName>
    <definedName name="F_11_60">#REF!</definedName>
    <definedName name="F_11_600" localSheetId="5">#REF!</definedName>
    <definedName name="F_11_600" localSheetId="4">#REF!</definedName>
    <definedName name="F_11_600">#REF!</definedName>
    <definedName name="F_11_630" localSheetId="5">#REF!</definedName>
    <definedName name="F_11_630" localSheetId="4">#REF!</definedName>
    <definedName name="F_11_630">#REF!</definedName>
    <definedName name="F_11_660" localSheetId="5">#REF!</definedName>
    <definedName name="F_11_660" localSheetId="4">#REF!</definedName>
    <definedName name="F_11_660">#REF!</definedName>
    <definedName name="F_11_690" localSheetId="5">#REF!</definedName>
    <definedName name="F_11_690" localSheetId="4">#REF!</definedName>
    <definedName name="F_11_690">#REF!</definedName>
    <definedName name="F_11_720" localSheetId="5">#REF!</definedName>
    <definedName name="F_11_720" localSheetId="4">#REF!</definedName>
    <definedName name="F_11_720">#REF!</definedName>
    <definedName name="F_11_90" localSheetId="5">#REF!</definedName>
    <definedName name="F_11_90" localSheetId="4">#REF!</definedName>
    <definedName name="F_11_90">#REF!</definedName>
    <definedName name="F_12_120" localSheetId="5">#REF!</definedName>
    <definedName name="F_12_120" localSheetId="4">#REF!</definedName>
    <definedName name="F_12_120">#REF!</definedName>
    <definedName name="F_12_150" localSheetId="5">#REF!</definedName>
    <definedName name="F_12_150" localSheetId="4">#REF!</definedName>
    <definedName name="F_12_150">#REF!</definedName>
    <definedName name="F_12_180" localSheetId="5">#REF!</definedName>
    <definedName name="F_12_180" localSheetId="4">#REF!</definedName>
    <definedName name="F_12_180">#REF!</definedName>
    <definedName name="F_12_210" localSheetId="5">#REF!</definedName>
    <definedName name="F_12_210" localSheetId="4">#REF!</definedName>
    <definedName name="F_12_210">#REF!</definedName>
    <definedName name="F_12_240" localSheetId="5">#REF!</definedName>
    <definedName name="F_12_240" localSheetId="4">#REF!</definedName>
    <definedName name="F_12_240">#REF!</definedName>
    <definedName name="F_12_270" localSheetId="5">#REF!</definedName>
    <definedName name="F_12_270" localSheetId="4">#REF!</definedName>
    <definedName name="F_12_270">#REF!</definedName>
    <definedName name="F_12_30" localSheetId="5">#REF!</definedName>
    <definedName name="F_12_30" localSheetId="4">#REF!</definedName>
    <definedName name="F_12_30">#REF!</definedName>
    <definedName name="F_12_300" localSheetId="5">#REF!</definedName>
    <definedName name="F_12_300" localSheetId="4">#REF!</definedName>
    <definedName name="F_12_300">#REF!</definedName>
    <definedName name="F_12_330" localSheetId="5">#REF!</definedName>
    <definedName name="F_12_330" localSheetId="4">#REF!</definedName>
    <definedName name="F_12_330">#REF!</definedName>
    <definedName name="F_12_360" localSheetId="5">#REF!</definedName>
    <definedName name="F_12_360" localSheetId="4">#REF!</definedName>
    <definedName name="F_12_360">#REF!</definedName>
    <definedName name="F_12_390" localSheetId="5">#REF!</definedName>
    <definedName name="F_12_390" localSheetId="4">#REF!</definedName>
    <definedName name="F_12_390">#REF!</definedName>
    <definedName name="F_12_420" localSheetId="5">#REF!</definedName>
    <definedName name="F_12_420" localSheetId="4">#REF!</definedName>
    <definedName name="F_12_420">#REF!</definedName>
    <definedName name="F_12_450" localSheetId="5">#REF!</definedName>
    <definedName name="F_12_450" localSheetId="4">#REF!</definedName>
    <definedName name="F_12_450">#REF!</definedName>
    <definedName name="F_12_480" localSheetId="5">#REF!</definedName>
    <definedName name="F_12_480" localSheetId="4">#REF!</definedName>
    <definedName name="F_12_480">#REF!</definedName>
    <definedName name="F_12_510" localSheetId="5">#REF!</definedName>
    <definedName name="F_12_510" localSheetId="4">#REF!</definedName>
    <definedName name="F_12_510">#REF!</definedName>
    <definedName name="F_12_540" localSheetId="5">#REF!</definedName>
    <definedName name="F_12_540" localSheetId="4">#REF!</definedName>
    <definedName name="F_12_540">#REF!</definedName>
    <definedName name="F_12_570" localSheetId="5">#REF!</definedName>
    <definedName name="F_12_570" localSheetId="4">#REF!</definedName>
    <definedName name="F_12_570">#REF!</definedName>
    <definedName name="F_12_60" localSheetId="5">#REF!</definedName>
    <definedName name="F_12_60" localSheetId="4">#REF!</definedName>
    <definedName name="F_12_60">#REF!</definedName>
    <definedName name="F_12_600" localSheetId="5">#REF!</definedName>
    <definedName name="F_12_600" localSheetId="4">#REF!</definedName>
    <definedName name="F_12_600">#REF!</definedName>
    <definedName name="F_12_630" localSheetId="5">#REF!</definedName>
    <definedName name="F_12_630" localSheetId="4">#REF!</definedName>
    <definedName name="F_12_630">#REF!</definedName>
    <definedName name="F_12_660" localSheetId="5">#REF!</definedName>
    <definedName name="F_12_660" localSheetId="4">#REF!</definedName>
    <definedName name="F_12_660">#REF!</definedName>
    <definedName name="F_12_690" localSheetId="5">#REF!</definedName>
    <definedName name="F_12_690" localSheetId="4">#REF!</definedName>
    <definedName name="F_12_690">#REF!</definedName>
    <definedName name="F_12_720" localSheetId="5">#REF!</definedName>
    <definedName name="F_12_720" localSheetId="4">#REF!</definedName>
    <definedName name="F_12_720">#REF!</definedName>
    <definedName name="F_12_90" localSheetId="5">#REF!</definedName>
    <definedName name="F_12_90" localSheetId="4">#REF!</definedName>
    <definedName name="F_12_90">#REF!</definedName>
    <definedName name="F_13_120" localSheetId="5">#REF!</definedName>
    <definedName name="F_13_120" localSheetId="4">#REF!</definedName>
    <definedName name="F_13_120">#REF!</definedName>
    <definedName name="F_13_150" localSheetId="5">#REF!</definedName>
    <definedName name="F_13_150" localSheetId="4">#REF!</definedName>
    <definedName name="F_13_150">#REF!</definedName>
    <definedName name="F_13_180" localSheetId="5">#REF!</definedName>
    <definedName name="F_13_180" localSheetId="4">#REF!</definedName>
    <definedName name="F_13_180">#REF!</definedName>
    <definedName name="F_13_210" localSheetId="5">#REF!</definedName>
    <definedName name="F_13_210" localSheetId="4">#REF!</definedName>
    <definedName name="F_13_210">#REF!</definedName>
    <definedName name="F_13_240" localSheetId="5">#REF!</definedName>
    <definedName name="F_13_240" localSheetId="4">#REF!</definedName>
    <definedName name="F_13_240">#REF!</definedName>
    <definedName name="F_13_270" localSheetId="5">#REF!</definedName>
    <definedName name="F_13_270" localSheetId="4">#REF!</definedName>
    <definedName name="F_13_270">#REF!</definedName>
    <definedName name="F_13_30" localSheetId="5">#REF!</definedName>
    <definedName name="F_13_30" localSheetId="4">#REF!</definedName>
    <definedName name="F_13_30">#REF!</definedName>
    <definedName name="F_13_300" localSheetId="5">#REF!</definedName>
    <definedName name="F_13_300" localSheetId="4">#REF!</definedName>
    <definedName name="F_13_300">#REF!</definedName>
    <definedName name="F_13_330" localSheetId="5">#REF!</definedName>
    <definedName name="F_13_330" localSheetId="4">#REF!</definedName>
    <definedName name="F_13_330">#REF!</definedName>
    <definedName name="F_13_360" localSheetId="5">#REF!</definedName>
    <definedName name="F_13_360" localSheetId="4">#REF!</definedName>
    <definedName name="F_13_360">#REF!</definedName>
    <definedName name="F_13_390" localSheetId="5">#REF!</definedName>
    <definedName name="F_13_390" localSheetId="4">#REF!</definedName>
    <definedName name="F_13_390">#REF!</definedName>
    <definedName name="F_13_420" localSheetId="5">#REF!</definedName>
    <definedName name="F_13_420" localSheetId="4">#REF!</definedName>
    <definedName name="F_13_420">#REF!</definedName>
    <definedName name="F_13_450" localSheetId="5">#REF!</definedName>
    <definedName name="F_13_450" localSheetId="4">#REF!</definedName>
    <definedName name="F_13_450">#REF!</definedName>
    <definedName name="F_13_480" localSheetId="5">#REF!</definedName>
    <definedName name="F_13_480" localSheetId="4">#REF!</definedName>
    <definedName name="F_13_480">#REF!</definedName>
    <definedName name="F_13_510" localSheetId="5">#REF!</definedName>
    <definedName name="F_13_510" localSheetId="4">#REF!</definedName>
    <definedName name="F_13_510">#REF!</definedName>
    <definedName name="F_13_540" localSheetId="5">#REF!</definedName>
    <definedName name="F_13_540" localSheetId="4">#REF!</definedName>
    <definedName name="F_13_540">#REF!</definedName>
    <definedName name="F_13_570" localSheetId="5">#REF!</definedName>
    <definedName name="F_13_570" localSheetId="4">#REF!</definedName>
    <definedName name="F_13_570">#REF!</definedName>
    <definedName name="F_13_60" localSheetId="5">#REF!</definedName>
    <definedName name="F_13_60" localSheetId="4">#REF!</definedName>
    <definedName name="F_13_60">#REF!</definedName>
    <definedName name="F_13_600" localSheetId="5">#REF!</definedName>
    <definedName name="F_13_600" localSheetId="4">#REF!</definedName>
    <definedName name="F_13_600">#REF!</definedName>
    <definedName name="F_13_630" localSheetId="5">#REF!</definedName>
    <definedName name="F_13_630" localSheetId="4">#REF!</definedName>
    <definedName name="F_13_630">#REF!</definedName>
    <definedName name="F_13_660" localSheetId="5">#REF!</definedName>
    <definedName name="F_13_660" localSheetId="4">#REF!</definedName>
    <definedName name="F_13_660">#REF!</definedName>
    <definedName name="F_13_690" localSheetId="5">#REF!</definedName>
    <definedName name="F_13_690" localSheetId="4">#REF!</definedName>
    <definedName name="F_13_690">#REF!</definedName>
    <definedName name="F_13_720" localSheetId="5">#REF!</definedName>
    <definedName name="F_13_720" localSheetId="4">#REF!</definedName>
    <definedName name="F_13_720">#REF!</definedName>
    <definedName name="F_13_90" localSheetId="5">#REF!</definedName>
    <definedName name="F_13_90" localSheetId="4">#REF!</definedName>
    <definedName name="F_13_90">#REF!</definedName>
    <definedName name="F_14_120" localSheetId="5">#REF!</definedName>
    <definedName name="F_14_120" localSheetId="4">#REF!</definedName>
    <definedName name="F_14_120">#REF!</definedName>
    <definedName name="F_14_150" localSheetId="5">#REF!</definedName>
    <definedName name="F_14_150" localSheetId="4">#REF!</definedName>
    <definedName name="F_14_150">#REF!</definedName>
    <definedName name="F_14_180" localSheetId="5">#REF!</definedName>
    <definedName name="F_14_180" localSheetId="4">#REF!</definedName>
    <definedName name="F_14_180">#REF!</definedName>
    <definedName name="F_14_210" localSheetId="5">#REF!</definedName>
    <definedName name="F_14_210" localSheetId="4">#REF!</definedName>
    <definedName name="F_14_210">#REF!</definedName>
    <definedName name="F_14_240" localSheetId="5">#REF!</definedName>
    <definedName name="F_14_240" localSheetId="4">#REF!</definedName>
    <definedName name="F_14_240">#REF!</definedName>
    <definedName name="F_14_270" localSheetId="5">#REF!</definedName>
    <definedName name="F_14_270" localSheetId="4">#REF!</definedName>
    <definedName name="F_14_270">#REF!</definedName>
    <definedName name="F_14_30" localSheetId="5">#REF!</definedName>
    <definedName name="F_14_30" localSheetId="4">#REF!</definedName>
    <definedName name="F_14_30">#REF!</definedName>
    <definedName name="F_14_300" localSheetId="5">#REF!</definedName>
    <definedName name="F_14_300" localSheetId="4">#REF!</definedName>
    <definedName name="F_14_300">#REF!</definedName>
    <definedName name="F_14_330" localSheetId="5">#REF!</definedName>
    <definedName name="F_14_330" localSheetId="4">#REF!</definedName>
    <definedName name="F_14_330">#REF!</definedName>
    <definedName name="F_14_360" localSheetId="5">#REF!</definedName>
    <definedName name="F_14_360" localSheetId="4">#REF!</definedName>
    <definedName name="F_14_360">#REF!</definedName>
    <definedName name="F_14_390" localSheetId="5">#REF!</definedName>
    <definedName name="F_14_390" localSheetId="4">#REF!</definedName>
    <definedName name="F_14_390">#REF!</definedName>
    <definedName name="F_14_420" localSheetId="5">#REF!</definedName>
    <definedName name="F_14_420" localSheetId="4">#REF!</definedName>
    <definedName name="F_14_420">#REF!</definedName>
    <definedName name="F_14_450" localSheetId="5">#REF!</definedName>
    <definedName name="F_14_450" localSheetId="4">#REF!</definedName>
    <definedName name="F_14_450">#REF!</definedName>
    <definedName name="F_14_480" localSheetId="5">#REF!</definedName>
    <definedName name="F_14_480" localSheetId="4">#REF!</definedName>
    <definedName name="F_14_480">#REF!</definedName>
    <definedName name="F_14_510" localSheetId="5">#REF!</definedName>
    <definedName name="F_14_510" localSheetId="4">#REF!</definedName>
    <definedName name="F_14_510">#REF!</definedName>
    <definedName name="F_14_540" localSheetId="5">#REF!</definedName>
    <definedName name="F_14_540" localSheetId="4">#REF!</definedName>
    <definedName name="F_14_540">#REF!</definedName>
    <definedName name="F_14_570" localSheetId="5">#REF!</definedName>
    <definedName name="F_14_570" localSheetId="4">#REF!</definedName>
    <definedName name="F_14_570">#REF!</definedName>
    <definedName name="F_14_60" localSheetId="5">#REF!</definedName>
    <definedName name="F_14_60" localSheetId="4">#REF!</definedName>
    <definedName name="F_14_60">#REF!</definedName>
    <definedName name="F_14_600" localSheetId="5">#REF!</definedName>
    <definedName name="F_14_600" localSheetId="4">#REF!</definedName>
    <definedName name="F_14_600">#REF!</definedName>
    <definedName name="F_14_630" localSheetId="5">#REF!</definedName>
    <definedName name="F_14_630" localSheetId="4">#REF!</definedName>
    <definedName name="F_14_630">#REF!</definedName>
    <definedName name="F_14_660" localSheetId="5">#REF!</definedName>
    <definedName name="F_14_660" localSheetId="4">#REF!</definedName>
    <definedName name="F_14_660">#REF!</definedName>
    <definedName name="F_14_690" localSheetId="5">#REF!</definedName>
    <definedName name="F_14_690" localSheetId="4">#REF!</definedName>
    <definedName name="F_14_690">#REF!</definedName>
    <definedName name="F_14_720" localSheetId="5">#REF!</definedName>
    <definedName name="F_14_720" localSheetId="4">#REF!</definedName>
    <definedName name="F_14_720">#REF!</definedName>
    <definedName name="F_14_90" localSheetId="5">#REF!</definedName>
    <definedName name="F_14_90" localSheetId="4">#REF!</definedName>
    <definedName name="F_14_90">#REF!</definedName>
    <definedName name="F_15_120" localSheetId="5">#REF!</definedName>
    <definedName name="F_15_120" localSheetId="4">#REF!</definedName>
    <definedName name="F_15_120">#REF!</definedName>
    <definedName name="F_15_150" localSheetId="5">#REF!</definedName>
    <definedName name="F_15_150" localSheetId="4">#REF!</definedName>
    <definedName name="F_15_150">#REF!</definedName>
    <definedName name="F_15_180" localSheetId="5">#REF!</definedName>
    <definedName name="F_15_180" localSheetId="4">#REF!</definedName>
    <definedName name="F_15_180">#REF!</definedName>
    <definedName name="F_15_210" localSheetId="5">#REF!</definedName>
    <definedName name="F_15_210" localSheetId="4">#REF!</definedName>
    <definedName name="F_15_210">#REF!</definedName>
    <definedName name="F_15_240" localSheetId="5">#REF!</definedName>
    <definedName name="F_15_240" localSheetId="4">#REF!</definedName>
    <definedName name="F_15_240">#REF!</definedName>
    <definedName name="F_15_270" localSheetId="5">#REF!</definedName>
    <definedName name="F_15_270" localSheetId="4">#REF!</definedName>
    <definedName name="F_15_270">#REF!</definedName>
    <definedName name="F_15_30" localSheetId="5">#REF!</definedName>
    <definedName name="F_15_30" localSheetId="4">#REF!</definedName>
    <definedName name="F_15_30">#REF!</definedName>
    <definedName name="F_15_300" localSheetId="5">#REF!</definedName>
    <definedName name="F_15_300" localSheetId="4">#REF!</definedName>
    <definedName name="F_15_300">#REF!</definedName>
    <definedName name="F_15_330" localSheetId="5">#REF!</definedName>
    <definedName name="F_15_330" localSheetId="4">#REF!</definedName>
    <definedName name="F_15_330">#REF!</definedName>
    <definedName name="F_15_360" localSheetId="5">#REF!</definedName>
    <definedName name="F_15_360" localSheetId="4">#REF!</definedName>
    <definedName name="F_15_360">#REF!</definedName>
    <definedName name="F_15_390" localSheetId="5">#REF!</definedName>
    <definedName name="F_15_390" localSheetId="4">#REF!</definedName>
    <definedName name="F_15_390">#REF!</definedName>
    <definedName name="F_15_420" localSheetId="5">#REF!</definedName>
    <definedName name="F_15_420" localSheetId="4">#REF!</definedName>
    <definedName name="F_15_420">#REF!</definedName>
    <definedName name="F_15_450" localSheetId="5">#REF!</definedName>
    <definedName name="F_15_450" localSheetId="4">#REF!</definedName>
    <definedName name="F_15_450">#REF!</definedName>
    <definedName name="F_15_480" localSheetId="5">#REF!</definedName>
    <definedName name="F_15_480" localSheetId="4">#REF!</definedName>
    <definedName name="F_15_480">#REF!</definedName>
    <definedName name="F_15_510" localSheetId="5">#REF!</definedName>
    <definedName name="F_15_510" localSheetId="4">#REF!</definedName>
    <definedName name="F_15_510">#REF!</definedName>
    <definedName name="F_15_540" localSheetId="5">#REF!</definedName>
    <definedName name="F_15_540" localSheetId="4">#REF!</definedName>
    <definedName name="F_15_540">#REF!</definedName>
    <definedName name="F_15_570" localSheetId="5">#REF!</definedName>
    <definedName name="F_15_570" localSheetId="4">#REF!</definedName>
    <definedName name="F_15_570">#REF!</definedName>
    <definedName name="F_15_60" localSheetId="5">#REF!</definedName>
    <definedName name="F_15_60" localSheetId="4">#REF!</definedName>
    <definedName name="F_15_60">#REF!</definedName>
    <definedName name="F_15_600" localSheetId="5">#REF!</definedName>
    <definedName name="F_15_600" localSheetId="4">#REF!</definedName>
    <definedName name="F_15_600">#REF!</definedName>
    <definedName name="F_15_630" localSheetId="5">#REF!</definedName>
    <definedName name="F_15_630" localSheetId="4">#REF!</definedName>
    <definedName name="F_15_630">#REF!</definedName>
    <definedName name="F_15_660" localSheetId="5">#REF!</definedName>
    <definedName name="F_15_660" localSheetId="4">#REF!</definedName>
    <definedName name="F_15_660">#REF!</definedName>
    <definedName name="F_15_690" localSheetId="5">#REF!</definedName>
    <definedName name="F_15_690" localSheetId="4">#REF!</definedName>
    <definedName name="F_15_690">#REF!</definedName>
    <definedName name="F_15_720" localSheetId="5">#REF!</definedName>
    <definedName name="F_15_720" localSheetId="4">#REF!</definedName>
    <definedName name="F_15_720">#REF!</definedName>
    <definedName name="F_15_90" localSheetId="5">#REF!</definedName>
    <definedName name="F_15_90" localSheetId="4">#REF!</definedName>
    <definedName name="F_15_90">#REF!</definedName>
    <definedName name="FATOR" localSheetId="5">#REF!</definedName>
    <definedName name="FATOR" localSheetId="4">#REF!</definedName>
    <definedName name="FATOR" localSheetId="0">#REF!</definedName>
    <definedName name="FATOR">#REF!</definedName>
    <definedName name="FatSabadoOut">'[24]TrafContExpan-NoPrint'!$O$5</definedName>
    <definedName name="FatSextaOut">'[24]TrafContExpan-NoPrint'!$O$4</definedName>
    <definedName name="fc1a" localSheetId="2">'[10]PRO-08'!#REF!</definedName>
    <definedName name="fc1a" localSheetId="6">'[10]PRO-08'!#REF!</definedName>
    <definedName name="fc1a" localSheetId="8">'[10]PRO-08'!#REF!</definedName>
    <definedName name="fc1a" localSheetId="10">'[10]PRO-08'!#REF!</definedName>
    <definedName name="fc1a" localSheetId="3">'[10]PRO-08'!#REF!</definedName>
    <definedName name="fc1a" localSheetId="5">'[10]PRO-08'!#REF!</definedName>
    <definedName name="fc1a" localSheetId="7">'[10]PRO-08'!#REF!</definedName>
    <definedName name="fc1a" localSheetId="9">'[10]PRO-08'!#REF!</definedName>
    <definedName name="fc1a" localSheetId="4">'[10]PRO-08'!#REF!</definedName>
    <definedName name="fc1a" localSheetId="12">'[10]PRO-08'!#REF!</definedName>
    <definedName name="fc1a">'[10]PRO-08'!#REF!</definedName>
    <definedName name="FC2A" localSheetId="2">'[10]PRO-08'!#REF!</definedName>
    <definedName name="FC2A" localSheetId="6">'[10]PRO-08'!#REF!</definedName>
    <definedName name="FC2A" localSheetId="8">'[10]PRO-08'!#REF!</definedName>
    <definedName name="FC2A" localSheetId="10">'[10]PRO-08'!#REF!</definedName>
    <definedName name="FC2A" localSheetId="3">'[10]PRO-08'!#REF!</definedName>
    <definedName name="FC2A" localSheetId="5">'[10]PRO-08'!#REF!</definedName>
    <definedName name="FC2A" localSheetId="7">'[10]PRO-08'!#REF!</definedName>
    <definedName name="FC2A" localSheetId="9">'[10]PRO-08'!#REF!</definedName>
    <definedName name="FC2A" localSheetId="4">'[10]PRO-08'!#REF!</definedName>
    <definedName name="FC2A" localSheetId="12">'[10]PRO-08'!#REF!</definedName>
    <definedName name="FC2A">'[10]PRO-08'!#REF!</definedName>
    <definedName name="FC3A" localSheetId="6">'[10]PRO-08'!#REF!</definedName>
    <definedName name="FC3A" localSheetId="8">'[10]PRO-08'!#REF!</definedName>
    <definedName name="FC3A" localSheetId="10">'[10]PRO-08'!#REF!</definedName>
    <definedName name="FC3A" localSheetId="5">'[10]PRO-08'!#REF!</definedName>
    <definedName name="FC3A" localSheetId="7">'[10]PRO-08'!#REF!</definedName>
    <definedName name="FC3A" localSheetId="9">'[10]PRO-08'!#REF!</definedName>
    <definedName name="FC3A" localSheetId="4">'[10]PRO-08'!#REF!</definedName>
    <definedName name="FC3A" localSheetId="12">'[10]PRO-08'!#REF!</definedName>
    <definedName name="FC3A">'[10]PRO-08'!#REF!</definedName>
    <definedName name="Fd" localSheetId="2">#REF!</definedName>
    <definedName name="Fd" localSheetId="6">#REF!</definedName>
    <definedName name="Fd" localSheetId="8">#REF!</definedName>
    <definedName name="Fd" localSheetId="10">#REF!</definedName>
    <definedName name="Fd" localSheetId="3">#REF!</definedName>
    <definedName name="Fd" localSheetId="5">#REF!</definedName>
    <definedName name="Fd" localSheetId="7">#REF!</definedName>
    <definedName name="Fd" localSheetId="9">#REF!</definedName>
    <definedName name="Fd" localSheetId="4">#REF!</definedName>
    <definedName name="Fd" localSheetId="0">#REF!</definedName>
    <definedName name="Fd" localSheetId="12">#REF!</definedName>
    <definedName name="Fd">#REF!</definedName>
    <definedName name="fdf" localSheetId="2" hidden="1">{#N/A,#N/A,FALSE,"MO (2)"}</definedName>
    <definedName name="fdf" localSheetId="6" hidden="1">{#N/A,#N/A,FALSE,"MO (2)"}</definedName>
    <definedName name="fdf" localSheetId="8" hidden="1">{#N/A,#N/A,FALSE,"MO (2)"}</definedName>
    <definedName name="fdf" localSheetId="10" hidden="1">{#N/A,#N/A,FALSE,"MO (2)"}</definedName>
    <definedName name="fdf" localSheetId="3" hidden="1">{#N/A,#N/A,FALSE,"MO (2)"}</definedName>
    <definedName name="fdf" localSheetId="5" hidden="1">{#N/A,#N/A,FALSE,"MO (2)"}</definedName>
    <definedName name="fdf" localSheetId="7" hidden="1">{#N/A,#N/A,FALSE,"MO (2)"}</definedName>
    <definedName name="fdf" localSheetId="9" hidden="1">{#N/A,#N/A,FALSE,"MO (2)"}</definedName>
    <definedName name="fdf" localSheetId="11" hidden="1">{#N/A,#N/A,FALSE,"MO (2)"}</definedName>
    <definedName name="fdf" localSheetId="4" hidden="1">{#N/A,#N/A,FALSE,"MO (2)"}</definedName>
    <definedName name="fdf" localSheetId="0" hidden="1">{#N/A,#N/A,FALSE,"MO (2)"}</definedName>
    <definedName name="fdf" localSheetId="12" hidden="1">{#N/A,#N/A,FALSE,"MO (2)"}</definedName>
    <definedName name="fdf" hidden="1">{#N/A,#N/A,FALSE,"MO (2)"}</definedName>
    <definedName name="fdfd" localSheetId="2" hidden="1">{#N/A,#N/A,FALSE,"MO (2)"}</definedName>
    <definedName name="fdfd" localSheetId="6" hidden="1">{#N/A,#N/A,FALSE,"MO (2)"}</definedName>
    <definedName name="fdfd" localSheetId="8" hidden="1">{#N/A,#N/A,FALSE,"MO (2)"}</definedName>
    <definedName name="fdfd" localSheetId="10" hidden="1">{#N/A,#N/A,FALSE,"MO (2)"}</definedName>
    <definedName name="fdfd" localSheetId="3" hidden="1">{#N/A,#N/A,FALSE,"MO (2)"}</definedName>
    <definedName name="fdfd" localSheetId="5" hidden="1">{#N/A,#N/A,FALSE,"MO (2)"}</definedName>
    <definedName name="fdfd" localSheetId="7" hidden="1">{#N/A,#N/A,FALSE,"MO (2)"}</definedName>
    <definedName name="fdfd" localSheetId="9" hidden="1">{#N/A,#N/A,FALSE,"MO (2)"}</definedName>
    <definedName name="fdfd" localSheetId="11" hidden="1">{#N/A,#N/A,FALSE,"MO (2)"}</definedName>
    <definedName name="fdfd" localSheetId="4" hidden="1">{#N/A,#N/A,FALSE,"MO (2)"}</definedName>
    <definedName name="fdfd" localSheetId="0" hidden="1">{#N/A,#N/A,FALSE,"MO (2)"}</definedName>
    <definedName name="fdfd" localSheetId="12" hidden="1">{#N/A,#N/A,FALSE,"MO (2)"}</definedName>
    <definedName name="fdfd" hidden="1">{#N/A,#N/A,FALSE,"MO (2)"}</definedName>
    <definedName name="FDGD" localSheetId="5">[1]Reforma!#REF!</definedName>
    <definedName name="FDGD" localSheetId="4">[1]Reforma!#REF!</definedName>
    <definedName name="FDGD">[1]Reforma!#REF!</definedName>
    <definedName name="fernanda" localSheetId="6">#REF!</definedName>
    <definedName name="fernanda" localSheetId="8">#REF!</definedName>
    <definedName name="fernanda" localSheetId="10">#REF!</definedName>
    <definedName name="fernanda" localSheetId="5">#REF!</definedName>
    <definedName name="fernanda" localSheetId="7">#REF!</definedName>
    <definedName name="fernanda" localSheetId="9">#REF!</definedName>
    <definedName name="fernanda" localSheetId="4">#REF!</definedName>
    <definedName name="fernanda" localSheetId="0">#REF!</definedName>
    <definedName name="fernanda" localSheetId="12">#REF!</definedName>
    <definedName name="fernanda">#REF!</definedName>
    <definedName name="ferro" localSheetId="2" hidden="1">{#N/A,#N/A,FALSE,"MO (2)"}</definedName>
    <definedName name="ferro" localSheetId="6" hidden="1">{#N/A,#N/A,FALSE,"MO (2)"}</definedName>
    <definedName name="ferro" localSheetId="8" hidden="1">{#N/A,#N/A,FALSE,"MO (2)"}</definedName>
    <definedName name="ferro" localSheetId="10" hidden="1">{#N/A,#N/A,FALSE,"MO (2)"}</definedName>
    <definedName name="ferro" localSheetId="3" hidden="1">{#N/A,#N/A,FALSE,"MO (2)"}</definedName>
    <definedName name="ferro" localSheetId="5" hidden="1">{#N/A,#N/A,FALSE,"MO (2)"}</definedName>
    <definedName name="ferro" localSheetId="7" hidden="1">{#N/A,#N/A,FALSE,"MO (2)"}</definedName>
    <definedName name="ferro" localSheetId="9" hidden="1">{#N/A,#N/A,FALSE,"MO (2)"}</definedName>
    <definedName name="ferro" localSheetId="11" hidden="1">{#N/A,#N/A,FALSE,"MO (2)"}</definedName>
    <definedName name="ferro" localSheetId="4" hidden="1">{#N/A,#N/A,FALSE,"MO (2)"}</definedName>
    <definedName name="ferro" localSheetId="0" hidden="1">{#N/A,#N/A,FALSE,"MO (2)"}</definedName>
    <definedName name="ferro" localSheetId="12" hidden="1">{#N/A,#N/A,FALSE,"MO (2)"}</definedName>
    <definedName name="ferro" hidden="1">{#N/A,#N/A,FALSE,"MO (2)"}</definedName>
    <definedName name="Ferro_CA60" localSheetId="2">#REF!</definedName>
    <definedName name="Ferro_CA60" localSheetId="6">#REF!</definedName>
    <definedName name="Ferro_CA60" localSheetId="8">#REF!</definedName>
    <definedName name="Ferro_CA60" localSheetId="10">#REF!</definedName>
    <definedName name="Ferro_CA60" localSheetId="3">#REF!</definedName>
    <definedName name="Ferro_CA60" localSheetId="5">#REF!</definedName>
    <definedName name="Ferro_CA60" localSheetId="7">#REF!</definedName>
    <definedName name="Ferro_CA60" localSheetId="9">#REF!</definedName>
    <definedName name="Ferro_CA60" localSheetId="4">#REF!</definedName>
    <definedName name="Ferro_CA60" localSheetId="12">#REF!</definedName>
    <definedName name="Ferro_CA60">#REF!</definedName>
    <definedName name="FF" localSheetId="6">#REF!</definedName>
    <definedName name="FF" localSheetId="8">#REF!</definedName>
    <definedName name="FF" localSheetId="10">#REF!</definedName>
    <definedName name="FF" localSheetId="5">#REF!</definedName>
    <definedName name="FF" localSheetId="7">#REF!</definedName>
    <definedName name="FF" localSheetId="9">#REF!</definedName>
    <definedName name="FF" localSheetId="4">#REF!</definedName>
    <definedName name="FF" localSheetId="0">#REF!</definedName>
    <definedName name="FF" localSheetId="12">#REF!</definedName>
    <definedName name="FF">#REF!</definedName>
    <definedName name="FFF" localSheetId="5">#REF!</definedName>
    <definedName name="FFF" localSheetId="4">#REF!</definedName>
    <definedName name="FFF" localSheetId="0">#REF!</definedName>
    <definedName name="FFF" localSheetId="12">#REF!</definedName>
    <definedName name="FFF">#REF!</definedName>
    <definedName name="fgsagvasdf" localSheetId="5">#REF!</definedName>
    <definedName name="fgsagvasdf" localSheetId="4">#REF!</definedName>
    <definedName name="fgsagvasdf">#REF!</definedName>
    <definedName name="fgt" localSheetId="2">[1]Reforma!#REF!</definedName>
    <definedName name="fgt" localSheetId="6">[1]Reforma!#REF!</definedName>
    <definedName name="fgt" localSheetId="8">[1]Reforma!#REF!</definedName>
    <definedName name="fgt" localSheetId="10">[1]Reforma!#REF!</definedName>
    <definedName name="fgt" localSheetId="3">[1]Reforma!#REF!</definedName>
    <definedName name="fgt" localSheetId="5">[1]Reforma!#REF!</definedName>
    <definedName name="fgt" localSheetId="7">[1]Reforma!#REF!</definedName>
    <definedName name="fgt" localSheetId="9">[1]Reforma!#REF!</definedName>
    <definedName name="fgt" localSheetId="4">[1]Reforma!#REF!</definedName>
    <definedName name="fgt" localSheetId="12">[1]Reforma!#REF!</definedName>
    <definedName name="fgt">[1]Reforma!#REF!</definedName>
    <definedName name="Filtro" localSheetId="2">#REF!</definedName>
    <definedName name="Filtro" localSheetId="6">#REF!</definedName>
    <definedName name="Filtro" localSheetId="8">#REF!</definedName>
    <definedName name="Filtro" localSheetId="10">#REF!</definedName>
    <definedName name="Filtro" localSheetId="3">#REF!</definedName>
    <definedName name="Filtro" localSheetId="5">#REF!</definedName>
    <definedName name="Filtro" localSheetId="7">#REF!</definedName>
    <definedName name="Filtro" localSheetId="9">#REF!</definedName>
    <definedName name="Filtro" localSheetId="4">#REF!</definedName>
    <definedName name="Filtro" localSheetId="12">#REF!</definedName>
    <definedName name="Filtro">#REF!</definedName>
    <definedName name="FINAL" localSheetId="6">#REF!</definedName>
    <definedName name="FINAL" localSheetId="8">#REF!</definedName>
    <definedName name="FINAL" localSheetId="10">#REF!</definedName>
    <definedName name="FINAL" localSheetId="5">#REF!</definedName>
    <definedName name="FINAL" localSheetId="7">#REF!</definedName>
    <definedName name="FINAL" localSheetId="9">#REF!</definedName>
    <definedName name="FINAL" localSheetId="4">#REF!</definedName>
    <definedName name="FINAL" localSheetId="12">#REF!</definedName>
    <definedName name="FINAL">#REF!</definedName>
    <definedName name="Formula" localSheetId="6">#REF!</definedName>
    <definedName name="Formula" localSheetId="8">#REF!</definedName>
    <definedName name="Formula" localSheetId="10">#REF!</definedName>
    <definedName name="Formula" localSheetId="5">#REF!</definedName>
    <definedName name="Formula" localSheetId="7">#REF!</definedName>
    <definedName name="Formula" localSheetId="9">#REF!</definedName>
    <definedName name="Formula" localSheetId="4">#REF!</definedName>
    <definedName name="Formula" localSheetId="12">#REF!</definedName>
    <definedName name="Formula">#REF!</definedName>
    <definedName name="Formula_1" localSheetId="5">#REF!</definedName>
    <definedName name="Formula_1" localSheetId="4">#REF!</definedName>
    <definedName name="Formula_1">#REF!</definedName>
    <definedName name="Formula_10" localSheetId="5">#REF!</definedName>
    <definedName name="Formula_10" localSheetId="4">#REF!</definedName>
    <definedName name="Formula_10">#REF!</definedName>
    <definedName name="Formula_2" localSheetId="5">#REF!</definedName>
    <definedName name="Formula_2" localSheetId="4">#REF!</definedName>
    <definedName name="Formula_2">#REF!</definedName>
    <definedName name="Formula_3" localSheetId="5">#REF!</definedName>
    <definedName name="Formula_3" localSheetId="4">#REF!</definedName>
    <definedName name="Formula_3">#REF!</definedName>
    <definedName name="Formula_4" localSheetId="5">#REF!</definedName>
    <definedName name="Formula_4" localSheetId="4">#REF!</definedName>
    <definedName name="Formula_4">#REF!</definedName>
    <definedName name="Formula_5" localSheetId="5">#REF!</definedName>
    <definedName name="Formula_5" localSheetId="4">#REF!</definedName>
    <definedName name="Formula_5">#REF!</definedName>
    <definedName name="Formula_5_1" localSheetId="5">#REF!</definedName>
    <definedName name="Formula_5_1" localSheetId="4">#REF!</definedName>
    <definedName name="Formula_5_1">#REF!</definedName>
    <definedName name="Formula_6" localSheetId="5">#REF!</definedName>
    <definedName name="Formula_6" localSheetId="4">#REF!</definedName>
    <definedName name="Formula_6">#REF!</definedName>
    <definedName name="formulas">[25]C!$B$112,[25]C!$B$50,[25]C!$B$174:$B$177,[25]C!$B$236:$B$239,[25]C!$B$298:$B$301,[25]C!$B$360:$B$362,[25]C!$B$422:$B$424,[25]C!$B$484:$B$486,[25]C!$B$546:$B$547,[25]C!$B$608:$B$609,[25]C!$B$671:$B$672,[25]C!$B$733:$B$734,[25]C!$B$795:$B$796,[25]C!$B$857:$B$858,[25]C!$B$980,[25]C!$B$1042,[25]C!$B$1104,[25]C!$B$1166:$B$1168,[25]C!$B$1228:$B$1230,[25]C!$B$1290:$B$1292</definedName>
    <definedName name="FORN_ACESS_EMISS" localSheetId="6">#REF!</definedName>
    <definedName name="FORN_ACESS_EMISS" localSheetId="8">#REF!</definedName>
    <definedName name="FORN_ACESS_EMISS" localSheetId="10">#REF!</definedName>
    <definedName name="FORN_ACESS_EMISS" localSheetId="5">#REF!</definedName>
    <definedName name="FORN_ACESS_EMISS" localSheetId="7">#REF!</definedName>
    <definedName name="FORN_ACESS_EMISS" localSheetId="9">#REF!</definedName>
    <definedName name="FORN_ACESS_EMISS" localSheetId="4">#REF!</definedName>
    <definedName name="FORN_ACESS_EMISS" localSheetId="0">#REF!</definedName>
    <definedName name="FORN_ACESS_EMISS" localSheetId="12">#REF!</definedName>
    <definedName name="FORN_ACESS_EMISS">#REF!</definedName>
    <definedName name="FORN_ACESS_EMISS2_M" localSheetId="6">#REF!</definedName>
    <definedName name="FORN_ACESS_EMISS2_M" localSheetId="8">#REF!</definedName>
    <definedName name="FORN_ACESS_EMISS2_M" localSheetId="10">#REF!</definedName>
    <definedName name="FORN_ACESS_EMISS2_M" localSheetId="5">#REF!</definedName>
    <definedName name="FORN_ACESS_EMISS2_M" localSheetId="7">#REF!</definedName>
    <definedName name="FORN_ACESS_EMISS2_M" localSheetId="9">#REF!</definedName>
    <definedName name="FORN_ACESS_EMISS2_M" localSheetId="4">#REF!</definedName>
    <definedName name="FORN_ACESS_EMISS2_M" localSheetId="12">#REF!</definedName>
    <definedName name="FORN_ACESS_EMISS2_M">#REF!</definedName>
    <definedName name="FORN_ACESS_EMISS3_M" localSheetId="5">#REF!</definedName>
    <definedName name="FORN_ACESS_EMISS3_M" localSheetId="4">#REF!</definedName>
    <definedName name="FORN_ACESS_EMISS3_M" localSheetId="12">#REF!</definedName>
    <definedName name="FORN_ACESS_EMISS3_M">#REF!</definedName>
    <definedName name="FORN_ACESS_REDE_COL" localSheetId="5">#REF!</definedName>
    <definedName name="FORN_ACESS_REDE_COL" localSheetId="4">#REF!</definedName>
    <definedName name="FORN_ACESS_REDE_COL">#REF!</definedName>
    <definedName name="FORN_ACESSÓRIOS" localSheetId="5">#REF!</definedName>
    <definedName name="FORN_ACESSÓRIOS" localSheetId="4">#REF!</definedName>
    <definedName name="FORN_ACESSÓRIOS">#REF!</definedName>
    <definedName name="FORN_CON_EMISS3_M" localSheetId="5">#REF!</definedName>
    <definedName name="FORN_CON_EMISS3_M" localSheetId="4">#REF!</definedName>
    <definedName name="FORN_CON_EMISS3_M">#REF!</definedName>
    <definedName name="FORN_CONEX" localSheetId="5">#REF!</definedName>
    <definedName name="FORN_CONEX" localSheetId="4">#REF!</definedName>
    <definedName name="FORN_CONEX">#REF!</definedName>
    <definedName name="FORN_CONEX_EMISS" localSheetId="5">#REF!</definedName>
    <definedName name="FORN_CONEX_EMISS" localSheetId="4">#REF!</definedName>
    <definedName name="FORN_CONEX_EMISS">#REF!</definedName>
    <definedName name="FORN_CONEX_PEÇAS" localSheetId="5">#REF!</definedName>
    <definedName name="FORN_CONEX_PEÇAS" localSheetId="4">#REF!</definedName>
    <definedName name="FORN_CONEX_PEÇAS">#REF!</definedName>
    <definedName name="FORN_PEÇAS_EMISS2_M" localSheetId="5">#REF!</definedName>
    <definedName name="FORN_PEÇAS_EMISS2_M" localSheetId="4">#REF!</definedName>
    <definedName name="FORN_PEÇAS_EMISS2_M">#REF!</definedName>
    <definedName name="FORN_TUB_EMISS" localSheetId="5">#REF!</definedName>
    <definedName name="FORN_TUB_EMISS" localSheetId="4">#REF!</definedName>
    <definedName name="FORN_TUB_EMISS">#REF!</definedName>
    <definedName name="FORN_TUB_EMISS2_M" localSheetId="5">#REF!</definedName>
    <definedName name="FORN_TUB_EMISS2_M" localSheetId="4">#REF!</definedName>
    <definedName name="FORN_TUB_EMISS2_M">#REF!</definedName>
    <definedName name="FORN_TUB_EMISS3_M" localSheetId="5">#REF!</definedName>
    <definedName name="FORN_TUB_EMISS3_M" localSheetId="4">#REF!</definedName>
    <definedName name="FORN_TUB_EMISS3_M">#REF!</definedName>
    <definedName name="FORN_TUB_REDE_COL" localSheetId="5">#REF!</definedName>
    <definedName name="FORN_TUB_REDE_COL" localSheetId="4">#REF!</definedName>
    <definedName name="FORN_TUB_REDE_COL">#REF!</definedName>
    <definedName name="FORN_TUBU" localSheetId="5">#REF!</definedName>
    <definedName name="FORN_TUBU" localSheetId="4">#REF!</definedName>
    <definedName name="FORN_TUBU">#REF!</definedName>
    <definedName name="fornecer" localSheetId="5">#REF!</definedName>
    <definedName name="fornecer" localSheetId="4">#REF!</definedName>
    <definedName name="fornecer">#REF!</definedName>
    <definedName name="Fundação" localSheetId="5">#REF!</definedName>
    <definedName name="Fundação" localSheetId="4">#REF!</definedName>
    <definedName name="Fundação">#REF!</definedName>
    <definedName name="G_01" localSheetId="5">#REF!</definedName>
    <definedName name="G_01" localSheetId="4">#REF!</definedName>
    <definedName name="G_01">#REF!</definedName>
    <definedName name="G_02" localSheetId="5">#REF!</definedName>
    <definedName name="G_02" localSheetId="4">#REF!</definedName>
    <definedName name="G_02">#REF!</definedName>
    <definedName name="G_03" localSheetId="5">#REF!</definedName>
    <definedName name="G_03" localSheetId="4">#REF!</definedName>
    <definedName name="G_03">#REF!</definedName>
    <definedName name="G_04" localSheetId="5">#REF!</definedName>
    <definedName name="G_04" localSheetId="4">#REF!</definedName>
    <definedName name="G_04">#REF!</definedName>
    <definedName name="G_05" localSheetId="5">#REF!</definedName>
    <definedName name="G_05" localSheetId="4">#REF!</definedName>
    <definedName name="G_05">#REF!</definedName>
    <definedName name="G_06" localSheetId="5">#REF!</definedName>
    <definedName name="G_06" localSheetId="4">#REF!</definedName>
    <definedName name="G_06">#REF!</definedName>
    <definedName name="G_07" localSheetId="5">#REF!</definedName>
    <definedName name="G_07" localSheetId="4">#REF!</definedName>
    <definedName name="G_07">#REF!</definedName>
    <definedName name="G_08" localSheetId="5">#REF!</definedName>
    <definedName name="G_08" localSheetId="4">#REF!</definedName>
    <definedName name="G_08">#REF!</definedName>
    <definedName name="G_09" localSheetId="5">#REF!</definedName>
    <definedName name="G_09" localSheetId="4">#REF!</definedName>
    <definedName name="G_09">#REF!</definedName>
    <definedName name="G_10" localSheetId="5">#REF!</definedName>
    <definedName name="G_10" localSheetId="4">#REF!</definedName>
    <definedName name="G_10">#REF!</definedName>
    <definedName name="G_11" localSheetId="5">#REF!</definedName>
    <definedName name="G_11" localSheetId="4">#REF!</definedName>
    <definedName name="G_11">#REF!</definedName>
    <definedName name="G_12" localSheetId="5">#REF!</definedName>
    <definedName name="G_12" localSheetId="4">#REF!</definedName>
    <definedName name="G_12">#REF!</definedName>
    <definedName name="G_13" localSheetId="5">#REF!</definedName>
    <definedName name="G_13" localSheetId="4">#REF!</definedName>
    <definedName name="G_13">#REF!</definedName>
    <definedName name="G_14" localSheetId="5">#REF!</definedName>
    <definedName name="G_14" localSheetId="4">#REF!</definedName>
    <definedName name="G_14">#REF!</definedName>
    <definedName name="G_15" localSheetId="5">#REF!</definedName>
    <definedName name="G_15" localSheetId="4">#REF!</definedName>
    <definedName name="G_15">#REF!</definedName>
    <definedName name="G_E_O_T_E_C_H_N_I_Q_U_E" localSheetId="5">#REF!</definedName>
    <definedName name="G_E_O_T_E_C_H_N_I_Q_U_E" localSheetId="4">#REF!</definedName>
    <definedName name="G_E_O_T_E_C_H_N_I_Q_U_E">#REF!</definedName>
    <definedName name="Gas">'[26]Adm Local '!$K$310</definedName>
    <definedName name="GASG" localSheetId="2">#REF!</definedName>
    <definedName name="GASG" localSheetId="6">#REF!</definedName>
    <definedName name="GASG" localSheetId="8">#REF!</definedName>
    <definedName name="GASG" localSheetId="10">#REF!</definedName>
    <definedName name="GASG" localSheetId="3">#REF!</definedName>
    <definedName name="GASG" localSheetId="5">#REF!</definedName>
    <definedName name="GASG" localSheetId="7">#REF!</definedName>
    <definedName name="GASG" localSheetId="9">#REF!</definedName>
    <definedName name="GASG" localSheetId="4">#REF!</definedName>
    <definedName name="GASG" localSheetId="0">#REF!</definedName>
    <definedName name="GASG" localSheetId="12">#REF!</definedName>
    <definedName name="GASG">#REF!</definedName>
    <definedName name="george" localSheetId="6">#REF!</definedName>
    <definedName name="george" localSheetId="8">#REF!</definedName>
    <definedName name="george" localSheetId="10">#REF!</definedName>
    <definedName name="george" localSheetId="5">#REF!</definedName>
    <definedName name="george" localSheetId="7">#REF!</definedName>
    <definedName name="george" localSheetId="9">#REF!</definedName>
    <definedName name="george" localSheetId="4">#REF!</definedName>
    <definedName name="george" localSheetId="12">#REF!</definedName>
    <definedName name="george">#REF!</definedName>
    <definedName name="GER" localSheetId="5">#REF!</definedName>
    <definedName name="GER" localSheetId="4">#REF!</definedName>
    <definedName name="GER" localSheetId="12">#REF!</definedName>
    <definedName name="GER">#REF!</definedName>
    <definedName name="geral" localSheetId="5">#REF!</definedName>
    <definedName name="geral" localSheetId="4">#REF!</definedName>
    <definedName name="geral">#REF!</definedName>
    <definedName name="GG" localSheetId="5">#REF!</definedName>
    <definedName name="GG" localSheetId="4">#REF!</definedName>
    <definedName name="GG" localSheetId="0">#REF!</definedName>
    <definedName name="GG">#REF!</definedName>
    <definedName name="GGG" localSheetId="5">#REF!</definedName>
    <definedName name="GGG" localSheetId="4">#REF!</definedName>
    <definedName name="GGG" localSheetId="0">#REF!</definedName>
    <definedName name="GGG">#REF!</definedName>
    <definedName name="ggggg" localSheetId="5">#REF!</definedName>
    <definedName name="ggggg" localSheetId="4">#REF!</definedName>
    <definedName name="ggggg">#REF!</definedName>
    <definedName name="ghj" localSheetId="2">[1]Reforma!#REF!</definedName>
    <definedName name="ghj" localSheetId="6">[1]Reforma!#REF!</definedName>
    <definedName name="ghj" localSheetId="8">[1]Reforma!#REF!</definedName>
    <definedName name="ghj" localSheetId="10">[1]Reforma!#REF!</definedName>
    <definedName name="ghj" localSheetId="3">[1]Reforma!#REF!</definedName>
    <definedName name="ghj" localSheetId="5">[1]Reforma!#REF!</definedName>
    <definedName name="ghj" localSheetId="7">[1]Reforma!#REF!</definedName>
    <definedName name="ghj" localSheetId="9">[1]Reforma!#REF!</definedName>
    <definedName name="ghj" localSheetId="4">[1]Reforma!#REF!</definedName>
    <definedName name="ghj" localSheetId="12">[1]Reforma!#REF!</definedName>
    <definedName name="ghj">[1]Reforma!#REF!</definedName>
    <definedName name="_xlnm.Recorder" localSheetId="6">#REF!</definedName>
    <definedName name="_xlnm.Recorder" localSheetId="8">#REF!</definedName>
    <definedName name="_xlnm.Recorder" localSheetId="10">#REF!</definedName>
    <definedName name="_xlnm.Recorder" localSheetId="5">#REF!</definedName>
    <definedName name="_xlnm.Recorder" localSheetId="7">#REF!</definedName>
    <definedName name="_xlnm.Recorder" localSheetId="9">#REF!</definedName>
    <definedName name="_xlnm.Recorder" localSheetId="4">#REF!</definedName>
    <definedName name="_xlnm.Recorder" localSheetId="0">#REF!</definedName>
    <definedName name="_xlnm.Recorder" localSheetId="12">#REF!</definedName>
    <definedName name="_xlnm.Recorder">#REF!</definedName>
    <definedName name="grt" localSheetId="5">#REF!</definedName>
    <definedName name="grt" localSheetId="4">#REF!</definedName>
    <definedName name="grt" localSheetId="0">#REF!</definedName>
    <definedName name="grt" localSheetId="12">#REF!</definedName>
    <definedName name="grt">#REF!</definedName>
    <definedName name="GSADF" localSheetId="5">#REF!</definedName>
    <definedName name="GSADF" localSheetId="4">#REF!</definedName>
    <definedName name="GSADF" localSheetId="12">#REF!</definedName>
    <definedName name="GSADF">#REF!</definedName>
    <definedName name="HH" localSheetId="5">#REF!</definedName>
    <definedName name="HH" localSheetId="4">#REF!</definedName>
    <definedName name="HH" localSheetId="0">#REF!</definedName>
    <definedName name="HH">#REF!</definedName>
    <definedName name="HHH" localSheetId="5">#REF!</definedName>
    <definedName name="HHH" localSheetId="4">#REF!</definedName>
    <definedName name="HHH" localSheetId="0">#REF!</definedName>
    <definedName name="HHH">#REF!</definedName>
    <definedName name="HHHHHHHHHHHHHHHHHHHHHHHHHHHHHHHHHHHHHHH" localSheetId="5">#REF!</definedName>
    <definedName name="HHHHHHHHHHHHHHHHHHHHHHHHHHHHHHHHHHHHHHH" localSheetId="4">#REF!</definedName>
    <definedName name="HHHHHHHHHHHHHHHHHHHHHHHHHHHHHHHHHHHHHHH">#REF!</definedName>
    <definedName name="hi" localSheetId="5">#REF!</definedName>
    <definedName name="hi" localSheetId="4">#REF!</definedName>
    <definedName name="hi">#REF!</definedName>
    <definedName name="HJJJJJJJJJ" localSheetId="5">#REF!</definedName>
    <definedName name="HJJJJJJJJJ" localSheetId="4">#REF!</definedName>
    <definedName name="HJJJJJJJJJ">#REF!</definedName>
    <definedName name="HJU" localSheetId="2">[1]Reforma!#REF!</definedName>
    <definedName name="HJU" localSheetId="6">[1]Reforma!#REF!</definedName>
    <definedName name="HJU" localSheetId="8">[1]Reforma!#REF!</definedName>
    <definedName name="HJU" localSheetId="10">[1]Reforma!#REF!</definedName>
    <definedName name="HJU" localSheetId="3">[1]Reforma!#REF!</definedName>
    <definedName name="HJU" localSheetId="5">[1]Reforma!#REF!</definedName>
    <definedName name="HJU" localSheetId="7">[1]Reforma!#REF!</definedName>
    <definedName name="HJU" localSheetId="9">[1]Reforma!#REF!</definedName>
    <definedName name="HJU" localSheetId="4">[1]Reforma!#REF!</definedName>
    <definedName name="HJU" localSheetId="12">[1]Reforma!#REF!</definedName>
    <definedName name="HJU">[1]Reforma!#REF!</definedName>
    <definedName name="hoje">TODAY()</definedName>
    <definedName name="HTML_CodePage" hidden="1">1252</definedName>
    <definedName name="HTML_Control" localSheetId="2" hidden="1">{"'Plan1'!$A$8:$F$68","'Plan1'!$A$8:$F$68"}</definedName>
    <definedName name="HTML_Control" localSheetId="6" hidden="1">{"'Plan1'!$A$8:$F$68","'Plan1'!$A$8:$F$68"}</definedName>
    <definedName name="HTML_Control" localSheetId="8" hidden="1">{"'Plan1'!$A$8:$F$68","'Plan1'!$A$8:$F$68"}</definedName>
    <definedName name="HTML_Control" localSheetId="10" hidden="1">{"'Plan1'!$A$8:$F$68","'Plan1'!$A$8:$F$68"}</definedName>
    <definedName name="HTML_Control" localSheetId="3" hidden="1">{"'Plan1'!$A$8:$F$68","'Plan1'!$A$8:$F$68"}</definedName>
    <definedName name="HTML_Control" localSheetId="5" hidden="1">{"'Plan1'!$A$8:$F$68","'Plan1'!$A$8:$F$68"}</definedName>
    <definedName name="HTML_Control" localSheetId="7" hidden="1">{"'Plan1'!$A$8:$F$68","'Plan1'!$A$8:$F$68"}</definedName>
    <definedName name="HTML_Control" localSheetId="9" hidden="1">{"'Plan1'!$A$8:$F$68","'Plan1'!$A$8:$F$68"}</definedName>
    <definedName name="HTML_Control" localSheetId="11" hidden="1">{"'Plan1'!$A$8:$F$68","'Plan1'!$A$8:$F$68"}</definedName>
    <definedName name="HTML_Control" localSheetId="4" hidden="1">{"'Plan1'!$A$8:$F$68","'Plan1'!$A$8:$F$68"}</definedName>
    <definedName name="HTML_Control" localSheetId="0" hidden="1">{"'Plan1'!$A$8:$F$68","'Plan1'!$A$8:$F$68"}</definedName>
    <definedName name="HTML_Control" localSheetId="12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6">#REF!</definedName>
    <definedName name="i" localSheetId="8">#REF!</definedName>
    <definedName name="i" localSheetId="10">#REF!</definedName>
    <definedName name="i" localSheetId="5">#REF!</definedName>
    <definedName name="i" localSheetId="7">#REF!</definedName>
    <definedName name="i" localSheetId="9">#REF!</definedName>
    <definedName name="i" localSheetId="4">#REF!</definedName>
    <definedName name="i" localSheetId="0">#REF!</definedName>
    <definedName name="i" localSheetId="12">#REF!</definedName>
    <definedName name="i">#REF!</definedName>
    <definedName name="If" localSheetId="5">#REF!</definedName>
    <definedName name="If" localSheetId="4">#REF!</definedName>
    <definedName name="If" localSheetId="0">#REF!</definedName>
    <definedName name="If" localSheetId="12">#REF!</definedName>
    <definedName name="If">#REF!</definedName>
    <definedName name="II" localSheetId="5">#REF!</definedName>
    <definedName name="II" localSheetId="4">#REF!</definedName>
    <definedName name="II" localSheetId="0">#REF!</definedName>
    <definedName name="II" localSheetId="12">#REF!</definedName>
    <definedName name="II">#REF!</definedName>
    <definedName name="III" localSheetId="5">#REF!</definedName>
    <definedName name="III" localSheetId="4">#REF!</definedName>
    <definedName name="III" localSheetId="0">#REF!</definedName>
    <definedName name="III">#REF!</definedName>
    <definedName name="Im" localSheetId="5">#REF!</definedName>
    <definedName name="Im" localSheetId="4">#REF!</definedName>
    <definedName name="Im">#REF!</definedName>
    <definedName name="Import.Item" localSheetId="12">OFFSET([9]Eventograma_e_Quantitativos!$D$18,1,0):OFFSET([9]Eventograma_e_Quantitativos!$D$36,-1,0)</definedName>
    <definedName name="Import.Item">OFFSET([8]Eventograma_e_Quantitativos!$D$18,1,0):OFFSET([8]Eventograma_e_Quantitativos!$D$36,-1,0)</definedName>
    <definedName name="Import.Município" localSheetId="12">[9]DADOS!$D$10</definedName>
    <definedName name="Import.Município">[8]DADOS!$D$10</definedName>
    <definedName name="Import.numEventos" localSheetId="12">OFFSET([9]Eventograma_e_Quantitativos!$K$18,1,0):OFFSET([9]Eventograma_e_Quantitativos!$K$36,-1,0)</definedName>
    <definedName name="Import.numEventos">OFFSET([8]Eventograma_e_Quantitativos!$K$18,1,0):OFFSET([8]Eventograma_e_Quantitativos!$K$36,-1,0)</definedName>
    <definedName name="Import.PLE" localSheetId="12">OFFSET([9]PLE!$E$33,1,0):OFFSET([9]PLE!$BB$37,-1,0)</definedName>
    <definedName name="Import.PLE">OFFSET([8]PLE!$E$33,1,0):OFFSET([8]PLE!$BB$37,-1,0)</definedName>
    <definedName name="Import.PLQ" localSheetId="12">OFFSET([9]Eventograma_e_Quantitativos!$N$18,1,0):OFFSET([9]Eventograma_e_Quantitativos!$BK$36,-1,0)</definedName>
    <definedName name="Import.PLQ">OFFSET([8]Eventograma_e_Quantitativos!$N$18,1,0):OFFSET([8]Eventograma_e_Quantitativos!$BK$36,-1,0)</definedName>
    <definedName name="Import.PreçoTotal" localSheetId="12">OFFSET([9]Eventograma_e_Quantitativos!$I$18,1,0):OFFSET([9]Eventograma_e_Quantitativos!$I$36,-1,0)</definedName>
    <definedName name="Import.PreçoTotal">OFFSET([8]Eventograma_e_Quantitativos!$I$18,1,0):OFFSET([8]Eventograma_e_Quantitativos!$I$36,-1,0)</definedName>
    <definedName name="Import.Unidade" localSheetId="12">OFFSET([9]Eventograma_e_Quantitativos!$F$18,1,0):OFFSET([9]Eventograma_e_Quantitativos!$F$36,-1,0)</definedName>
    <definedName name="Import.Unidade">OFFSET([8]Eventograma_e_Quantitativos!$F$18,1,0):OFFSET([8]Eventograma_e_Quantitativos!$F$36,-1,0)</definedName>
    <definedName name="inf">'[27]Orçamento Global'!$D$38</definedName>
    <definedName name="Inst_elétricas" localSheetId="2">#REF!</definedName>
    <definedName name="Inst_elétricas" localSheetId="6">#REF!</definedName>
    <definedName name="Inst_elétricas" localSheetId="8">#REF!</definedName>
    <definedName name="Inst_elétricas" localSheetId="10">#REF!</definedName>
    <definedName name="Inst_elétricas" localSheetId="3">#REF!</definedName>
    <definedName name="Inst_elétricas" localSheetId="5">#REF!</definedName>
    <definedName name="Inst_elétricas" localSheetId="7">#REF!</definedName>
    <definedName name="Inst_elétricas" localSheetId="9">#REF!</definedName>
    <definedName name="Inst_elétricas" localSheetId="4">#REF!</definedName>
    <definedName name="Inst_elétricas" localSheetId="0">#REF!</definedName>
    <definedName name="Inst_elétricas" localSheetId="12">#REF!</definedName>
    <definedName name="Inst_elétricas">#REF!</definedName>
    <definedName name="Inst_hidráulicas" localSheetId="6">#REF!</definedName>
    <definedName name="Inst_hidráulicas" localSheetId="8">#REF!</definedName>
    <definedName name="Inst_hidráulicas" localSheetId="10">#REF!</definedName>
    <definedName name="Inst_hidráulicas" localSheetId="5">#REF!</definedName>
    <definedName name="Inst_hidráulicas" localSheetId="7">#REF!</definedName>
    <definedName name="Inst_hidráulicas" localSheetId="9">#REF!</definedName>
    <definedName name="Inst_hidráulicas" localSheetId="4">#REF!</definedName>
    <definedName name="Inst_hidráulicas" localSheetId="12">#REF!</definedName>
    <definedName name="Inst_hidráulicas">#REF!</definedName>
    <definedName name="INST_PROVISÓRIAS" localSheetId="5">#REF!</definedName>
    <definedName name="INST_PROVISÓRIAS" localSheetId="4">#REF!</definedName>
    <definedName name="INST_PROVISÓRIAS" localSheetId="12">#REF!</definedName>
    <definedName name="INST_PROVISÓRIAS">#REF!</definedName>
    <definedName name="Inst_sanitárias" localSheetId="5">#REF!</definedName>
    <definedName name="Inst_sanitárias" localSheetId="4">#REF!</definedName>
    <definedName name="Inst_sanitárias">#REF!</definedName>
    <definedName name="insumos" localSheetId="5">#REF!</definedName>
    <definedName name="insumos" localSheetId="4">#REF!</definedName>
    <definedName name="insumos">#REF!</definedName>
    <definedName name="Io" localSheetId="5">#REF!</definedName>
    <definedName name="Io" localSheetId="4">#REF!</definedName>
    <definedName name="Io">#REF!</definedName>
    <definedName name="ISS" localSheetId="5">#REF!</definedName>
    <definedName name="ISS" localSheetId="4">#REF!</definedName>
    <definedName name="ISS">#REF!</definedName>
    <definedName name="IT" localSheetId="5">#REF!</definedName>
    <definedName name="IT" localSheetId="4">#REF!</definedName>
    <definedName name="IT">#REF!</definedName>
    <definedName name="Item" localSheetId="5">#REF!</definedName>
    <definedName name="Item" localSheetId="4">#REF!</definedName>
    <definedName name="Item" localSheetId="0">#REF!</definedName>
    <definedName name="Item">#REF!</definedName>
    <definedName name="item1">[28]Plan1!$J$13</definedName>
    <definedName name="item1.1" localSheetId="6">'[29]COMPOSIÇÃO CUSTO'!#REF!</definedName>
    <definedName name="item1.1" localSheetId="8">'[29]COMPOSIÇÃO CUSTO'!#REF!</definedName>
    <definedName name="item1.1" localSheetId="10">'[29]COMPOSIÇÃO CUSTO'!#REF!</definedName>
    <definedName name="item1.1" localSheetId="5">'[29]COMPOSIÇÃO CUSTO'!#REF!</definedName>
    <definedName name="item1.1" localSheetId="7">'[29]COMPOSIÇÃO CUSTO'!#REF!</definedName>
    <definedName name="item1.1" localSheetId="9">'[29]COMPOSIÇÃO CUSTO'!#REF!</definedName>
    <definedName name="item1.1" localSheetId="4">'[29]COMPOSIÇÃO CUSTO'!#REF!</definedName>
    <definedName name="item1.1" localSheetId="0">'[29]COMPOSIÇÃO CUSTO'!#REF!</definedName>
    <definedName name="item1.1" localSheetId="12">'[29]COMPOSIÇÃO CUSTO'!#REF!</definedName>
    <definedName name="item1.1">'[29]COMPOSIÇÃO CUSTO'!#REF!</definedName>
    <definedName name="item1.2" localSheetId="6">'[29]COMPOSIÇÃO CUSTO'!#REF!</definedName>
    <definedName name="item1.2" localSheetId="8">'[29]COMPOSIÇÃO CUSTO'!#REF!</definedName>
    <definedName name="item1.2" localSheetId="10">'[29]COMPOSIÇÃO CUSTO'!#REF!</definedName>
    <definedName name="item1.2" localSheetId="5">'[29]COMPOSIÇÃO CUSTO'!#REF!</definedName>
    <definedName name="item1.2" localSheetId="7">'[29]COMPOSIÇÃO CUSTO'!#REF!</definedName>
    <definedName name="item1.2" localSheetId="9">'[29]COMPOSIÇÃO CUSTO'!#REF!</definedName>
    <definedName name="item1.2" localSheetId="4">'[29]COMPOSIÇÃO CUSTO'!#REF!</definedName>
    <definedName name="item1.2" localSheetId="0">'[29]COMPOSIÇÃO CUSTO'!#REF!</definedName>
    <definedName name="item1.2" localSheetId="12">'[29]COMPOSIÇÃO CUSTO'!#REF!</definedName>
    <definedName name="item1.2">'[29]COMPOSIÇÃO CUSTO'!#REF!</definedName>
    <definedName name="item1.3" localSheetId="5">'[29]COMPOSIÇÃO CUSTO'!#REF!</definedName>
    <definedName name="item1.3" localSheetId="4">'[29]COMPOSIÇÃO CUSTO'!#REF!</definedName>
    <definedName name="item1.3" localSheetId="12">'[29]COMPOSIÇÃO CUSTO'!#REF!</definedName>
    <definedName name="item1.3">'[29]COMPOSIÇÃO CUSTO'!#REF!</definedName>
    <definedName name="item1.4" localSheetId="5">'[29]COMPOSIÇÃO CUSTO'!#REF!</definedName>
    <definedName name="item1.4" localSheetId="4">'[29]COMPOSIÇÃO CUSTO'!#REF!</definedName>
    <definedName name="item1.4" localSheetId="12">'[29]COMPOSIÇÃO CUSTO'!#REF!</definedName>
    <definedName name="item1.4">'[29]COMPOSIÇÃO CUSTO'!#REF!</definedName>
    <definedName name="item1.5" localSheetId="5">'[29]COMPOSIÇÃO CUSTO'!#REF!</definedName>
    <definedName name="item1.5" localSheetId="4">'[29]COMPOSIÇÃO CUSTO'!#REF!</definedName>
    <definedName name="item1.5">'[29]COMPOSIÇÃO CUSTO'!#REF!</definedName>
    <definedName name="item1.6" localSheetId="5">'[29]COMPOSIÇÃO CUSTO'!#REF!</definedName>
    <definedName name="item1.6" localSheetId="4">'[29]COMPOSIÇÃO CUSTO'!#REF!</definedName>
    <definedName name="item1.6">'[29]COMPOSIÇÃO CUSTO'!#REF!</definedName>
    <definedName name="item1_1">[30]Composição!$E$19</definedName>
    <definedName name="item1_2">[30]Composição!$E$27</definedName>
    <definedName name="item1_3">[30]Composição!$E$35</definedName>
    <definedName name="item1_4">[30]Composição!$E$60</definedName>
    <definedName name="item1_5">[30]Composição!$E$76</definedName>
    <definedName name="item1_6">[30]Composição!$E$98</definedName>
    <definedName name="item10.1" localSheetId="6">'[29]COMPOSIÇÃO CUSTO'!#REF!</definedName>
    <definedName name="item10.1" localSheetId="8">'[29]COMPOSIÇÃO CUSTO'!#REF!</definedName>
    <definedName name="item10.1" localSheetId="10">'[29]COMPOSIÇÃO CUSTO'!#REF!</definedName>
    <definedName name="item10.1" localSheetId="5">'[29]COMPOSIÇÃO CUSTO'!#REF!</definedName>
    <definedName name="item10.1" localSheetId="7">'[29]COMPOSIÇÃO CUSTO'!#REF!</definedName>
    <definedName name="item10.1" localSheetId="9">'[29]COMPOSIÇÃO CUSTO'!#REF!</definedName>
    <definedName name="item10.1" localSheetId="4">'[29]COMPOSIÇÃO CUSTO'!#REF!</definedName>
    <definedName name="item10.1" localSheetId="0">'[29]COMPOSIÇÃO CUSTO'!#REF!</definedName>
    <definedName name="item10.1" localSheetId="12">'[29]COMPOSIÇÃO CUSTO'!#REF!</definedName>
    <definedName name="item10.1">'[29]COMPOSIÇÃO CUSTO'!#REF!</definedName>
    <definedName name="item10.10" localSheetId="6">'[29]COMPOSIÇÃO CUSTO'!#REF!</definedName>
    <definedName name="item10.10" localSheetId="8">'[29]COMPOSIÇÃO CUSTO'!#REF!</definedName>
    <definedName name="item10.10" localSheetId="10">'[29]COMPOSIÇÃO CUSTO'!#REF!</definedName>
    <definedName name="item10.10" localSheetId="5">'[29]COMPOSIÇÃO CUSTO'!#REF!</definedName>
    <definedName name="item10.10" localSheetId="7">'[29]COMPOSIÇÃO CUSTO'!#REF!</definedName>
    <definedName name="item10.10" localSheetId="9">'[29]COMPOSIÇÃO CUSTO'!#REF!</definedName>
    <definedName name="item10.10" localSheetId="4">'[29]COMPOSIÇÃO CUSTO'!#REF!</definedName>
    <definedName name="item10.10" localSheetId="0">'[29]COMPOSIÇÃO CUSTO'!#REF!</definedName>
    <definedName name="item10.10" localSheetId="12">'[29]COMPOSIÇÃO CUSTO'!#REF!</definedName>
    <definedName name="item10.10">'[29]COMPOSIÇÃO CUSTO'!#REF!</definedName>
    <definedName name="item10.11" localSheetId="5">'[29]COMPOSIÇÃO CUSTO'!#REF!</definedName>
    <definedName name="item10.11" localSheetId="4">'[29]COMPOSIÇÃO CUSTO'!#REF!</definedName>
    <definedName name="item10.11" localSheetId="12">'[29]COMPOSIÇÃO CUSTO'!#REF!</definedName>
    <definedName name="item10.11">'[29]COMPOSIÇÃO CUSTO'!#REF!</definedName>
    <definedName name="item10.12" localSheetId="5">'[29]COMPOSIÇÃO CUSTO'!#REF!</definedName>
    <definedName name="item10.12" localSheetId="4">'[29]COMPOSIÇÃO CUSTO'!#REF!</definedName>
    <definedName name="item10.12" localSheetId="12">'[29]COMPOSIÇÃO CUSTO'!#REF!</definedName>
    <definedName name="item10.12">'[29]COMPOSIÇÃO CUSTO'!#REF!</definedName>
    <definedName name="item10.13" localSheetId="5">'[29]COMPOSIÇÃO CUSTO'!#REF!</definedName>
    <definedName name="item10.13" localSheetId="4">'[29]COMPOSIÇÃO CUSTO'!#REF!</definedName>
    <definedName name="item10.13">'[29]COMPOSIÇÃO CUSTO'!#REF!</definedName>
    <definedName name="item10.14" localSheetId="5">'[29]COMPOSIÇÃO CUSTO'!#REF!</definedName>
    <definedName name="item10.14" localSheetId="4">'[29]COMPOSIÇÃO CUSTO'!#REF!</definedName>
    <definedName name="item10.14">'[29]COMPOSIÇÃO CUSTO'!#REF!</definedName>
    <definedName name="item10.15" localSheetId="5">'[29]COMPOSIÇÃO CUSTO'!#REF!</definedName>
    <definedName name="item10.15" localSheetId="4">'[29]COMPOSIÇÃO CUSTO'!#REF!</definedName>
    <definedName name="item10.15">'[29]COMPOSIÇÃO CUSTO'!#REF!</definedName>
    <definedName name="item10.16" localSheetId="5">'[29]COMPOSIÇÃO CUSTO'!#REF!</definedName>
    <definedName name="item10.16" localSheetId="4">'[29]COMPOSIÇÃO CUSTO'!#REF!</definedName>
    <definedName name="item10.16">'[29]COMPOSIÇÃO CUSTO'!#REF!</definedName>
    <definedName name="item10.17" localSheetId="5">'[29]COMPOSIÇÃO CUSTO'!#REF!</definedName>
    <definedName name="item10.17" localSheetId="4">'[29]COMPOSIÇÃO CUSTO'!#REF!</definedName>
    <definedName name="item10.17">'[29]COMPOSIÇÃO CUSTO'!#REF!</definedName>
    <definedName name="item10.18" localSheetId="5">'[29]COMPOSIÇÃO CUSTO'!#REF!</definedName>
    <definedName name="item10.18" localSheetId="4">'[29]COMPOSIÇÃO CUSTO'!#REF!</definedName>
    <definedName name="item10.18">'[29]COMPOSIÇÃO CUSTO'!#REF!</definedName>
    <definedName name="item10.19" localSheetId="5">'[29]COMPOSIÇÃO CUSTO'!#REF!</definedName>
    <definedName name="item10.19" localSheetId="4">'[29]COMPOSIÇÃO CUSTO'!#REF!</definedName>
    <definedName name="item10.19">'[29]COMPOSIÇÃO CUSTO'!#REF!</definedName>
    <definedName name="item10.2" localSheetId="5">'[29]COMPOSIÇÃO CUSTO'!#REF!</definedName>
    <definedName name="item10.2" localSheetId="4">'[29]COMPOSIÇÃO CUSTO'!#REF!</definedName>
    <definedName name="item10.2">'[29]COMPOSIÇÃO CUSTO'!#REF!</definedName>
    <definedName name="item10.3" localSheetId="5">'[29]COMPOSIÇÃO CUSTO'!#REF!</definedName>
    <definedName name="item10.3" localSheetId="4">'[29]COMPOSIÇÃO CUSTO'!#REF!</definedName>
    <definedName name="item10.3">'[29]COMPOSIÇÃO CUSTO'!#REF!</definedName>
    <definedName name="item10.4" localSheetId="5">'[29]COMPOSIÇÃO CUSTO'!#REF!</definedName>
    <definedName name="item10.4" localSheetId="4">'[29]COMPOSIÇÃO CUSTO'!#REF!</definedName>
    <definedName name="item10.4">'[29]COMPOSIÇÃO CUSTO'!#REF!</definedName>
    <definedName name="item10.5" localSheetId="5">'[29]COMPOSIÇÃO CUSTO'!#REF!</definedName>
    <definedName name="item10.5" localSheetId="4">'[29]COMPOSIÇÃO CUSTO'!#REF!</definedName>
    <definedName name="item10.5">'[29]COMPOSIÇÃO CUSTO'!#REF!</definedName>
    <definedName name="item10.6" localSheetId="5">'[29]COMPOSIÇÃO CUSTO'!#REF!</definedName>
    <definedName name="item10.6" localSheetId="4">'[29]COMPOSIÇÃO CUSTO'!#REF!</definedName>
    <definedName name="item10.6">'[29]COMPOSIÇÃO CUSTO'!#REF!</definedName>
    <definedName name="item10.7" localSheetId="5">'[29]COMPOSIÇÃO CUSTO'!#REF!</definedName>
    <definedName name="item10.7" localSheetId="4">'[29]COMPOSIÇÃO CUSTO'!#REF!</definedName>
    <definedName name="item10.7">'[29]COMPOSIÇÃO CUSTO'!#REF!</definedName>
    <definedName name="item10.8" localSheetId="5">'[29]COMPOSIÇÃO CUSTO'!#REF!</definedName>
    <definedName name="item10.8" localSheetId="4">'[29]COMPOSIÇÃO CUSTO'!#REF!</definedName>
    <definedName name="item10.8">'[29]COMPOSIÇÃO CUSTO'!#REF!</definedName>
    <definedName name="item10.9" localSheetId="5">'[29]COMPOSIÇÃO CUSTO'!#REF!</definedName>
    <definedName name="item10.9" localSheetId="4">'[29]COMPOSIÇÃO CUSTO'!#REF!</definedName>
    <definedName name="item10.9">'[29]COMPOSIÇÃO CUSTO'!#REF!</definedName>
    <definedName name="item10_1">[30]Composição!$E$1692</definedName>
    <definedName name="item10_10">[30]Composição!$E$1843</definedName>
    <definedName name="item10_11">[30]Composição!$E$1863</definedName>
    <definedName name="item10_12">[30]Composição!$E$1887</definedName>
    <definedName name="item10_13">[30]Composição!$E$1907</definedName>
    <definedName name="item10_14">[30]Composição!$E$1927</definedName>
    <definedName name="item10_15">[30]Composição!$E$1941</definedName>
    <definedName name="item10_16" localSheetId="2">[30]Composição!#REF!</definedName>
    <definedName name="item10_16" localSheetId="6">[30]Composição!#REF!</definedName>
    <definedName name="item10_16" localSheetId="8">[30]Composição!#REF!</definedName>
    <definedName name="item10_16" localSheetId="10">[30]Composição!#REF!</definedName>
    <definedName name="item10_16" localSheetId="3">[30]Composição!#REF!</definedName>
    <definedName name="item10_16" localSheetId="5">[30]Composição!#REF!</definedName>
    <definedName name="item10_16" localSheetId="7">[30]Composição!#REF!</definedName>
    <definedName name="item10_16" localSheetId="9">[30]Composição!#REF!</definedName>
    <definedName name="item10_16" localSheetId="4">[30]Composição!#REF!</definedName>
    <definedName name="item10_16" localSheetId="12">[30]Composição!#REF!</definedName>
    <definedName name="item10_16">[30]Composição!#REF!</definedName>
    <definedName name="item10_17">[30]Composição!$E$1954</definedName>
    <definedName name="item10_18">[30]Composição!$E$1966</definedName>
    <definedName name="item10_2">[30]Composição!$E$1718</definedName>
    <definedName name="item10_4">[30]Composição!$E$1752</definedName>
    <definedName name="item10_5">[30]Composição!$E$1766</definedName>
    <definedName name="item10_6">[30]Composição!$E$1780</definedName>
    <definedName name="item10_7">[30]Composição!$E$1799</definedName>
    <definedName name="item10_8">[30]Composição!$E$1817</definedName>
    <definedName name="item10_9">[30]Composição!$E$1830</definedName>
    <definedName name="item11.1" localSheetId="6">'[29]COMPOSIÇÃO CUSTO'!#REF!</definedName>
    <definedName name="item11.1" localSheetId="8">'[29]COMPOSIÇÃO CUSTO'!#REF!</definedName>
    <definedName name="item11.1" localSheetId="10">'[29]COMPOSIÇÃO CUSTO'!#REF!</definedName>
    <definedName name="item11.1" localSheetId="5">'[29]COMPOSIÇÃO CUSTO'!#REF!</definedName>
    <definedName name="item11.1" localSheetId="7">'[29]COMPOSIÇÃO CUSTO'!#REF!</definedName>
    <definedName name="item11.1" localSheetId="9">'[29]COMPOSIÇÃO CUSTO'!#REF!</definedName>
    <definedName name="item11.1" localSheetId="4">'[29]COMPOSIÇÃO CUSTO'!#REF!</definedName>
    <definedName name="item11.1" localSheetId="0">'[29]COMPOSIÇÃO CUSTO'!#REF!</definedName>
    <definedName name="item11.1" localSheetId="12">'[29]COMPOSIÇÃO CUSTO'!#REF!</definedName>
    <definedName name="item11.1">'[29]COMPOSIÇÃO CUSTO'!#REF!</definedName>
    <definedName name="item11.10" localSheetId="6">'[29]COMPOSIÇÃO CUSTO'!#REF!</definedName>
    <definedName name="item11.10" localSheetId="8">'[29]COMPOSIÇÃO CUSTO'!#REF!</definedName>
    <definedName name="item11.10" localSheetId="10">'[29]COMPOSIÇÃO CUSTO'!#REF!</definedName>
    <definedName name="item11.10" localSheetId="5">'[29]COMPOSIÇÃO CUSTO'!#REF!</definedName>
    <definedName name="item11.10" localSheetId="7">'[29]COMPOSIÇÃO CUSTO'!#REF!</definedName>
    <definedName name="item11.10" localSheetId="9">'[29]COMPOSIÇÃO CUSTO'!#REF!</definedName>
    <definedName name="item11.10" localSheetId="4">'[29]COMPOSIÇÃO CUSTO'!#REF!</definedName>
    <definedName name="item11.10" localSheetId="0">'[29]COMPOSIÇÃO CUSTO'!#REF!</definedName>
    <definedName name="item11.10" localSheetId="12">'[29]COMPOSIÇÃO CUSTO'!#REF!</definedName>
    <definedName name="item11.10">'[29]COMPOSIÇÃO CUSTO'!#REF!</definedName>
    <definedName name="item11.11" localSheetId="5">'[29]COMPOSIÇÃO CUSTO'!#REF!</definedName>
    <definedName name="item11.11" localSheetId="4">'[29]COMPOSIÇÃO CUSTO'!#REF!</definedName>
    <definedName name="item11.11" localSheetId="12">'[29]COMPOSIÇÃO CUSTO'!#REF!</definedName>
    <definedName name="item11.11">'[29]COMPOSIÇÃO CUSTO'!#REF!</definedName>
    <definedName name="item11.12" localSheetId="5">'[29]COMPOSIÇÃO CUSTO'!#REF!</definedName>
    <definedName name="item11.12" localSheetId="4">'[29]COMPOSIÇÃO CUSTO'!#REF!</definedName>
    <definedName name="item11.12" localSheetId="12">'[29]COMPOSIÇÃO CUSTO'!#REF!</definedName>
    <definedName name="item11.12">'[29]COMPOSIÇÃO CUSTO'!#REF!</definedName>
    <definedName name="item11.13" localSheetId="5">'[29]COMPOSIÇÃO CUSTO'!#REF!</definedName>
    <definedName name="item11.13" localSheetId="4">'[29]COMPOSIÇÃO CUSTO'!#REF!</definedName>
    <definedName name="item11.13">'[29]COMPOSIÇÃO CUSTO'!#REF!</definedName>
    <definedName name="item11.14" localSheetId="5">'[29]COMPOSIÇÃO CUSTO'!#REF!</definedName>
    <definedName name="item11.14" localSheetId="4">'[29]COMPOSIÇÃO CUSTO'!#REF!</definedName>
    <definedName name="item11.14">'[29]COMPOSIÇÃO CUSTO'!#REF!</definedName>
    <definedName name="item11.15" localSheetId="5">'[29]COMPOSIÇÃO CUSTO'!#REF!</definedName>
    <definedName name="item11.15" localSheetId="4">'[29]COMPOSIÇÃO CUSTO'!#REF!</definedName>
    <definedName name="item11.15">'[29]COMPOSIÇÃO CUSTO'!#REF!</definedName>
    <definedName name="item11.16" localSheetId="5">'[29]COMPOSIÇÃO CUSTO'!#REF!</definedName>
    <definedName name="item11.16" localSheetId="4">'[29]COMPOSIÇÃO CUSTO'!#REF!</definedName>
    <definedName name="item11.16">'[29]COMPOSIÇÃO CUSTO'!#REF!</definedName>
    <definedName name="item11.17" localSheetId="5">'[29]COMPOSIÇÃO CUSTO'!#REF!</definedName>
    <definedName name="item11.17" localSheetId="4">'[29]COMPOSIÇÃO CUSTO'!#REF!</definedName>
    <definedName name="item11.17">'[29]COMPOSIÇÃO CUSTO'!#REF!</definedName>
    <definedName name="item11.18" localSheetId="5">'[29]COMPOSIÇÃO CUSTO'!#REF!</definedName>
    <definedName name="item11.18" localSheetId="4">'[29]COMPOSIÇÃO CUSTO'!#REF!</definedName>
    <definedName name="item11.18">'[29]COMPOSIÇÃO CUSTO'!#REF!</definedName>
    <definedName name="item11.19" localSheetId="5">'[29]COMPOSIÇÃO CUSTO'!#REF!</definedName>
    <definedName name="item11.19" localSheetId="4">'[29]COMPOSIÇÃO CUSTO'!#REF!</definedName>
    <definedName name="item11.19">'[29]COMPOSIÇÃO CUSTO'!#REF!</definedName>
    <definedName name="item11.2" localSheetId="5">'[29]COMPOSIÇÃO CUSTO'!#REF!</definedName>
    <definedName name="item11.2" localSheetId="4">'[29]COMPOSIÇÃO CUSTO'!#REF!</definedName>
    <definedName name="item11.2">'[29]COMPOSIÇÃO CUSTO'!#REF!</definedName>
    <definedName name="item11.20" localSheetId="5">'[29]COMPOSIÇÃO CUSTO'!#REF!</definedName>
    <definedName name="item11.20" localSheetId="4">'[29]COMPOSIÇÃO CUSTO'!#REF!</definedName>
    <definedName name="item11.20">'[29]COMPOSIÇÃO CUSTO'!#REF!</definedName>
    <definedName name="item11.21" localSheetId="5">'[29]COMPOSIÇÃO CUSTO'!#REF!</definedName>
    <definedName name="item11.21" localSheetId="4">'[29]COMPOSIÇÃO CUSTO'!#REF!</definedName>
    <definedName name="item11.21">'[29]COMPOSIÇÃO CUSTO'!#REF!</definedName>
    <definedName name="item11.22" localSheetId="5">'[29]COMPOSIÇÃO CUSTO'!#REF!</definedName>
    <definedName name="item11.22" localSheetId="4">'[29]COMPOSIÇÃO CUSTO'!#REF!</definedName>
    <definedName name="item11.22">'[29]COMPOSIÇÃO CUSTO'!#REF!</definedName>
    <definedName name="item11.23" localSheetId="5">'[29]COMPOSIÇÃO CUSTO'!#REF!</definedName>
    <definedName name="item11.23" localSheetId="4">'[29]COMPOSIÇÃO CUSTO'!#REF!</definedName>
    <definedName name="item11.23">'[29]COMPOSIÇÃO CUSTO'!#REF!</definedName>
    <definedName name="item11.24" localSheetId="5">'[29]COMPOSIÇÃO CUSTO'!#REF!</definedName>
    <definedName name="item11.24" localSheetId="4">'[29]COMPOSIÇÃO CUSTO'!#REF!</definedName>
    <definedName name="item11.24">'[29]COMPOSIÇÃO CUSTO'!#REF!</definedName>
    <definedName name="item11.25" localSheetId="5">'[29]COMPOSIÇÃO CUSTO'!#REF!</definedName>
    <definedName name="item11.25" localSheetId="4">'[29]COMPOSIÇÃO CUSTO'!#REF!</definedName>
    <definedName name="item11.25">'[29]COMPOSIÇÃO CUSTO'!#REF!</definedName>
    <definedName name="item11.26" localSheetId="5">'[29]COMPOSIÇÃO CUSTO'!#REF!</definedName>
    <definedName name="item11.26" localSheetId="4">'[29]COMPOSIÇÃO CUSTO'!#REF!</definedName>
    <definedName name="item11.26">'[29]COMPOSIÇÃO CUSTO'!#REF!</definedName>
    <definedName name="item11.27" localSheetId="5">'[29]COMPOSIÇÃO CUSTO'!#REF!</definedName>
    <definedName name="item11.27" localSheetId="4">'[29]COMPOSIÇÃO CUSTO'!#REF!</definedName>
    <definedName name="item11.27">'[29]COMPOSIÇÃO CUSTO'!#REF!</definedName>
    <definedName name="item11.28" localSheetId="5">'[29]COMPOSIÇÃO CUSTO'!#REF!</definedName>
    <definedName name="item11.28" localSheetId="4">'[29]COMPOSIÇÃO CUSTO'!#REF!</definedName>
    <definedName name="item11.28">'[29]COMPOSIÇÃO CUSTO'!#REF!</definedName>
    <definedName name="item11.3" localSheetId="5">'[29]COMPOSIÇÃO CUSTO'!#REF!</definedName>
    <definedName name="item11.3" localSheetId="4">'[29]COMPOSIÇÃO CUSTO'!#REF!</definedName>
    <definedName name="item11.3">'[29]COMPOSIÇÃO CUSTO'!#REF!</definedName>
    <definedName name="item11.4" localSheetId="5">'[29]COMPOSIÇÃO CUSTO'!#REF!</definedName>
    <definedName name="item11.4" localSheetId="4">'[29]COMPOSIÇÃO CUSTO'!#REF!</definedName>
    <definedName name="item11.4">'[29]COMPOSIÇÃO CUSTO'!#REF!</definedName>
    <definedName name="item11.5" localSheetId="5">'[29]COMPOSIÇÃO CUSTO'!#REF!</definedName>
    <definedName name="item11.5" localSheetId="4">'[29]COMPOSIÇÃO CUSTO'!#REF!</definedName>
    <definedName name="item11.5">'[29]COMPOSIÇÃO CUSTO'!#REF!</definedName>
    <definedName name="item11.6" localSheetId="5">'[29]COMPOSIÇÃO CUSTO'!#REF!</definedName>
    <definedName name="item11.6" localSheetId="4">'[29]COMPOSIÇÃO CUSTO'!#REF!</definedName>
    <definedName name="item11.6">'[29]COMPOSIÇÃO CUSTO'!#REF!</definedName>
    <definedName name="item11.7" localSheetId="5">'[29]COMPOSIÇÃO CUSTO'!#REF!</definedName>
    <definedName name="item11.7" localSheetId="4">'[29]COMPOSIÇÃO CUSTO'!#REF!</definedName>
    <definedName name="item11.7">'[29]COMPOSIÇÃO CUSTO'!#REF!</definedName>
    <definedName name="item11.8" localSheetId="5">'[29]COMPOSIÇÃO CUSTO'!#REF!</definedName>
    <definedName name="item11.8" localSheetId="4">'[29]COMPOSIÇÃO CUSTO'!#REF!</definedName>
    <definedName name="item11.8">'[29]COMPOSIÇÃO CUSTO'!#REF!</definedName>
    <definedName name="item11.9" localSheetId="5">'[29]COMPOSIÇÃO CUSTO'!#REF!</definedName>
    <definedName name="item11.9" localSheetId="4">'[29]COMPOSIÇÃO CUSTO'!#REF!</definedName>
    <definedName name="item11.9">'[29]COMPOSIÇÃO CUSTO'!#REF!</definedName>
    <definedName name="item11_1">[30]Composição!$E$2078</definedName>
    <definedName name="item11_10">[30]Composição!$E$2391</definedName>
    <definedName name="item11_11">[30]Composição!$E$2424</definedName>
    <definedName name="item11_12">[30]Composição!$E$2435</definedName>
    <definedName name="item11_13">[30]Composição!$E$2447</definedName>
    <definedName name="item11_14">[30]Composição!$E$2458</definedName>
    <definedName name="item11_15">[30]Composição!$E$2507</definedName>
    <definedName name="item11_16">[30]Composição!$E$2518</definedName>
    <definedName name="item11_17">[30]Composição!$E$2529</definedName>
    <definedName name="item11_18">[30]Composição!$E$2547</definedName>
    <definedName name="item11_19">[30]Composição!$E$2558</definedName>
    <definedName name="item11_2">[30]Composição!$E$2095</definedName>
    <definedName name="item11_20">[30]Composição!$E$2569</definedName>
    <definedName name="item11_21">[30]Composição!$E$2583</definedName>
    <definedName name="item11_22">[30]Composição!$E$2626</definedName>
    <definedName name="item11_23">[30]Composição!$E$2642</definedName>
    <definedName name="item11_24">[30]Composição!$E$2655</definedName>
    <definedName name="item11_25">[30]Composição!$E$2686</definedName>
    <definedName name="item11_26">[30]Composição!$E$2699</definedName>
    <definedName name="item11_27">[30]Composição!$E$2711</definedName>
    <definedName name="item11_28">[30]Composição!$E$2725</definedName>
    <definedName name="item11_3">[30]Composição!$E$2112</definedName>
    <definedName name="item11_4">[30]Composição!$E$2146</definedName>
    <definedName name="item11_7">[30]Composição!$E$2330</definedName>
    <definedName name="item11_8">[30]Composição!$E$2351</definedName>
    <definedName name="item11_9">[30]Composição!$E$2375</definedName>
    <definedName name="item12.0" localSheetId="2">#REF!</definedName>
    <definedName name="item12.0" localSheetId="6">#REF!</definedName>
    <definedName name="item12.0" localSheetId="8">#REF!</definedName>
    <definedName name="item12.0" localSheetId="10">#REF!</definedName>
    <definedName name="item12.0" localSheetId="3">#REF!</definedName>
    <definedName name="item12.0" localSheetId="5">#REF!</definedName>
    <definedName name="item12.0" localSheetId="7">#REF!</definedName>
    <definedName name="item12.0" localSheetId="9">#REF!</definedName>
    <definedName name="item12.0" localSheetId="4">#REF!</definedName>
    <definedName name="item12.0" localSheetId="0">#REF!</definedName>
    <definedName name="item12.0" localSheetId="12">#REF!</definedName>
    <definedName name="item12.0">#REF!</definedName>
    <definedName name="item12.1" localSheetId="2">'[29]COMPOSIÇÃO CUSTO'!#REF!</definedName>
    <definedName name="item12.1" localSheetId="6">'[29]COMPOSIÇÃO CUSTO'!#REF!</definedName>
    <definedName name="item12.1" localSheetId="8">'[29]COMPOSIÇÃO CUSTO'!#REF!</definedName>
    <definedName name="item12.1" localSheetId="10">'[29]COMPOSIÇÃO CUSTO'!#REF!</definedName>
    <definedName name="item12.1" localSheetId="3">'[29]COMPOSIÇÃO CUSTO'!#REF!</definedName>
    <definedName name="item12.1" localSheetId="5">'[29]COMPOSIÇÃO CUSTO'!#REF!</definedName>
    <definedName name="item12.1" localSheetId="7">'[29]COMPOSIÇÃO CUSTO'!#REF!</definedName>
    <definedName name="item12.1" localSheetId="9">'[29]COMPOSIÇÃO CUSTO'!#REF!</definedName>
    <definedName name="item12.1" localSheetId="4">'[29]COMPOSIÇÃO CUSTO'!#REF!</definedName>
    <definedName name="item12.1" localSheetId="0">'[29]COMPOSIÇÃO CUSTO'!#REF!</definedName>
    <definedName name="item12.1" localSheetId="12">'[29]COMPOSIÇÃO CUSTO'!#REF!</definedName>
    <definedName name="item12.1">'[29]COMPOSIÇÃO CUSTO'!#REF!</definedName>
    <definedName name="item12.10" localSheetId="6">'[29]COMPOSIÇÃO CUSTO'!#REF!</definedName>
    <definedName name="item12.10" localSheetId="8">'[29]COMPOSIÇÃO CUSTO'!#REF!</definedName>
    <definedName name="item12.10" localSheetId="10">'[29]COMPOSIÇÃO CUSTO'!#REF!</definedName>
    <definedName name="item12.10" localSheetId="5">'[29]COMPOSIÇÃO CUSTO'!#REF!</definedName>
    <definedName name="item12.10" localSheetId="7">'[29]COMPOSIÇÃO CUSTO'!#REF!</definedName>
    <definedName name="item12.10" localSheetId="9">'[29]COMPOSIÇÃO CUSTO'!#REF!</definedName>
    <definedName name="item12.10" localSheetId="4">'[29]COMPOSIÇÃO CUSTO'!#REF!</definedName>
    <definedName name="item12.10" localSheetId="0">'[29]COMPOSIÇÃO CUSTO'!#REF!</definedName>
    <definedName name="item12.10" localSheetId="12">'[29]COMPOSIÇÃO CUSTO'!#REF!</definedName>
    <definedName name="item12.10">'[29]COMPOSIÇÃO CUSTO'!#REF!</definedName>
    <definedName name="item12.11" localSheetId="6">'[29]COMPOSIÇÃO CUSTO'!#REF!</definedName>
    <definedName name="item12.11" localSheetId="8">'[29]COMPOSIÇÃO CUSTO'!#REF!</definedName>
    <definedName name="item12.11" localSheetId="10">'[29]COMPOSIÇÃO CUSTO'!#REF!</definedName>
    <definedName name="item12.11" localSheetId="5">'[29]COMPOSIÇÃO CUSTO'!#REF!</definedName>
    <definedName name="item12.11" localSheetId="7">'[29]COMPOSIÇÃO CUSTO'!#REF!</definedName>
    <definedName name="item12.11" localSheetId="9">'[29]COMPOSIÇÃO CUSTO'!#REF!</definedName>
    <definedName name="item12.11" localSheetId="4">'[29]COMPOSIÇÃO CUSTO'!#REF!</definedName>
    <definedName name="item12.11" localSheetId="12">'[29]COMPOSIÇÃO CUSTO'!#REF!</definedName>
    <definedName name="item12.11">'[29]COMPOSIÇÃO CUSTO'!#REF!</definedName>
    <definedName name="item12.12" localSheetId="5">'[29]COMPOSIÇÃO CUSTO'!#REF!</definedName>
    <definedName name="item12.12" localSheetId="4">'[29]COMPOSIÇÃO CUSTO'!#REF!</definedName>
    <definedName name="item12.12">'[29]COMPOSIÇÃO CUSTO'!#REF!</definedName>
    <definedName name="item12.13" localSheetId="5">'[29]COMPOSIÇÃO CUSTO'!#REF!</definedName>
    <definedName name="item12.13" localSheetId="4">'[29]COMPOSIÇÃO CUSTO'!#REF!</definedName>
    <definedName name="item12.13">'[29]COMPOSIÇÃO CUSTO'!#REF!</definedName>
    <definedName name="item12.14" localSheetId="5">'[29]COMPOSIÇÃO CUSTO'!#REF!</definedName>
    <definedName name="item12.14" localSheetId="4">'[29]COMPOSIÇÃO CUSTO'!#REF!</definedName>
    <definedName name="item12.14">'[29]COMPOSIÇÃO CUSTO'!#REF!</definedName>
    <definedName name="item12.15" localSheetId="5">'[29]COMPOSIÇÃO CUSTO'!#REF!</definedName>
    <definedName name="item12.15" localSheetId="4">'[29]COMPOSIÇÃO CUSTO'!#REF!</definedName>
    <definedName name="item12.15">'[29]COMPOSIÇÃO CUSTO'!#REF!</definedName>
    <definedName name="item12.16" localSheetId="5">'[29]COMPOSIÇÃO CUSTO'!#REF!</definedName>
    <definedName name="item12.16" localSheetId="4">'[29]COMPOSIÇÃO CUSTO'!#REF!</definedName>
    <definedName name="item12.16">'[29]COMPOSIÇÃO CUSTO'!#REF!</definedName>
    <definedName name="item12.17" localSheetId="5">'[29]COMPOSIÇÃO CUSTO'!#REF!</definedName>
    <definedName name="item12.17" localSheetId="4">'[29]COMPOSIÇÃO CUSTO'!#REF!</definedName>
    <definedName name="item12.17">'[29]COMPOSIÇÃO CUSTO'!#REF!</definedName>
    <definedName name="item12.18" localSheetId="5">'[29]COMPOSIÇÃO CUSTO'!#REF!</definedName>
    <definedName name="item12.18" localSheetId="4">'[29]COMPOSIÇÃO CUSTO'!#REF!</definedName>
    <definedName name="item12.18">'[29]COMPOSIÇÃO CUSTO'!#REF!</definedName>
    <definedName name="item12.19" localSheetId="5">'[29]COMPOSIÇÃO CUSTO'!#REF!</definedName>
    <definedName name="item12.19" localSheetId="4">'[29]COMPOSIÇÃO CUSTO'!#REF!</definedName>
    <definedName name="item12.19">'[29]COMPOSIÇÃO CUSTO'!#REF!</definedName>
    <definedName name="item12.2" localSheetId="5">'[29]COMPOSIÇÃO CUSTO'!#REF!</definedName>
    <definedName name="item12.2" localSheetId="4">'[29]COMPOSIÇÃO CUSTO'!#REF!</definedName>
    <definedName name="item12.2">'[29]COMPOSIÇÃO CUSTO'!#REF!</definedName>
    <definedName name="item12.20" localSheetId="5">'[29]COMPOSIÇÃO CUSTO'!#REF!</definedName>
    <definedName name="item12.20" localSheetId="4">'[29]COMPOSIÇÃO CUSTO'!#REF!</definedName>
    <definedName name="item12.20">'[29]COMPOSIÇÃO CUSTO'!#REF!</definedName>
    <definedName name="item12.21" localSheetId="5">'[29]COMPOSIÇÃO CUSTO'!#REF!</definedName>
    <definedName name="item12.21" localSheetId="4">'[29]COMPOSIÇÃO CUSTO'!#REF!</definedName>
    <definedName name="item12.21">'[29]COMPOSIÇÃO CUSTO'!#REF!</definedName>
    <definedName name="item12.22" localSheetId="5">'[29]COMPOSIÇÃO CUSTO'!#REF!</definedName>
    <definedName name="item12.22" localSheetId="4">'[29]COMPOSIÇÃO CUSTO'!#REF!</definedName>
    <definedName name="item12.22">'[29]COMPOSIÇÃO CUSTO'!#REF!</definedName>
    <definedName name="item12.23" localSheetId="5">'[29]COMPOSIÇÃO CUSTO'!#REF!</definedName>
    <definedName name="item12.23" localSheetId="4">'[29]COMPOSIÇÃO CUSTO'!#REF!</definedName>
    <definedName name="item12.23">'[29]COMPOSIÇÃO CUSTO'!#REF!</definedName>
    <definedName name="item12.24" localSheetId="5">'[29]COMPOSIÇÃO CUSTO'!#REF!</definedName>
    <definedName name="item12.24" localSheetId="4">'[29]COMPOSIÇÃO CUSTO'!#REF!</definedName>
    <definedName name="item12.24">'[29]COMPOSIÇÃO CUSTO'!#REF!</definedName>
    <definedName name="item12.25" localSheetId="5">'[29]COMPOSIÇÃO CUSTO'!#REF!</definedName>
    <definedName name="item12.25" localSheetId="4">'[29]COMPOSIÇÃO CUSTO'!#REF!</definedName>
    <definedName name="item12.25">'[29]COMPOSIÇÃO CUSTO'!#REF!</definedName>
    <definedName name="item12.26" localSheetId="5">'[29]COMPOSIÇÃO CUSTO'!#REF!</definedName>
    <definedName name="item12.26" localSheetId="4">'[29]COMPOSIÇÃO CUSTO'!#REF!</definedName>
    <definedName name="item12.26">'[29]COMPOSIÇÃO CUSTO'!#REF!</definedName>
    <definedName name="item12.27" localSheetId="5">'[29]COMPOSIÇÃO CUSTO'!#REF!</definedName>
    <definedName name="item12.27" localSheetId="4">'[29]COMPOSIÇÃO CUSTO'!#REF!</definedName>
    <definedName name="item12.27">'[29]COMPOSIÇÃO CUSTO'!#REF!</definedName>
    <definedName name="item12.3" localSheetId="5">'[29]COMPOSIÇÃO CUSTO'!#REF!</definedName>
    <definedName name="item12.3" localSheetId="4">'[29]COMPOSIÇÃO CUSTO'!#REF!</definedName>
    <definedName name="item12.3">'[29]COMPOSIÇÃO CUSTO'!#REF!</definedName>
    <definedName name="item12.4" localSheetId="5">'[29]COMPOSIÇÃO CUSTO'!#REF!</definedName>
    <definedName name="item12.4" localSheetId="4">'[29]COMPOSIÇÃO CUSTO'!#REF!</definedName>
    <definedName name="item12.4">'[29]COMPOSIÇÃO CUSTO'!#REF!</definedName>
    <definedName name="item12.5" localSheetId="5">'[29]COMPOSIÇÃO CUSTO'!#REF!</definedName>
    <definedName name="item12.5" localSheetId="4">'[29]COMPOSIÇÃO CUSTO'!#REF!</definedName>
    <definedName name="item12.5">'[29]COMPOSIÇÃO CUSTO'!#REF!</definedName>
    <definedName name="item12.6" localSheetId="5">'[29]COMPOSIÇÃO CUSTO'!#REF!</definedName>
    <definedName name="item12.6" localSheetId="4">'[29]COMPOSIÇÃO CUSTO'!#REF!</definedName>
    <definedName name="item12.6">'[29]COMPOSIÇÃO CUSTO'!#REF!</definedName>
    <definedName name="item12.7" localSheetId="5">'[29]COMPOSIÇÃO CUSTO'!#REF!</definedName>
    <definedName name="item12.7" localSheetId="4">'[29]COMPOSIÇÃO CUSTO'!#REF!</definedName>
    <definedName name="item12.7">'[29]COMPOSIÇÃO CUSTO'!#REF!</definedName>
    <definedName name="item12.8" localSheetId="5">'[29]COMPOSIÇÃO CUSTO'!#REF!</definedName>
    <definedName name="item12.8" localSheetId="4">'[29]COMPOSIÇÃO CUSTO'!#REF!</definedName>
    <definedName name="item12.8">'[29]COMPOSIÇÃO CUSTO'!#REF!</definedName>
    <definedName name="item12.9" localSheetId="5">'[29]COMPOSIÇÃO CUSTO'!#REF!</definedName>
    <definedName name="item12.9" localSheetId="4">'[29]COMPOSIÇÃO CUSTO'!#REF!</definedName>
    <definedName name="item12.9">'[29]COMPOSIÇÃO CUSTO'!#REF!</definedName>
    <definedName name="item12_1">[30]Composição!$E$2747</definedName>
    <definedName name="item12_10">[30]Composição!$E$2931</definedName>
    <definedName name="item12_11">[30]Composição!$E$2945</definedName>
    <definedName name="item12_12">[30]Composição!$E$2957</definedName>
    <definedName name="item12_13">[30]Composição!$E$2978</definedName>
    <definedName name="item12_14">[30]Composição!$E$2992</definedName>
    <definedName name="item12_15">[30]Composição!$E$3005</definedName>
    <definedName name="item12_16">[30]Composição!$E$3018</definedName>
    <definedName name="item12_17">[30]Composição!$E$3043</definedName>
    <definedName name="item12_18">[30]Composição!$E$3061</definedName>
    <definedName name="item12_19">[30]Composição!$E$3079</definedName>
    <definedName name="item12_2">[30]Composição!$E$2766</definedName>
    <definedName name="item12_20">[30]Composição!$E$3106</definedName>
    <definedName name="item12_21">[30]Composição!$E$3124</definedName>
    <definedName name="item12_22">[30]Composição!$E$3135</definedName>
    <definedName name="item12_23">[30]Composição!$E$3146</definedName>
    <definedName name="item12_24">[30]Composição!$E$3162</definedName>
    <definedName name="item12_25">[30]Composição!$E$3172</definedName>
    <definedName name="item12_26">[30]Composição!$E$3192</definedName>
    <definedName name="item12_27">[30]Composição!$E$3205</definedName>
    <definedName name="item12_3">[30]Composição!$E$2792</definedName>
    <definedName name="item12_4">[30]Composição!$E$2813</definedName>
    <definedName name="item12_5">[30]Composição!$E$2831</definedName>
    <definedName name="item12_6">[30]Composição!$E$2857</definedName>
    <definedName name="item12_7">[30]Composição!$E$2876</definedName>
    <definedName name="item12_8">[30]Composição!$E$2894</definedName>
    <definedName name="item12_9">[30]Composição!$E$2915</definedName>
    <definedName name="item13.1" localSheetId="6">'[29]COMPOSIÇÃO CUSTO'!#REF!</definedName>
    <definedName name="item13.1" localSheetId="8">'[29]COMPOSIÇÃO CUSTO'!#REF!</definedName>
    <definedName name="item13.1" localSheetId="10">'[29]COMPOSIÇÃO CUSTO'!#REF!</definedName>
    <definedName name="item13.1" localSheetId="5">'[29]COMPOSIÇÃO CUSTO'!#REF!</definedName>
    <definedName name="item13.1" localSheetId="7">'[29]COMPOSIÇÃO CUSTO'!#REF!</definedName>
    <definedName name="item13.1" localSheetId="9">'[29]COMPOSIÇÃO CUSTO'!#REF!</definedName>
    <definedName name="item13.1" localSheetId="4">'[29]COMPOSIÇÃO CUSTO'!#REF!</definedName>
    <definedName name="item13.1" localSheetId="0">'[29]COMPOSIÇÃO CUSTO'!#REF!</definedName>
    <definedName name="item13.1" localSheetId="12">'[29]COMPOSIÇÃO CUSTO'!#REF!</definedName>
    <definedName name="item13.1">'[29]COMPOSIÇÃO CUSTO'!#REF!</definedName>
    <definedName name="item13.10" localSheetId="6">'[29]COMPOSIÇÃO CUSTO'!#REF!</definedName>
    <definedName name="item13.10" localSheetId="8">'[29]COMPOSIÇÃO CUSTO'!#REF!</definedName>
    <definedName name="item13.10" localSheetId="10">'[29]COMPOSIÇÃO CUSTO'!#REF!</definedName>
    <definedName name="item13.10" localSheetId="5">'[29]COMPOSIÇÃO CUSTO'!#REF!</definedName>
    <definedName name="item13.10" localSheetId="7">'[29]COMPOSIÇÃO CUSTO'!#REF!</definedName>
    <definedName name="item13.10" localSheetId="9">'[29]COMPOSIÇÃO CUSTO'!#REF!</definedName>
    <definedName name="item13.10" localSheetId="4">'[29]COMPOSIÇÃO CUSTO'!#REF!</definedName>
    <definedName name="item13.10" localSheetId="0">'[29]COMPOSIÇÃO CUSTO'!#REF!</definedName>
    <definedName name="item13.10" localSheetId="12">'[29]COMPOSIÇÃO CUSTO'!#REF!</definedName>
    <definedName name="item13.10">'[29]COMPOSIÇÃO CUSTO'!#REF!</definedName>
    <definedName name="item13.11" localSheetId="5">'[29]COMPOSIÇÃO CUSTO'!#REF!</definedName>
    <definedName name="item13.11" localSheetId="4">'[29]COMPOSIÇÃO CUSTO'!#REF!</definedName>
    <definedName name="item13.11" localSheetId="12">'[29]COMPOSIÇÃO CUSTO'!#REF!</definedName>
    <definedName name="item13.11">'[29]COMPOSIÇÃO CUSTO'!#REF!</definedName>
    <definedName name="item13.12" localSheetId="5">'[29]COMPOSIÇÃO CUSTO'!#REF!</definedName>
    <definedName name="item13.12" localSheetId="4">'[29]COMPOSIÇÃO CUSTO'!#REF!</definedName>
    <definedName name="item13.12" localSheetId="12">'[29]COMPOSIÇÃO CUSTO'!#REF!</definedName>
    <definedName name="item13.12">'[29]COMPOSIÇÃO CUSTO'!#REF!</definedName>
    <definedName name="item13.13" localSheetId="5">'[29]COMPOSIÇÃO CUSTO'!#REF!</definedName>
    <definedName name="item13.13" localSheetId="4">'[29]COMPOSIÇÃO CUSTO'!#REF!</definedName>
    <definedName name="item13.13">'[29]COMPOSIÇÃO CUSTO'!#REF!</definedName>
    <definedName name="item13.2" localSheetId="5">'[29]COMPOSIÇÃO CUSTO'!#REF!</definedName>
    <definedName name="item13.2" localSheetId="4">'[29]COMPOSIÇÃO CUSTO'!#REF!</definedName>
    <definedName name="item13.2">'[29]COMPOSIÇÃO CUSTO'!#REF!</definedName>
    <definedName name="item13.3" localSheetId="5">'[29]COMPOSIÇÃO CUSTO'!#REF!</definedName>
    <definedName name="item13.3" localSheetId="4">'[29]COMPOSIÇÃO CUSTO'!#REF!</definedName>
    <definedName name="item13.3">'[29]COMPOSIÇÃO CUSTO'!#REF!</definedName>
    <definedName name="item13.4" localSheetId="5">'[29]COMPOSIÇÃO CUSTO'!#REF!</definedName>
    <definedName name="item13.4" localSheetId="4">'[29]COMPOSIÇÃO CUSTO'!#REF!</definedName>
    <definedName name="item13.4">'[29]COMPOSIÇÃO CUSTO'!#REF!</definedName>
    <definedName name="item13.5" localSheetId="5">'[29]COMPOSIÇÃO CUSTO'!#REF!</definedName>
    <definedName name="item13.5" localSheetId="4">'[29]COMPOSIÇÃO CUSTO'!#REF!</definedName>
    <definedName name="item13.5">'[29]COMPOSIÇÃO CUSTO'!#REF!</definedName>
    <definedName name="item13.6" localSheetId="5">'[29]COMPOSIÇÃO CUSTO'!#REF!</definedName>
    <definedName name="item13.6" localSheetId="4">'[29]COMPOSIÇÃO CUSTO'!#REF!</definedName>
    <definedName name="item13.6">'[29]COMPOSIÇÃO CUSTO'!#REF!</definedName>
    <definedName name="item13.7" localSheetId="5">'[29]COMPOSIÇÃO CUSTO'!#REF!</definedName>
    <definedName name="item13.7" localSheetId="4">'[29]COMPOSIÇÃO CUSTO'!#REF!</definedName>
    <definedName name="item13.7">'[29]COMPOSIÇÃO CUSTO'!#REF!</definedName>
    <definedName name="item13.8" localSheetId="5">'[29]COMPOSIÇÃO CUSTO'!#REF!</definedName>
    <definedName name="item13.8" localSheetId="4">'[29]COMPOSIÇÃO CUSTO'!#REF!</definedName>
    <definedName name="item13.8">'[29]COMPOSIÇÃO CUSTO'!#REF!</definedName>
    <definedName name="item13.9" localSheetId="5">'[29]COMPOSIÇÃO CUSTO'!#REF!</definedName>
    <definedName name="item13.9" localSheetId="4">'[29]COMPOSIÇÃO CUSTO'!#REF!</definedName>
    <definedName name="item13.9">'[29]COMPOSIÇÃO CUSTO'!#REF!</definedName>
    <definedName name="item13_1">[30]Composição!$E$3248</definedName>
    <definedName name="item13_10">[30]Composição!$E$3361</definedName>
    <definedName name="item13_11">[30]Composição!$E$3374</definedName>
    <definedName name="item13_12">[30]Composição!$E$3385</definedName>
    <definedName name="item13_13">[30]Composição!$E$3399</definedName>
    <definedName name="item13_2">[30]Composição!$E$3260</definedName>
    <definedName name="item13_3">[30]Composição!$E$3272</definedName>
    <definedName name="item13_4">[30]Composição!$E$3284</definedName>
    <definedName name="item13_5">[30]Composição!$E$3298</definedName>
    <definedName name="item13_6">[30]Composição!$E$3311</definedName>
    <definedName name="item13_7">[30]Composição!$E$3324</definedName>
    <definedName name="item13_8">[30]Composição!$E$3336</definedName>
    <definedName name="item13_9">[30]Composição!$E$3350</definedName>
    <definedName name="item14.1" localSheetId="6">'[29]COMPOSIÇÃO CUSTO'!#REF!</definedName>
    <definedName name="item14.1" localSheetId="8">'[29]COMPOSIÇÃO CUSTO'!#REF!</definedName>
    <definedName name="item14.1" localSheetId="10">'[29]COMPOSIÇÃO CUSTO'!#REF!</definedName>
    <definedName name="item14.1" localSheetId="5">'[29]COMPOSIÇÃO CUSTO'!#REF!</definedName>
    <definedName name="item14.1" localSheetId="7">'[29]COMPOSIÇÃO CUSTO'!#REF!</definedName>
    <definedName name="item14.1" localSheetId="9">'[29]COMPOSIÇÃO CUSTO'!#REF!</definedName>
    <definedName name="item14.1" localSheetId="4">'[29]COMPOSIÇÃO CUSTO'!#REF!</definedName>
    <definedName name="item14.1" localSheetId="0">'[29]COMPOSIÇÃO CUSTO'!#REF!</definedName>
    <definedName name="item14.1" localSheetId="12">'[29]COMPOSIÇÃO CUSTO'!#REF!</definedName>
    <definedName name="item14.1">'[29]COMPOSIÇÃO CUSTO'!#REF!</definedName>
    <definedName name="item14.2" localSheetId="6">'[29]COMPOSIÇÃO CUSTO'!#REF!</definedName>
    <definedName name="item14.2" localSheetId="8">'[29]COMPOSIÇÃO CUSTO'!#REF!</definedName>
    <definedName name="item14.2" localSheetId="10">'[29]COMPOSIÇÃO CUSTO'!#REF!</definedName>
    <definedName name="item14.2" localSheetId="5">'[29]COMPOSIÇÃO CUSTO'!#REF!</definedName>
    <definedName name="item14.2" localSheetId="7">'[29]COMPOSIÇÃO CUSTO'!#REF!</definedName>
    <definedName name="item14.2" localSheetId="9">'[29]COMPOSIÇÃO CUSTO'!#REF!</definedName>
    <definedName name="item14.2" localSheetId="4">'[29]COMPOSIÇÃO CUSTO'!#REF!</definedName>
    <definedName name="item14.2" localSheetId="0">'[29]COMPOSIÇÃO CUSTO'!#REF!</definedName>
    <definedName name="item14.2" localSheetId="12">'[29]COMPOSIÇÃO CUSTO'!#REF!</definedName>
    <definedName name="item14.2">'[29]COMPOSIÇÃO CUSTO'!#REF!</definedName>
    <definedName name="item14.3" localSheetId="5">'[29]COMPOSIÇÃO CUSTO'!#REF!</definedName>
    <definedName name="item14.3" localSheetId="4">'[29]COMPOSIÇÃO CUSTO'!#REF!</definedName>
    <definedName name="item14.3" localSheetId="12">'[29]COMPOSIÇÃO CUSTO'!#REF!</definedName>
    <definedName name="item14.3">'[29]COMPOSIÇÃO CUSTO'!#REF!</definedName>
    <definedName name="item14.4" localSheetId="5">'[29]COMPOSIÇÃO CUSTO'!#REF!</definedName>
    <definedName name="item14.4" localSheetId="4">'[29]COMPOSIÇÃO CUSTO'!#REF!</definedName>
    <definedName name="item14.4" localSheetId="12">'[29]COMPOSIÇÃO CUSTO'!#REF!</definedName>
    <definedName name="item14.4">'[29]COMPOSIÇÃO CUSTO'!#REF!</definedName>
    <definedName name="item14.5" localSheetId="5">'[29]COMPOSIÇÃO CUSTO'!#REF!</definedName>
    <definedName name="item14.5" localSheetId="4">'[29]COMPOSIÇÃO CUSTO'!#REF!</definedName>
    <definedName name="item14.5">'[29]COMPOSIÇÃO CUSTO'!#REF!</definedName>
    <definedName name="item14.6" localSheetId="5">'[29]COMPOSIÇÃO CUSTO'!#REF!</definedName>
    <definedName name="item14.6" localSheetId="4">'[29]COMPOSIÇÃO CUSTO'!#REF!</definedName>
    <definedName name="item14.6">'[29]COMPOSIÇÃO CUSTO'!#REF!</definedName>
    <definedName name="item14_1">[30]Composição!$E$3426</definedName>
    <definedName name="item14_2">[30]Composição!$E$3437</definedName>
    <definedName name="item14_3">[30]Composição!$E$3449</definedName>
    <definedName name="item14_4">[30]Composição!$E$3460</definedName>
    <definedName name="item14_5">[30]Composição!$E$3470</definedName>
    <definedName name="item14_6">[30]Composição!$E$3480</definedName>
    <definedName name="item15.1" localSheetId="6">'[29]COMPOSIÇÃO CUSTO'!#REF!</definedName>
    <definedName name="item15.1" localSheetId="8">'[29]COMPOSIÇÃO CUSTO'!#REF!</definedName>
    <definedName name="item15.1" localSheetId="10">'[29]COMPOSIÇÃO CUSTO'!#REF!</definedName>
    <definedName name="item15.1" localSheetId="5">'[29]COMPOSIÇÃO CUSTO'!#REF!</definedName>
    <definedName name="item15.1" localSheetId="7">'[29]COMPOSIÇÃO CUSTO'!#REF!</definedName>
    <definedName name="item15.1" localSheetId="9">'[29]COMPOSIÇÃO CUSTO'!#REF!</definedName>
    <definedName name="item15.1" localSheetId="4">'[29]COMPOSIÇÃO CUSTO'!#REF!</definedName>
    <definedName name="item15.1" localSheetId="0">'[29]COMPOSIÇÃO CUSTO'!#REF!</definedName>
    <definedName name="item15.1" localSheetId="12">'[29]COMPOSIÇÃO CUSTO'!#REF!</definedName>
    <definedName name="item15.1">'[29]COMPOSIÇÃO CUSTO'!#REF!</definedName>
    <definedName name="item15.10" localSheetId="6">'[29]COMPOSIÇÃO CUSTO'!#REF!</definedName>
    <definedName name="item15.10" localSheetId="8">'[29]COMPOSIÇÃO CUSTO'!#REF!</definedName>
    <definedName name="item15.10" localSheetId="10">'[29]COMPOSIÇÃO CUSTO'!#REF!</definedName>
    <definedName name="item15.10" localSheetId="5">'[29]COMPOSIÇÃO CUSTO'!#REF!</definedName>
    <definedName name="item15.10" localSheetId="7">'[29]COMPOSIÇÃO CUSTO'!#REF!</definedName>
    <definedName name="item15.10" localSheetId="9">'[29]COMPOSIÇÃO CUSTO'!#REF!</definedName>
    <definedName name="item15.10" localSheetId="4">'[29]COMPOSIÇÃO CUSTO'!#REF!</definedName>
    <definedName name="item15.10" localSheetId="0">'[29]COMPOSIÇÃO CUSTO'!#REF!</definedName>
    <definedName name="item15.10" localSheetId="12">'[29]COMPOSIÇÃO CUSTO'!#REF!</definedName>
    <definedName name="item15.10">'[29]COMPOSIÇÃO CUSTO'!#REF!</definedName>
    <definedName name="item15.11" localSheetId="5">'[29]COMPOSIÇÃO CUSTO'!#REF!</definedName>
    <definedName name="item15.11" localSheetId="4">'[29]COMPOSIÇÃO CUSTO'!#REF!</definedName>
    <definedName name="item15.11" localSheetId="12">'[29]COMPOSIÇÃO CUSTO'!#REF!</definedName>
    <definedName name="item15.11">'[29]COMPOSIÇÃO CUSTO'!#REF!</definedName>
    <definedName name="item15.12" localSheetId="5">'[29]COMPOSIÇÃO CUSTO'!#REF!</definedName>
    <definedName name="item15.12" localSheetId="4">'[29]COMPOSIÇÃO CUSTO'!#REF!</definedName>
    <definedName name="item15.12" localSheetId="12">'[29]COMPOSIÇÃO CUSTO'!#REF!</definedName>
    <definedName name="item15.12">'[29]COMPOSIÇÃO CUSTO'!#REF!</definedName>
    <definedName name="item15.13" localSheetId="5">'[29]COMPOSIÇÃO CUSTO'!#REF!</definedName>
    <definedName name="item15.13" localSheetId="4">'[29]COMPOSIÇÃO CUSTO'!#REF!</definedName>
    <definedName name="item15.13">'[29]COMPOSIÇÃO CUSTO'!#REF!</definedName>
    <definedName name="item15.2" localSheetId="5">'[29]COMPOSIÇÃO CUSTO'!#REF!</definedName>
    <definedName name="item15.2" localSheetId="4">'[29]COMPOSIÇÃO CUSTO'!#REF!</definedName>
    <definedName name="item15.2">'[29]COMPOSIÇÃO CUSTO'!#REF!</definedName>
    <definedName name="item15.3" localSheetId="5">'[29]COMPOSIÇÃO CUSTO'!#REF!</definedName>
    <definedName name="item15.3" localSheetId="4">'[29]COMPOSIÇÃO CUSTO'!#REF!</definedName>
    <definedName name="item15.3">'[29]COMPOSIÇÃO CUSTO'!#REF!</definedName>
    <definedName name="item15.4" localSheetId="5">'[29]COMPOSIÇÃO CUSTO'!#REF!</definedName>
    <definedName name="item15.4" localSheetId="4">'[29]COMPOSIÇÃO CUSTO'!#REF!</definedName>
    <definedName name="item15.4">'[29]COMPOSIÇÃO CUSTO'!#REF!</definedName>
    <definedName name="item15.5" localSheetId="5">'[29]COMPOSIÇÃO CUSTO'!#REF!</definedName>
    <definedName name="item15.5" localSheetId="4">'[29]COMPOSIÇÃO CUSTO'!#REF!</definedName>
    <definedName name="item15.5">'[29]COMPOSIÇÃO CUSTO'!#REF!</definedName>
    <definedName name="item15.6" localSheetId="5">'[29]COMPOSIÇÃO CUSTO'!#REF!</definedName>
    <definedName name="item15.6" localSheetId="4">'[29]COMPOSIÇÃO CUSTO'!#REF!</definedName>
    <definedName name="item15.6">'[29]COMPOSIÇÃO CUSTO'!#REF!</definedName>
    <definedName name="item15.7" localSheetId="5">'[29]COMPOSIÇÃO CUSTO'!#REF!</definedName>
    <definedName name="item15.7" localSheetId="4">'[29]COMPOSIÇÃO CUSTO'!#REF!</definedName>
    <definedName name="item15.7">'[29]COMPOSIÇÃO CUSTO'!#REF!</definedName>
    <definedName name="item15.8" localSheetId="5">'[29]COMPOSIÇÃO CUSTO'!#REF!</definedName>
    <definedName name="item15.8" localSheetId="4">'[29]COMPOSIÇÃO CUSTO'!#REF!</definedName>
    <definedName name="item15.8">'[29]COMPOSIÇÃO CUSTO'!#REF!</definedName>
    <definedName name="item15.9" localSheetId="5">'[29]COMPOSIÇÃO CUSTO'!#REF!</definedName>
    <definedName name="item15.9" localSheetId="4">'[29]COMPOSIÇÃO CUSTO'!#REF!</definedName>
    <definedName name="item15.9">'[29]COMPOSIÇÃO CUSTO'!#REF!</definedName>
    <definedName name="item15_1">[30]Composição!$E$3493</definedName>
    <definedName name="item15_10">[30]Composição!$E$3640</definedName>
    <definedName name="item15_11">[30]Composição!$E$3653</definedName>
    <definedName name="item15_12" localSheetId="2">[31]COMPOSIÇÃO!#REF!</definedName>
    <definedName name="item15_12" localSheetId="6">[31]COMPOSIÇÃO!#REF!</definedName>
    <definedName name="item15_12" localSheetId="8">[31]COMPOSIÇÃO!#REF!</definedName>
    <definedName name="item15_12" localSheetId="10">[31]COMPOSIÇÃO!#REF!</definedName>
    <definedName name="item15_12" localSheetId="3">[31]COMPOSIÇÃO!#REF!</definedName>
    <definedName name="item15_12" localSheetId="5">[31]COMPOSIÇÃO!#REF!</definedName>
    <definedName name="item15_12" localSheetId="7">[31]COMPOSIÇÃO!#REF!</definedName>
    <definedName name="item15_12" localSheetId="9">[31]COMPOSIÇÃO!#REF!</definedName>
    <definedName name="item15_12" localSheetId="4">[31]COMPOSIÇÃO!#REF!</definedName>
    <definedName name="item15_12" localSheetId="12">[31]COMPOSIÇÃO!#REF!</definedName>
    <definedName name="item15_12">[31]COMPOSIÇÃO!#REF!</definedName>
    <definedName name="item15_13" localSheetId="2">[31]COMPOSIÇÃO!#REF!</definedName>
    <definedName name="item15_13" localSheetId="6">[31]COMPOSIÇÃO!#REF!</definedName>
    <definedName name="item15_13" localSheetId="8">[31]COMPOSIÇÃO!#REF!</definedName>
    <definedName name="item15_13" localSheetId="10">[31]COMPOSIÇÃO!#REF!</definedName>
    <definedName name="item15_13" localSheetId="3">[31]COMPOSIÇÃO!#REF!</definedName>
    <definedName name="item15_13" localSheetId="5">[31]COMPOSIÇÃO!#REF!</definedName>
    <definedName name="item15_13" localSheetId="7">[31]COMPOSIÇÃO!#REF!</definedName>
    <definedName name="item15_13" localSheetId="9">[31]COMPOSIÇÃO!#REF!</definedName>
    <definedName name="item15_13" localSheetId="4">[31]COMPOSIÇÃO!#REF!</definedName>
    <definedName name="item15_13" localSheetId="12">[31]COMPOSIÇÃO!#REF!</definedName>
    <definedName name="item15_13">[31]COMPOSIÇÃO!#REF!</definedName>
    <definedName name="item15_2">[30]Composição!$E$3500</definedName>
    <definedName name="item15_3">[30]Composição!$E$3516</definedName>
    <definedName name="item15_4">[30]Composição!$E$3532</definedName>
    <definedName name="item15_5">[30]Composição!$E$3548</definedName>
    <definedName name="item15_6">[30]Composição!$E$3563</definedName>
    <definedName name="item15_7">[30]Composição!$E$3586</definedName>
    <definedName name="item15_8">[30]Composição!$E$3611</definedName>
    <definedName name="item15_9">[30]Composição!$E$3624</definedName>
    <definedName name="item2.1" localSheetId="6">'[29]COMPOSIÇÃO CUSTO'!#REF!</definedName>
    <definedName name="item2.1" localSheetId="8">'[29]COMPOSIÇÃO CUSTO'!#REF!</definedName>
    <definedName name="item2.1" localSheetId="10">'[29]COMPOSIÇÃO CUSTO'!#REF!</definedName>
    <definedName name="item2.1" localSheetId="5">'[29]COMPOSIÇÃO CUSTO'!#REF!</definedName>
    <definedName name="item2.1" localSheetId="7">'[29]COMPOSIÇÃO CUSTO'!#REF!</definedName>
    <definedName name="item2.1" localSheetId="9">'[29]COMPOSIÇÃO CUSTO'!#REF!</definedName>
    <definedName name="item2.1" localSheetId="4">'[29]COMPOSIÇÃO CUSTO'!#REF!</definedName>
    <definedName name="item2.1" localSheetId="0">'[29]COMPOSIÇÃO CUSTO'!#REF!</definedName>
    <definedName name="item2.1" localSheetId="12">'[29]COMPOSIÇÃO CUSTO'!#REF!</definedName>
    <definedName name="item2.1">'[29]COMPOSIÇÃO CUSTO'!#REF!</definedName>
    <definedName name="item2.10" localSheetId="6">'[29]COMPOSIÇÃO CUSTO'!#REF!</definedName>
    <definedName name="item2.10" localSheetId="8">'[29]COMPOSIÇÃO CUSTO'!#REF!</definedName>
    <definedName name="item2.10" localSheetId="10">'[29]COMPOSIÇÃO CUSTO'!#REF!</definedName>
    <definedName name="item2.10" localSheetId="5">'[29]COMPOSIÇÃO CUSTO'!#REF!</definedName>
    <definedName name="item2.10" localSheetId="7">'[29]COMPOSIÇÃO CUSTO'!#REF!</definedName>
    <definedName name="item2.10" localSheetId="9">'[29]COMPOSIÇÃO CUSTO'!#REF!</definedName>
    <definedName name="item2.10" localSheetId="4">'[29]COMPOSIÇÃO CUSTO'!#REF!</definedName>
    <definedName name="item2.10" localSheetId="0">'[29]COMPOSIÇÃO CUSTO'!#REF!</definedName>
    <definedName name="item2.10" localSheetId="12">'[29]COMPOSIÇÃO CUSTO'!#REF!</definedName>
    <definedName name="item2.10">'[29]COMPOSIÇÃO CUSTO'!#REF!</definedName>
    <definedName name="item2.11" localSheetId="5">'[29]COMPOSIÇÃO CUSTO'!#REF!</definedName>
    <definedName name="item2.11" localSheetId="4">'[29]COMPOSIÇÃO CUSTO'!#REF!</definedName>
    <definedName name="item2.11" localSheetId="12">'[29]COMPOSIÇÃO CUSTO'!#REF!</definedName>
    <definedName name="item2.11">'[29]COMPOSIÇÃO CUSTO'!#REF!</definedName>
    <definedName name="item2.12" localSheetId="5">'[29]COMPOSIÇÃO CUSTO'!#REF!</definedName>
    <definedName name="item2.12" localSheetId="4">'[29]COMPOSIÇÃO CUSTO'!#REF!</definedName>
    <definedName name="item2.12" localSheetId="12">'[29]COMPOSIÇÃO CUSTO'!#REF!</definedName>
    <definedName name="item2.12">'[29]COMPOSIÇÃO CUSTO'!#REF!</definedName>
    <definedName name="item2.13" localSheetId="5">'[29]COMPOSIÇÃO CUSTO'!#REF!</definedName>
    <definedName name="item2.13" localSheetId="4">'[29]COMPOSIÇÃO CUSTO'!#REF!</definedName>
    <definedName name="item2.13">'[29]COMPOSIÇÃO CUSTO'!#REF!</definedName>
    <definedName name="item2.14" localSheetId="5">'[29]COMPOSIÇÃO CUSTO'!#REF!</definedName>
    <definedName name="item2.14" localSheetId="4">'[29]COMPOSIÇÃO CUSTO'!#REF!</definedName>
    <definedName name="item2.14">'[29]COMPOSIÇÃO CUSTO'!#REF!</definedName>
    <definedName name="item2.15" localSheetId="5">'[29]COMPOSIÇÃO CUSTO'!#REF!</definedName>
    <definedName name="item2.15" localSheetId="4">'[29]COMPOSIÇÃO CUSTO'!#REF!</definedName>
    <definedName name="item2.15">'[29]COMPOSIÇÃO CUSTO'!#REF!</definedName>
    <definedName name="item2.16" localSheetId="5">'[29]COMPOSIÇÃO CUSTO'!#REF!</definedName>
    <definedName name="item2.16" localSheetId="4">'[29]COMPOSIÇÃO CUSTO'!#REF!</definedName>
    <definedName name="item2.16">'[29]COMPOSIÇÃO CUSTO'!#REF!</definedName>
    <definedName name="item2.17" localSheetId="5">'[29]COMPOSIÇÃO CUSTO'!#REF!</definedName>
    <definedName name="item2.17" localSheetId="4">'[29]COMPOSIÇÃO CUSTO'!#REF!</definedName>
    <definedName name="item2.17">'[29]COMPOSIÇÃO CUSTO'!#REF!</definedName>
    <definedName name="item2.18" localSheetId="5">'[29]COMPOSIÇÃO CUSTO'!#REF!</definedName>
    <definedName name="item2.18" localSheetId="4">'[29]COMPOSIÇÃO CUSTO'!#REF!</definedName>
    <definedName name="item2.18">'[29]COMPOSIÇÃO CUSTO'!#REF!</definedName>
    <definedName name="item2.19" localSheetId="5">'[29]COMPOSIÇÃO CUSTO'!#REF!</definedName>
    <definedName name="item2.19" localSheetId="4">'[29]COMPOSIÇÃO CUSTO'!#REF!</definedName>
    <definedName name="item2.19">'[29]COMPOSIÇÃO CUSTO'!#REF!</definedName>
    <definedName name="item2.2" localSheetId="5">'[29]COMPOSIÇÃO CUSTO'!#REF!</definedName>
    <definedName name="item2.2" localSheetId="4">'[29]COMPOSIÇÃO CUSTO'!#REF!</definedName>
    <definedName name="item2.2">'[29]COMPOSIÇÃO CUSTO'!#REF!</definedName>
    <definedName name="item2.20" localSheetId="5">'[29]COMPOSIÇÃO CUSTO'!#REF!</definedName>
    <definedName name="item2.20" localSheetId="4">'[29]COMPOSIÇÃO CUSTO'!#REF!</definedName>
    <definedName name="item2.20">'[29]COMPOSIÇÃO CUSTO'!#REF!</definedName>
    <definedName name="item2.21" localSheetId="5">'[29]COMPOSIÇÃO CUSTO'!#REF!</definedName>
    <definedName name="item2.21" localSheetId="4">'[29]COMPOSIÇÃO CUSTO'!#REF!</definedName>
    <definedName name="item2.21">'[29]COMPOSIÇÃO CUSTO'!#REF!</definedName>
    <definedName name="item2.22" localSheetId="5">'[29]COMPOSIÇÃO CUSTO'!#REF!</definedName>
    <definedName name="item2.22" localSheetId="4">'[29]COMPOSIÇÃO CUSTO'!#REF!</definedName>
    <definedName name="item2.22">'[29]COMPOSIÇÃO CUSTO'!#REF!</definedName>
    <definedName name="item2.23" localSheetId="5">'[29]COMPOSIÇÃO CUSTO'!#REF!</definedName>
    <definedName name="item2.23" localSheetId="4">'[29]COMPOSIÇÃO CUSTO'!#REF!</definedName>
    <definedName name="item2.23">'[29]COMPOSIÇÃO CUSTO'!#REF!</definedName>
    <definedName name="item2.24" localSheetId="5">'[29]COMPOSIÇÃO CUSTO'!#REF!</definedName>
    <definedName name="item2.24" localSheetId="4">'[29]COMPOSIÇÃO CUSTO'!#REF!</definedName>
    <definedName name="item2.24">'[29]COMPOSIÇÃO CUSTO'!#REF!</definedName>
    <definedName name="item2.25" localSheetId="5">'[29]COMPOSIÇÃO CUSTO'!#REF!</definedName>
    <definedName name="item2.25" localSheetId="4">'[29]COMPOSIÇÃO CUSTO'!#REF!</definedName>
    <definedName name="item2.25">'[29]COMPOSIÇÃO CUSTO'!#REF!</definedName>
    <definedName name="item2.26" localSheetId="5">'[29]COMPOSIÇÃO CUSTO'!#REF!</definedName>
    <definedName name="item2.26" localSheetId="4">'[29]COMPOSIÇÃO CUSTO'!#REF!</definedName>
    <definedName name="item2.26">'[29]COMPOSIÇÃO CUSTO'!#REF!</definedName>
    <definedName name="item2.27" localSheetId="5">'[29]COMPOSIÇÃO CUSTO'!#REF!</definedName>
    <definedName name="item2.27" localSheetId="4">'[29]COMPOSIÇÃO CUSTO'!#REF!</definedName>
    <definedName name="item2.27">'[29]COMPOSIÇÃO CUSTO'!#REF!</definedName>
    <definedName name="item2.3" localSheetId="5">'[29]COMPOSIÇÃO CUSTO'!#REF!</definedName>
    <definedName name="item2.3" localSheetId="4">'[29]COMPOSIÇÃO CUSTO'!#REF!</definedName>
    <definedName name="item2.3">'[29]COMPOSIÇÃO CUSTO'!#REF!</definedName>
    <definedName name="item2.4" localSheetId="5">'[29]COMPOSIÇÃO CUSTO'!#REF!</definedName>
    <definedName name="item2.4" localSheetId="4">'[29]COMPOSIÇÃO CUSTO'!#REF!</definedName>
    <definedName name="item2.4">'[29]COMPOSIÇÃO CUSTO'!#REF!</definedName>
    <definedName name="item2.5" localSheetId="5">'[29]COMPOSIÇÃO CUSTO'!#REF!</definedName>
    <definedName name="item2.5" localSheetId="4">'[29]COMPOSIÇÃO CUSTO'!#REF!</definedName>
    <definedName name="item2.5">'[29]COMPOSIÇÃO CUSTO'!#REF!</definedName>
    <definedName name="item2.6" localSheetId="5">'[29]COMPOSIÇÃO CUSTO'!#REF!</definedName>
    <definedName name="item2.6" localSheetId="4">'[29]COMPOSIÇÃO CUSTO'!#REF!</definedName>
    <definedName name="item2.6">'[29]COMPOSIÇÃO CUSTO'!#REF!</definedName>
    <definedName name="item2.7" localSheetId="5">'[29]COMPOSIÇÃO CUSTO'!#REF!</definedName>
    <definedName name="item2.7" localSheetId="4">'[29]COMPOSIÇÃO CUSTO'!#REF!</definedName>
    <definedName name="item2.7">'[29]COMPOSIÇÃO CUSTO'!#REF!</definedName>
    <definedName name="item2.8" localSheetId="5">'[29]COMPOSIÇÃO CUSTO'!#REF!</definedName>
    <definedName name="item2.8" localSheetId="4">'[29]COMPOSIÇÃO CUSTO'!#REF!</definedName>
    <definedName name="item2.8">'[29]COMPOSIÇÃO CUSTO'!#REF!</definedName>
    <definedName name="item2.9" localSheetId="5">'[29]COMPOSIÇÃO CUSTO'!#REF!</definedName>
    <definedName name="item2.9" localSheetId="4">'[29]COMPOSIÇÃO CUSTO'!#REF!</definedName>
    <definedName name="item2.9">'[29]COMPOSIÇÃO CUSTO'!#REF!</definedName>
    <definedName name="item2_1">[30]Composição!$E$108</definedName>
    <definedName name="item2_10">[30]Composição!$E$188</definedName>
    <definedName name="item2_11">[30]Composição!$E$197</definedName>
    <definedName name="item2_12">[30]Composição!$E$206</definedName>
    <definedName name="item2_13">[30]Composição!$E$230</definedName>
    <definedName name="item2_14">[30]Composição!$E$239</definedName>
    <definedName name="item2_15">[30]Composição!$E$248</definedName>
    <definedName name="item2_16">[30]Composição!$E$260</definedName>
    <definedName name="item2_17">[30]Composição!$E$269</definedName>
    <definedName name="item2_18">[30]Composição!$E$278</definedName>
    <definedName name="item2_19">[30]Composição!$E$287</definedName>
    <definedName name="item2_2">[30]Composição!$E$117</definedName>
    <definedName name="item2_21">[30]Composição!$E$305</definedName>
    <definedName name="item2_22">[30]Composição!$E$312</definedName>
    <definedName name="item2_23">[30]Composição!$E$323</definedName>
    <definedName name="item2_24">[30]Composição!$E$332</definedName>
    <definedName name="item2_25">[30]Composição!$E$341</definedName>
    <definedName name="item2_26">[30]Composição!$E$350</definedName>
    <definedName name="item2_27">[30]Composição!$E$360</definedName>
    <definedName name="item2_3">[30]Composição!$E$126</definedName>
    <definedName name="item2_4">[30]Composição!$E$135</definedName>
    <definedName name="item2_5">[30]Composição!$E$144</definedName>
    <definedName name="item2_6">[30]Composição!$E$153</definedName>
    <definedName name="item2_7">[30]Composição!$E$162</definedName>
    <definedName name="item2_8">[30]Composição!$E$171</definedName>
    <definedName name="item2_9">[30]Composição!$E$180</definedName>
    <definedName name="item3">[28]Plan1!$J$30</definedName>
    <definedName name="item3.1" localSheetId="6">'[29]COMPOSIÇÃO CUSTO'!#REF!</definedName>
    <definedName name="item3.1" localSheetId="8">'[29]COMPOSIÇÃO CUSTO'!#REF!</definedName>
    <definedName name="item3.1" localSheetId="10">'[29]COMPOSIÇÃO CUSTO'!#REF!</definedName>
    <definedName name="item3.1" localSheetId="5">'[29]COMPOSIÇÃO CUSTO'!#REF!</definedName>
    <definedName name="item3.1" localSheetId="7">'[29]COMPOSIÇÃO CUSTO'!#REF!</definedName>
    <definedName name="item3.1" localSheetId="9">'[29]COMPOSIÇÃO CUSTO'!#REF!</definedName>
    <definedName name="item3.1" localSheetId="4">'[29]COMPOSIÇÃO CUSTO'!#REF!</definedName>
    <definedName name="item3.1" localSheetId="0">'[29]COMPOSIÇÃO CUSTO'!#REF!</definedName>
    <definedName name="item3.1" localSheetId="12">'[29]COMPOSIÇÃO CUSTO'!#REF!</definedName>
    <definedName name="item3.1">'[29]COMPOSIÇÃO CUSTO'!#REF!</definedName>
    <definedName name="item3.2" localSheetId="6">'[29]COMPOSIÇÃO CUSTO'!#REF!</definedName>
    <definedName name="item3.2" localSheetId="8">'[29]COMPOSIÇÃO CUSTO'!#REF!</definedName>
    <definedName name="item3.2" localSheetId="10">'[29]COMPOSIÇÃO CUSTO'!#REF!</definedName>
    <definedName name="item3.2" localSheetId="5">'[29]COMPOSIÇÃO CUSTO'!#REF!</definedName>
    <definedName name="item3.2" localSheetId="7">'[29]COMPOSIÇÃO CUSTO'!#REF!</definedName>
    <definedName name="item3.2" localSheetId="9">'[29]COMPOSIÇÃO CUSTO'!#REF!</definedName>
    <definedName name="item3.2" localSheetId="4">'[29]COMPOSIÇÃO CUSTO'!#REF!</definedName>
    <definedName name="item3.2" localSheetId="0">'[29]COMPOSIÇÃO CUSTO'!#REF!</definedName>
    <definedName name="item3.2" localSheetId="12">'[29]COMPOSIÇÃO CUSTO'!#REF!</definedName>
    <definedName name="item3.2">'[29]COMPOSIÇÃO CUSTO'!#REF!</definedName>
    <definedName name="item3.3" localSheetId="5">'[29]COMPOSIÇÃO CUSTO'!#REF!</definedName>
    <definedName name="item3.3" localSheetId="4">'[29]COMPOSIÇÃO CUSTO'!#REF!</definedName>
    <definedName name="item3.3" localSheetId="12">'[29]COMPOSIÇÃO CUSTO'!#REF!</definedName>
    <definedName name="item3.3">'[29]COMPOSIÇÃO CUSTO'!#REF!</definedName>
    <definedName name="item3_1">[30]Composição!$E$433</definedName>
    <definedName name="item3_2">[30]Composição!$E$442</definedName>
    <definedName name="item3_3">[30]Composição!$E$452</definedName>
    <definedName name="item4">[28]Plan1!$J$39</definedName>
    <definedName name="item4.1" localSheetId="6">'[29]COMPOSIÇÃO CUSTO'!#REF!</definedName>
    <definedName name="item4.1" localSheetId="8">'[29]COMPOSIÇÃO CUSTO'!#REF!</definedName>
    <definedName name="item4.1" localSheetId="10">'[29]COMPOSIÇÃO CUSTO'!#REF!</definedName>
    <definedName name="item4.1" localSheetId="5">'[29]COMPOSIÇÃO CUSTO'!#REF!</definedName>
    <definedName name="item4.1" localSheetId="7">'[29]COMPOSIÇÃO CUSTO'!#REF!</definedName>
    <definedName name="item4.1" localSheetId="9">'[29]COMPOSIÇÃO CUSTO'!#REF!</definedName>
    <definedName name="item4.1" localSheetId="4">'[29]COMPOSIÇÃO CUSTO'!#REF!</definedName>
    <definedName name="item4.1" localSheetId="0">'[29]COMPOSIÇÃO CUSTO'!#REF!</definedName>
    <definedName name="item4.1" localSheetId="12">'[29]COMPOSIÇÃO CUSTO'!#REF!</definedName>
    <definedName name="item4.1">'[29]COMPOSIÇÃO CUSTO'!#REF!</definedName>
    <definedName name="item4.2" localSheetId="6">'[29]COMPOSIÇÃO CUSTO'!#REF!</definedName>
    <definedName name="item4.2" localSheetId="8">'[29]COMPOSIÇÃO CUSTO'!#REF!</definedName>
    <definedName name="item4.2" localSheetId="10">'[29]COMPOSIÇÃO CUSTO'!#REF!</definedName>
    <definedName name="item4.2" localSheetId="5">'[29]COMPOSIÇÃO CUSTO'!#REF!</definedName>
    <definedName name="item4.2" localSheetId="7">'[29]COMPOSIÇÃO CUSTO'!#REF!</definedName>
    <definedName name="item4.2" localSheetId="9">'[29]COMPOSIÇÃO CUSTO'!#REF!</definedName>
    <definedName name="item4.2" localSheetId="4">'[29]COMPOSIÇÃO CUSTO'!#REF!</definedName>
    <definedName name="item4.2" localSheetId="0">'[29]COMPOSIÇÃO CUSTO'!#REF!</definedName>
    <definedName name="item4.2" localSheetId="12">'[29]COMPOSIÇÃO CUSTO'!#REF!</definedName>
    <definedName name="item4.2">'[29]COMPOSIÇÃO CUSTO'!#REF!</definedName>
    <definedName name="item4.3" localSheetId="5">'[29]COMPOSIÇÃO CUSTO'!#REF!</definedName>
    <definedName name="item4.3" localSheetId="4">'[29]COMPOSIÇÃO CUSTO'!#REF!</definedName>
    <definedName name="item4.3" localSheetId="12">'[29]COMPOSIÇÃO CUSTO'!#REF!</definedName>
    <definedName name="item4.3">'[29]COMPOSIÇÃO CUSTO'!#REF!</definedName>
    <definedName name="item4.4" localSheetId="5">'[29]COMPOSIÇÃO CUSTO'!#REF!</definedName>
    <definedName name="item4.4" localSheetId="4">'[29]COMPOSIÇÃO CUSTO'!#REF!</definedName>
    <definedName name="item4.4" localSheetId="12">'[29]COMPOSIÇÃO CUSTO'!#REF!</definedName>
    <definedName name="item4.4">'[29]COMPOSIÇÃO CUSTO'!#REF!</definedName>
    <definedName name="item4.5" localSheetId="5">'[29]COMPOSIÇÃO CUSTO'!#REF!</definedName>
    <definedName name="item4.5" localSheetId="4">'[29]COMPOSIÇÃO CUSTO'!#REF!</definedName>
    <definedName name="item4.5">'[29]COMPOSIÇÃO CUSTO'!#REF!</definedName>
    <definedName name="item4.6" localSheetId="5">'[29]COMPOSIÇÃO CUSTO'!#REF!</definedName>
    <definedName name="item4.6" localSheetId="4">'[29]COMPOSIÇÃO CUSTO'!#REF!</definedName>
    <definedName name="item4.6">'[29]COMPOSIÇÃO CUSTO'!#REF!</definedName>
    <definedName name="item4.7" localSheetId="5">'[29]COMPOSIÇÃO CUSTO'!#REF!</definedName>
    <definedName name="item4.7" localSheetId="4">'[29]COMPOSIÇÃO CUSTO'!#REF!</definedName>
    <definedName name="item4.7">'[29]COMPOSIÇÃO CUSTO'!#REF!</definedName>
    <definedName name="item4_1">[30]Composição!$E$477</definedName>
    <definedName name="item4_2">[30]Composição!$E$502</definedName>
    <definedName name="item4_3">[30]Composição!$E$516</definedName>
    <definedName name="item4_4">[30]Composição!$E$532</definedName>
    <definedName name="item4_5">[30]Composição!$E$564</definedName>
    <definedName name="item4_6">[30]Composição!$E$608</definedName>
    <definedName name="item4_7">[30]Composição!$E$633</definedName>
    <definedName name="item5.1" localSheetId="6">'[29]COMPOSIÇÃO CUSTO'!#REF!</definedName>
    <definedName name="item5.1" localSheetId="8">'[29]COMPOSIÇÃO CUSTO'!#REF!</definedName>
    <definedName name="item5.1" localSheetId="10">'[29]COMPOSIÇÃO CUSTO'!#REF!</definedName>
    <definedName name="item5.1" localSheetId="5">'[29]COMPOSIÇÃO CUSTO'!#REF!</definedName>
    <definedName name="item5.1" localSheetId="7">'[29]COMPOSIÇÃO CUSTO'!#REF!</definedName>
    <definedName name="item5.1" localSheetId="9">'[29]COMPOSIÇÃO CUSTO'!#REF!</definedName>
    <definedName name="item5.1" localSheetId="4">'[29]COMPOSIÇÃO CUSTO'!#REF!</definedName>
    <definedName name="item5.1" localSheetId="0">'[29]COMPOSIÇÃO CUSTO'!#REF!</definedName>
    <definedName name="item5.1" localSheetId="12">'[29]COMPOSIÇÃO CUSTO'!#REF!</definedName>
    <definedName name="item5.1">'[29]COMPOSIÇÃO CUSTO'!#REF!</definedName>
    <definedName name="item5.2" localSheetId="6">'[29]COMPOSIÇÃO CUSTO'!#REF!</definedName>
    <definedName name="item5.2" localSheetId="8">'[29]COMPOSIÇÃO CUSTO'!#REF!</definedName>
    <definedName name="item5.2" localSheetId="10">'[29]COMPOSIÇÃO CUSTO'!#REF!</definedName>
    <definedName name="item5.2" localSheetId="5">'[29]COMPOSIÇÃO CUSTO'!#REF!</definedName>
    <definedName name="item5.2" localSheetId="7">'[29]COMPOSIÇÃO CUSTO'!#REF!</definedName>
    <definedName name="item5.2" localSheetId="9">'[29]COMPOSIÇÃO CUSTO'!#REF!</definedName>
    <definedName name="item5.2" localSheetId="4">'[29]COMPOSIÇÃO CUSTO'!#REF!</definedName>
    <definedName name="item5.2" localSheetId="0">'[29]COMPOSIÇÃO CUSTO'!#REF!</definedName>
    <definedName name="item5.2" localSheetId="12">'[29]COMPOSIÇÃO CUSTO'!#REF!</definedName>
    <definedName name="item5.2">'[29]COMPOSIÇÃO CUSTO'!#REF!</definedName>
    <definedName name="item5.3" localSheetId="5">'[29]COMPOSIÇÃO CUSTO'!#REF!</definedName>
    <definedName name="item5.3" localSheetId="4">'[29]COMPOSIÇÃO CUSTO'!#REF!</definedName>
    <definedName name="item5.3" localSheetId="12">'[29]COMPOSIÇÃO CUSTO'!#REF!</definedName>
    <definedName name="item5.3">'[29]COMPOSIÇÃO CUSTO'!#REF!</definedName>
    <definedName name="item5.4" localSheetId="5">'[29]COMPOSIÇÃO CUSTO'!#REF!</definedName>
    <definedName name="item5.4" localSheetId="4">'[29]COMPOSIÇÃO CUSTO'!#REF!</definedName>
    <definedName name="item5.4" localSheetId="12">'[29]COMPOSIÇÃO CUSTO'!#REF!</definedName>
    <definedName name="item5.4">'[29]COMPOSIÇÃO CUSTO'!#REF!</definedName>
    <definedName name="item5.5" localSheetId="5">'[29]COMPOSIÇÃO CUSTO'!#REF!</definedName>
    <definedName name="item5.5" localSheetId="4">'[29]COMPOSIÇÃO CUSTO'!#REF!</definedName>
    <definedName name="item5.5">'[29]COMPOSIÇÃO CUSTO'!#REF!</definedName>
    <definedName name="item5.6" localSheetId="5">'[29]COMPOSIÇÃO CUSTO'!#REF!</definedName>
    <definedName name="item5.6" localSheetId="4">'[29]COMPOSIÇÃO CUSTO'!#REF!</definedName>
    <definedName name="item5.6">'[29]COMPOSIÇÃO CUSTO'!#REF!</definedName>
    <definedName name="item5.7" localSheetId="5">'[29]COMPOSIÇÃO CUSTO'!#REF!</definedName>
    <definedName name="item5.7" localSheetId="4">'[29]COMPOSIÇÃO CUSTO'!#REF!</definedName>
    <definedName name="item5.7">'[29]COMPOSIÇÃO CUSTO'!#REF!</definedName>
    <definedName name="item5_1">[30]Composição!$E$659</definedName>
    <definedName name="item5_2">[30]Composição!$E$679</definedName>
    <definedName name="item5_3">[30]Composição!$E$707</definedName>
    <definedName name="item5_4">[30]Composição!$E$733</definedName>
    <definedName name="item5_5">[30]Composição!$E$750</definedName>
    <definedName name="item5_6">[30]Composição!$E$769</definedName>
    <definedName name="item5_7">[30]Composição!$E$788</definedName>
    <definedName name="item6.1" localSheetId="6">'[29]COMPOSIÇÃO CUSTO'!#REF!</definedName>
    <definedName name="item6.1" localSheetId="8">'[29]COMPOSIÇÃO CUSTO'!#REF!</definedName>
    <definedName name="item6.1" localSheetId="10">'[29]COMPOSIÇÃO CUSTO'!#REF!</definedName>
    <definedName name="item6.1" localSheetId="5">'[29]COMPOSIÇÃO CUSTO'!#REF!</definedName>
    <definedName name="item6.1" localSheetId="7">'[29]COMPOSIÇÃO CUSTO'!#REF!</definedName>
    <definedName name="item6.1" localSheetId="9">'[29]COMPOSIÇÃO CUSTO'!#REF!</definedName>
    <definedName name="item6.1" localSheetId="4">'[29]COMPOSIÇÃO CUSTO'!#REF!</definedName>
    <definedName name="item6.1" localSheetId="0">'[29]COMPOSIÇÃO CUSTO'!#REF!</definedName>
    <definedName name="item6.1" localSheetId="12">'[29]COMPOSIÇÃO CUSTO'!#REF!</definedName>
    <definedName name="item6.1">'[29]COMPOSIÇÃO CUSTO'!#REF!</definedName>
    <definedName name="item6.2" localSheetId="6">'[29]COMPOSIÇÃO CUSTO'!#REF!</definedName>
    <definedName name="item6.2" localSheetId="8">'[29]COMPOSIÇÃO CUSTO'!#REF!</definedName>
    <definedName name="item6.2" localSheetId="10">'[29]COMPOSIÇÃO CUSTO'!#REF!</definedName>
    <definedName name="item6.2" localSheetId="5">'[29]COMPOSIÇÃO CUSTO'!#REF!</definedName>
    <definedName name="item6.2" localSheetId="7">'[29]COMPOSIÇÃO CUSTO'!#REF!</definedName>
    <definedName name="item6.2" localSheetId="9">'[29]COMPOSIÇÃO CUSTO'!#REF!</definedName>
    <definedName name="item6.2" localSheetId="4">'[29]COMPOSIÇÃO CUSTO'!#REF!</definedName>
    <definedName name="item6.2" localSheetId="0">'[29]COMPOSIÇÃO CUSTO'!#REF!</definedName>
    <definedName name="item6.2" localSheetId="12">'[29]COMPOSIÇÃO CUSTO'!#REF!</definedName>
    <definedName name="item6.2">'[29]COMPOSIÇÃO CUSTO'!#REF!</definedName>
    <definedName name="item6.3" localSheetId="5">'[29]COMPOSIÇÃO CUSTO'!#REF!</definedName>
    <definedName name="item6.3" localSheetId="4">'[29]COMPOSIÇÃO CUSTO'!#REF!</definedName>
    <definedName name="item6.3" localSheetId="12">'[29]COMPOSIÇÃO CUSTO'!#REF!</definedName>
    <definedName name="item6.3">'[29]COMPOSIÇÃO CUSTO'!#REF!</definedName>
    <definedName name="item6.4" localSheetId="5">'[29]COMPOSIÇÃO CUSTO'!#REF!</definedName>
    <definedName name="item6.4" localSheetId="4">'[29]COMPOSIÇÃO CUSTO'!#REF!</definedName>
    <definedName name="item6.4" localSheetId="12">'[29]COMPOSIÇÃO CUSTO'!#REF!</definedName>
    <definedName name="item6.4">'[29]COMPOSIÇÃO CUSTO'!#REF!</definedName>
    <definedName name="item6.5" localSheetId="5">'[29]COMPOSIÇÃO CUSTO'!#REF!</definedName>
    <definedName name="item6.5" localSheetId="4">'[29]COMPOSIÇÃO CUSTO'!#REF!</definedName>
    <definedName name="item6.5">'[29]COMPOSIÇÃO CUSTO'!#REF!</definedName>
    <definedName name="item6_1">[30]Composição!$E$969</definedName>
    <definedName name="item6_2">[30]Composição!$E$983</definedName>
    <definedName name="item6_3">[30]Composição!$E$996</definedName>
    <definedName name="item6_4">[30]Composição!$E$1011</definedName>
    <definedName name="item6_5">[30]Composição!$E$1024</definedName>
    <definedName name="item7.1" localSheetId="6">'[29]COMPOSIÇÃO CUSTO'!#REF!</definedName>
    <definedName name="item7.1" localSheetId="8">'[29]COMPOSIÇÃO CUSTO'!#REF!</definedName>
    <definedName name="item7.1" localSheetId="10">'[29]COMPOSIÇÃO CUSTO'!#REF!</definedName>
    <definedName name="item7.1" localSheetId="5">'[29]COMPOSIÇÃO CUSTO'!#REF!</definedName>
    <definedName name="item7.1" localSheetId="7">'[29]COMPOSIÇÃO CUSTO'!#REF!</definedName>
    <definedName name="item7.1" localSheetId="9">'[29]COMPOSIÇÃO CUSTO'!#REF!</definedName>
    <definedName name="item7.1" localSheetId="4">'[29]COMPOSIÇÃO CUSTO'!#REF!</definedName>
    <definedName name="item7.1" localSheetId="0">'[29]COMPOSIÇÃO CUSTO'!#REF!</definedName>
    <definedName name="item7.1" localSheetId="12">'[29]COMPOSIÇÃO CUSTO'!#REF!</definedName>
    <definedName name="item7.1">'[29]COMPOSIÇÃO CUSTO'!#REF!</definedName>
    <definedName name="item7.10" localSheetId="6">'[29]COMPOSIÇÃO CUSTO'!#REF!</definedName>
    <definedName name="item7.10" localSheetId="8">'[29]COMPOSIÇÃO CUSTO'!#REF!</definedName>
    <definedName name="item7.10" localSheetId="10">'[29]COMPOSIÇÃO CUSTO'!#REF!</definedName>
    <definedName name="item7.10" localSheetId="5">'[29]COMPOSIÇÃO CUSTO'!#REF!</definedName>
    <definedName name="item7.10" localSheetId="7">'[29]COMPOSIÇÃO CUSTO'!#REF!</definedName>
    <definedName name="item7.10" localSheetId="9">'[29]COMPOSIÇÃO CUSTO'!#REF!</definedName>
    <definedName name="item7.10" localSheetId="4">'[29]COMPOSIÇÃO CUSTO'!#REF!</definedName>
    <definedName name="item7.10" localSheetId="0">'[29]COMPOSIÇÃO CUSTO'!#REF!</definedName>
    <definedName name="item7.10" localSheetId="12">'[29]COMPOSIÇÃO CUSTO'!#REF!</definedName>
    <definedName name="item7.10">'[29]COMPOSIÇÃO CUSTO'!#REF!</definedName>
    <definedName name="item7.11" localSheetId="5">'[29]COMPOSIÇÃO CUSTO'!#REF!</definedName>
    <definedName name="item7.11" localSheetId="4">'[29]COMPOSIÇÃO CUSTO'!#REF!</definedName>
    <definedName name="item7.11" localSheetId="12">'[29]COMPOSIÇÃO CUSTO'!#REF!</definedName>
    <definedName name="item7.11">'[29]COMPOSIÇÃO CUSTO'!#REF!</definedName>
    <definedName name="item7.12" localSheetId="5">'[29]COMPOSIÇÃO CUSTO'!#REF!</definedName>
    <definedName name="item7.12" localSheetId="4">'[29]COMPOSIÇÃO CUSTO'!#REF!</definedName>
    <definedName name="item7.12" localSheetId="12">'[29]COMPOSIÇÃO CUSTO'!#REF!</definedName>
    <definedName name="item7.12">'[29]COMPOSIÇÃO CUSTO'!#REF!</definedName>
    <definedName name="item7.13" localSheetId="5">'[29]COMPOSIÇÃO CUSTO'!#REF!</definedName>
    <definedName name="item7.13" localSheetId="4">'[29]COMPOSIÇÃO CUSTO'!#REF!</definedName>
    <definedName name="item7.13">'[29]COMPOSIÇÃO CUSTO'!#REF!</definedName>
    <definedName name="item7.14" localSheetId="5">'[29]COMPOSIÇÃO CUSTO'!#REF!</definedName>
    <definedName name="item7.14" localSheetId="4">'[29]COMPOSIÇÃO CUSTO'!#REF!</definedName>
    <definedName name="item7.14">'[29]COMPOSIÇÃO CUSTO'!#REF!</definedName>
    <definedName name="item7.15" localSheetId="5">'[29]COMPOSIÇÃO CUSTO'!#REF!</definedName>
    <definedName name="item7.15" localSheetId="4">'[29]COMPOSIÇÃO CUSTO'!#REF!</definedName>
    <definedName name="item7.15">'[29]COMPOSIÇÃO CUSTO'!#REF!</definedName>
    <definedName name="item7.16" localSheetId="5">'[29]COMPOSIÇÃO CUSTO'!#REF!</definedName>
    <definedName name="item7.16" localSheetId="4">'[29]COMPOSIÇÃO CUSTO'!#REF!</definedName>
    <definedName name="item7.16">'[29]COMPOSIÇÃO CUSTO'!#REF!</definedName>
    <definedName name="item7.17" localSheetId="5">'[29]COMPOSIÇÃO CUSTO'!#REF!</definedName>
    <definedName name="item7.17" localSheetId="4">'[29]COMPOSIÇÃO CUSTO'!#REF!</definedName>
    <definedName name="item7.17">'[29]COMPOSIÇÃO CUSTO'!#REF!</definedName>
    <definedName name="item7.18" localSheetId="5">'[29]COMPOSIÇÃO CUSTO'!#REF!</definedName>
    <definedName name="item7.18" localSheetId="4">'[29]COMPOSIÇÃO CUSTO'!#REF!</definedName>
    <definedName name="item7.18">'[29]COMPOSIÇÃO CUSTO'!#REF!</definedName>
    <definedName name="item7.19" localSheetId="5">'[29]COMPOSIÇÃO CUSTO'!#REF!</definedName>
    <definedName name="item7.19" localSheetId="4">'[29]COMPOSIÇÃO CUSTO'!#REF!</definedName>
    <definedName name="item7.19">'[29]COMPOSIÇÃO CUSTO'!#REF!</definedName>
    <definedName name="item7.2" localSheetId="5">'[29]COMPOSIÇÃO CUSTO'!#REF!</definedName>
    <definedName name="item7.2" localSheetId="4">'[29]COMPOSIÇÃO CUSTO'!#REF!</definedName>
    <definedName name="item7.2">'[29]COMPOSIÇÃO CUSTO'!#REF!</definedName>
    <definedName name="item7.3" localSheetId="5">'[29]COMPOSIÇÃO CUSTO'!#REF!</definedName>
    <definedName name="item7.3" localSheetId="4">'[29]COMPOSIÇÃO CUSTO'!#REF!</definedName>
    <definedName name="item7.3">'[29]COMPOSIÇÃO CUSTO'!#REF!</definedName>
    <definedName name="item7.4" localSheetId="5">'[29]COMPOSIÇÃO CUSTO'!#REF!</definedName>
    <definedName name="item7.4" localSheetId="4">'[29]COMPOSIÇÃO CUSTO'!#REF!</definedName>
    <definedName name="item7.4">'[29]COMPOSIÇÃO CUSTO'!#REF!</definedName>
    <definedName name="item7.5" localSheetId="5">'[29]COMPOSIÇÃO CUSTO'!#REF!</definedName>
    <definedName name="item7.5" localSheetId="4">'[29]COMPOSIÇÃO CUSTO'!#REF!</definedName>
    <definedName name="item7.5">'[29]COMPOSIÇÃO CUSTO'!#REF!</definedName>
    <definedName name="item7.6" localSheetId="5">'[29]COMPOSIÇÃO CUSTO'!#REF!</definedName>
    <definedName name="item7.6" localSheetId="4">'[29]COMPOSIÇÃO CUSTO'!#REF!</definedName>
    <definedName name="item7.6">'[29]COMPOSIÇÃO CUSTO'!#REF!</definedName>
    <definedName name="item7.7" localSheetId="5">'[29]COMPOSIÇÃO CUSTO'!#REF!</definedName>
    <definedName name="item7.7" localSheetId="4">'[29]COMPOSIÇÃO CUSTO'!#REF!</definedName>
    <definedName name="item7.7">'[29]COMPOSIÇÃO CUSTO'!#REF!</definedName>
    <definedName name="item7.8" localSheetId="5">'[29]COMPOSIÇÃO CUSTO'!#REF!</definedName>
    <definedName name="item7.8" localSheetId="4">'[29]COMPOSIÇÃO CUSTO'!#REF!</definedName>
    <definedName name="item7.8">'[29]COMPOSIÇÃO CUSTO'!#REF!</definedName>
    <definedName name="item7.9" localSheetId="5">'[29]COMPOSIÇÃO CUSTO'!#REF!</definedName>
    <definedName name="item7.9" localSheetId="4">'[29]COMPOSIÇÃO CUSTO'!#REF!</definedName>
    <definedName name="item7.9">'[29]COMPOSIÇÃO CUSTO'!#REF!</definedName>
    <definedName name="item7_1">[30]Composição!$E$1050</definedName>
    <definedName name="item7_10">[30]Composição!$E$1174</definedName>
    <definedName name="item7_11">[30]Composição!$E$1185</definedName>
    <definedName name="item7_12">[30]Composição!$E$1199</definedName>
    <definedName name="item7_13">[30]Composição!$E$1212</definedName>
    <definedName name="item7_14">[30]Composição!$E$1223</definedName>
    <definedName name="item7_15">[30]Composição!$E$1234</definedName>
    <definedName name="item7_16">[30]Composição!$E$1245</definedName>
    <definedName name="item7_17">[30]Composição!$E$1281</definedName>
    <definedName name="item7_18">[30]Composição!$E$1295</definedName>
    <definedName name="item7_19">[30]Composição!$E$1309</definedName>
    <definedName name="item7_2">[30]Composição!$E$1061</definedName>
    <definedName name="item7_3">[30]Composição!$E$1074</definedName>
    <definedName name="item7_4">[30]Composição!$E$1088</definedName>
    <definedName name="item7_5">[30]Composição!$E$1102</definedName>
    <definedName name="item7_6">[30]Composição!$E$1119</definedName>
    <definedName name="item7_7">[30]Composição!$E$1134</definedName>
    <definedName name="item7_8">[30]Composição!$E$1152</definedName>
    <definedName name="item7_9">[30]Composição!$E$1163</definedName>
    <definedName name="item8.1" localSheetId="6">'[29]COMPOSIÇÃO CUSTO'!#REF!</definedName>
    <definedName name="item8.1" localSheetId="8">'[29]COMPOSIÇÃO CUSTO'!#REF!</definedName>
    <definedName name="item8.1" localSheetId="10">'[29]COMPOSIÇÃO CUSTO'!#REF!</definedName>
    <definedName name="item8.1" localSheetId="5">'[29]COMPOSIÇÃO CUSTO'!#REF!</definedName>
    <definedName name="item8.1" localSheetId="7">'[29]COMPOSIÇÃO CUSTO'!#REF!</definedName>
    <definedName name="item8.1" localSheetId="9">'[29]COMPOSIÇÃO CUSTO'!#REF!</definedName>
    <definedName name="item8.1" localSheetId="4">'[29]COMPOSIÇÃO CUSTO'!#REF!</definedName>
    <definedName name="item8.1" localSheetId="0">'[29]COMPOSIÇÃO CUSTO'!#REF!</definedName>
    <definedName name="item8.1" localSheetId="12">'[29]COMPOSIÇÃO CUSTO'!#REF!</definedName>
    <definedName name="item8.1">'[29]COMPOSIÇÃO CUSTO'!#REF!</definedName>
    <definedName name="item8.2" localSheetId="6">'[29]COMPOSIÇÃO CUSTO'!#REF!</definedName>
    <definedName name="item8.2" localSheetId="8">'[29]COMPOSIÇÃO CUSTO'!#REF!</definedName>
    <definedName name="item8.2" localSheetId="10">'[29]COMPOSIÇÃO CUSTO'!#REF!</definedName>
    <definedName name="item8.2" localSheetId="5">'[29]COMPOSIÇÃO CUSTO'!#REF!</definedName>
    <definedName name="item8.2" localSheetId="7">'[29]COMPOSIÇÃO CUSTO'!#REF!</definedName>
    <definedName name="item8.2" localSheetId="9">'[29]COMPOSIÇÃO CUSTO'!#REF!</definedName>
    <definedName name="item8.2" localSheetId="4">'[29]COMPOSIÇÃO CUSTO'!#REF!</definedName>
    <definedName name="item8.2" localSheetId="0">'[29]COMPOSIÇÃO CUSTO'!#REF!</definedName>
    <definedName name="item8.2" localSheetId="12">'[29]COMPOSIÇÃO CUSTO'!#REF!</definedName>
    <definedName name="item8.2">'[29]COMPOSIÇÃO CUSTO'!#REF!</definedName>
    <definedName name="item8.3" localSheetId="5">'[29]COMPOSIÇÃO CUSTO'!#REF!</definedName>
    <definedName name="item8.3" localSheetId="4">'[29]COMPOSIÇÃO CUSTO'!#REF!</definedName>
    <definedName name="item8.3" localSheetId="12">'[29]COMPOSIÇÃO CUSTO'!#REF!</definedName>
    <definedName name="item8.3">'[29]COMPOSIÇÃO CUSTO'!#REF!</definedName>
    <definedName name="item8.4" localSheetId="5">'[29]COMPOSIÇÃO CUSTO'!#REF!</definedName>
    <definedName name="item8.4" localSheetId="4">'[29]COMPOSIÇÃO CUSTO'!#REF!</definedName>
    <definedName name="item8.4" localSheetId="12">'[29]COMPOSIÇÃO CUSTO'!#REF!</definedName>
    <definedName name="item8.4">'[29]COMPOSIÇÃO CUSTO'!#REF!</definedName>
    <definedName name="item8.5" localSheetId="5">'[29]COMPOSIÇÃO CUSTO'!#REF!</definedName>
    <definedName name="item8.5" localSheetId="4">'[29]COMPOSIÇÃO CUSTO'!#REF!</definedName>
    <definedName name="item8.5">'[29]COMPOSIÇÃO CUSTO'!#REF!</definedName>
    <definedName name="item8.6" localSheetId="5">'[29]COMPOSIÇÃO CUSTO'!#REF!</definedName>
    <definedName name="item8.6" localSheetId="4">'[29]COMPOSIÇÃO CUSTO'!#REF!</definedName>
    <definedName name="item8.6">'[29]COMPOSIÇÃO CUSTO'!#REF!</definedName>
    <definedName name="item8_1">[30]Composição!$E$1323</definedName>
    <definedName name="item8_2">[30]Composição!$E$1339</definedName>
    <definedName name="item8_3">[30]Composição!$E$1352</definedName>
    <definedName name="item8_4">[30]Composição!$E$1365</definedName>
    <definedName name="item8_5">[30]Composição!$E$1378</definedName>
    <definedName name="item8_6">[30]Composição!$E$1391</definedName>
    <definedName name="item9.1" localSheetId="6">'[29]COMPOSIÇÃO CUSTO'!#REF!</definedName>
    <definedName name="item9.1" localSheetId="8">'[29]COMPOSIÇÃO CUSTO'!#REF!</definedName>
    <definedName name="item9.1" localSheetId="10">'[29]COMPOSIÇÃO CUSTO'!#REF!</definedName>
    <definedName name="item9.1" localSheetId="5">'[29]COMPOSIÇÃO CUSTO'!#REF!</definedName>
    <definedName name="item9.1" localSheetId="7">'[29]COMPOSIÇÃO CUSTO'!#REF!</definedName>
    <definedName name="item9.1" localSheetId="9">'[29]COMPOSIÇÃO CUSTO'!#REF!</definedName>
    <definedName name="item9.1" localSheetId="4">'[29]COMPOSIÇÃO CUSTO'!#REF!</definedName>
    <definedName name="item9.1" localSheetId="0">'[29]COMPOSIÇÃO CUSTO'!#REF!</definedName>
    <definedName name="item9.1" localSheetId="12">'[29]COMPOSIÇÃO CUSTO'!#REF!</definedName>
    <definedName name="item9.1">'[29]COMPOSIÇÃO CUSTO'!#REF!</definedName>
    <definedName name="item9.2" localSheetId="6">'[29]COMPOSIÇÃO CUSTO'!#REF!</definedName>
    <definedName name="item9.2" localSheetId="8">'[29]COMPOSIÇÃO CUSTO'!#REF!</definedName>
    <definedName name="item9.2" localSheetId="10">'[29]COMPOSIÇÃO CUSTO'!#REF!</definedName>
    <definedName name="item9.2" localSheetId="5">'[29]COMPOSIÇÃO CUSTO'!#REF!</definedName>
    <definedName name="item9.2" localSheetId="7">'[29]COMPOSIÇÃO CUSTO'!#REF!</definedName>
    <definedName name="item9.2" localSheetId="9">'[29]COMPOSIÇÃO CUSTO'!#REF!</definedName>
    <definedName name="item9.2" localSheetId="4">'[29]COMPOSIÇÃO CUSTO'!#REF!</definedName>
    <definedName name="item9.2" localSheetId="0">'[29]COMPOSIÇÃO CUSTO'!#REF!</definedName>
    <definedName name="item9.2" localSheetId="12">'[29]COMPOSIÇÃO CUSTO'!#REF!</definedName>
    <definedName name="item9.2">'[29]COMPOSIÇÃO CUSTO'!#REF!</definedName>
    <definedName name="item9.3" localSheetId="5">'[29]COMPOSIÇÃO CUSTO'!#REF!</definedName>
    <definedName name="item9.3" localSheetId="4">'[29]COMPOSIÇÃO CUSTO'!#REF!</definedName>
    <definedName name="item9.3" localSheetId="12">'[29]COMPOSIÇÃO CUSTO'!#REF!</definedName>
    <definedName name="item9.3">'[29]COMPOSIÇÃO CUSTO'!#REF!</definedName>
    <definedName name="item9.4" localSheetId="5">'[29]COMPOSIÇÃO CUSTO'!#REF!</definedName>
    <definedName name="item9.4" localSheetId="4">'[29]COMPOSIÇÃO CUSTO'!#REF!</definedName>
    <definedName name="item9.4" localSheetId="12">'[29]COMPOSIÇÃO CUSTO'!#REF!</definedName>
    <definedName name="item9.4">'[29]COMPOSIÇÃO CUSTO'!#REF!</definedName>
    <definedName name="item9.5" localSheetId="5">'[29]COMPOSIÇÃO CUSTO'!#REF!</definedName>
    <definedName name="item9.5" localSheetId="4">'[29]COMPOSIÇÃO CUSTO'!#REF!</definedName>
    <definedName name="item9.5">'[29]COMPOSIÇÃO CUSTO'!#REF!</definedName>
    <definedName name="item9.6" localSheetId="5">'[29]COMPOSIÇÃO CUSTO'!#REF!</definedName>
    <definedName name="item9.6" localSheetId="4">'[29]COMPOSIÇÃO CUSTO'!#REF!</definedName>
    <definedName name="item9.6">'[29]COMPOSIÇÃO CUSTO'!#REF!</definedName>
    <definedName name="item9.7" localSheetId="5">'[29]COMPOSIÇÃO CUSTO'!#REF!</definedName>
    <definedName name="item9.7" localSheetId="4">'[29]COMPOSIÇÃO CUSTO'!#REF!</definedName>
    <definedName name="item9.7">'[29]COMPOSIÇÃO CUSTO'!#REF!</definedName>
    <definedName name="item9.8" localSheetId="5">'[29]COMPOSIÇÃO CUSTO'!#REF!</definedName>
    <definedName name="item9.8" localSheetId="4">'[29]COMPOSIÇÃO CUSTO'!#REF!</definedName>
    <definedName name="item9.8">'[29]COMPOSIÇÃO CUSTO'!#REF!</definedName>
    <definedName name="item9.9" localSheetId="5">'[29]COMPOSIÇÃO CUSTO'!#REF!</definedName>
    <definedName name="item9.9" localSheetId="4">'[29]COMPOSIÇÃO CUSTO'!#REF!</definedName>
    <definedName name="item9.9">'[29]COMPOSIÇÃO CUSTO'!#REF!</definedName>
    <definedName name="item9_1">[30]Composição!$E$1430</definedName>
    <definedName name="item9_2">[30]Composição!$E$1443</definedName>
    <definedName name="item9_3">[30]Composição!$E$1455</definedName>
    <definedName name="item9_4">[30]Composição!$E$1467</definedName>
    <definedName name="item9_5">[30]Composição!$E$1480</definedName>
    <definedName name="item9_6">[30]Composição!$E$1508</definedName>
    <definedName name="item9_7">[30]Composição!$E$1523</definedName>
    <definedName name="item9_8">[30]Composição!$E$1537</definedName>
    <definedName name="item9_9">[30]Composição!$E$1550</definedName>
    <definedName name="itm10.2" localSheetId="6">'[29]COMPOSIÇÃO CUSTO'!#REF!</definedName>
    <definedName name="itm10.2" localSheetId="8">'[29]COMPOSIÇÃO CUSTO'!#REF!</definedName>
    <definedName name="itm10.2" localSheetId="10">'[29]COMPOSIÇÃO CUSTO'!#REF!</definedName>
    <definedName name="itm10.2" localSheetId="5">'[29]COMPOSIÇÃO CUSTO'!#REF!</definedName>
    <definedName name="itm10.2" localSheetId="7">'[29]COMPOSIÇÃO CUSTO'!#REF!</definedName>
    <definedName name="itm10.2" localSheetId="9">'[29]COMPOSIÇÃO CUSTO'!#REF!</definedName>
    <definedName name="itm10.2" localSheetId="4">'[29]COMPOSIÇÃO CUSTO'!#REF!</definedName>
    <definedName name="itm10.2" localSheetId="0">'[29]COMPOSIÇÃO CUSTO'!#REF!</definedName>
    <definedName name="itm10.2" localSheetId="12">'[29]COMPOSIÇÃO CUSTO'!#REF!</definedName>
    <definedName name="itm10.2">'[29]COMPOSIÇÃO CUSTO'!#REF!</definedName>
    <definedName name="Jd" localSheetId="2">#REF!</definedName>
    <definedName name="Jd" localSheetId="6">#REF!</definedName>
    <definedName name="Jd" localSheetId="8">#REF!</definedName>
    <definedName name="Jd" localSheetId="10">#REF!</definedName>
    <definedName name="Jd" localSheetId="3">#REF!</definedName>
    <definedName name="Jd" localSheetId="5">#REF!</definedName>
    <definedName name="Jd" localSheetId="7">#REF!</definedName>
    <definedName name="Jd" localSheetId="9">#REF!</definedName>
    <definedName name="Jd" localSheetId="4">#REF!</definedName>
    <definedName name="Jd" localSheetId="0">#REF!</definedName>
    <definedName name="Jd" localSheetId="12">#REF!</definedName>
    <definedName name="Jd">#REF!</definedName>
    <definedName name="JESUS" localSheetId="2">'[12]Refor Out_ 2001 _ BDI_20_ Ajust'!#REF!</definedName>
    <definedName name="JESUS" localSheetId="6">'[12]Refor Out_ 2001 _ BDI_20_ Ajust'!#REF!</definedName>
    <definedName name="JESUS" localSheetId="8">'[12]Refor Out_ 2001 _ BDI_20_ Ajust'!#REF!</definedName>
    <definedName name="JESUS" localSheetId="10">'[12]Refor Out_ 2001 _ BDI_20_ Ajust'!#REF!</definedName>
    <definedName name="JESUS" localSheetId="3">'[12]Refor Out_ 2001 _ BDI_20_ Ajust'!#REF!</definedName>
    <definedName name="JESUS" localSheetId="5">'[12]Refor Out_ 2001 _ BDI_20_ Ajust'!#REF!</definedName>
    <definedName name="JESUS" localSheetId="7">'[12]Refor Out_ 2001 _ BDI_20_ Ajust'!#REF!</definedName>
    <definedName name="JESUS" localSheetId="9">'[12]Refor Out_ 2001 _ BDI_20_ Ajust'!#REF!</definedName>
    <definedName name="JESUS" localSheetId="4">'[12]Refor Out_ 2001 _ BDI_20_ Ajust'!#REF!</definedName>
    <definedName name="JESUS" localSheetId="0">'[12]Refor Out_ 2001 _ BDI_20_ Ajust'!#REF!</definedName>
    <definedName name="JESUS" localSheetId="12">'[12]Refor Out_ 2001 _ BDI_20_ Ajust'!#REF!</definedName>
    <definedName name="JESUS">'[12]Refor Out_ 2001 _ BDI_20_ Ajust'!#REF!</definedName>
    <definedName name="JHJHJ" localSheetId="2" hidden="1">{#N/A,#N/A,FALSE,"MO (2)"}</definedName>
    <definedName name="JHJHJ" localSheetId="6" hidden="1">{#N/A,#N/A,FALSE,"MO (2)"}</definedName>
    <definedName name="JHJHJ" localSheetId="8" hidden="1">{#N/A,#N/A,FALSE,"MO (2)"}</definedName>
    <definedName name="JHJHJ" localSheetId="10" hidden="1">{#N/A,#N/A,FALSE,"MO (2)"}</definedName>
    <definedName name="JHJHJ" localSheetId="3" hidden="1">{#N/A,#N/A,FALSE,"MO (2)"}</definedName>
    <definedName name="JHJHJ" localSheetId="5" hidden="1">{#N/A,#N/A,FALSE,"MO (2)"}</definedName>
    <definedName name="JHJHJ" localSheetId="7" hidden="1">{#N/A,#N/A,FALSE,"MO (2)"}</definedName>
    <definedName name="JHJHJ" localSheetId="9" hidden="1">{#N/A,#N/A,FALSE,"MO (2)"}</definedName>
    <definedName name="JHJHJ" localSheetId="11" hidden="1">{#N/A,#N/A,FALSE,"MO (2)"}</definedName>
    <definedName name="JHJHJ" localSheetId="4" hidden="1">{#N/A,#N/A,FALSE,"MO (2)"}</definedName>
    <definedName name="JHJHJ" localSheetId="0" hidden="1">{#N/A,#N/A,FALSE,"MO (2)"}</definedName>
    <definedName name="JHJHJ" localSheetId="12" hidden="1">{#N/A,#N/A,FALSE,"MO (2)"}</definedName>
    <definedName name="JHJHJ" hidden="1">{#N/A,#N/A,FALSE,"MO (2)"}</definedName>
    <definedName name="JJ" localSheetId="6">#REF!</definedName>
    <definedName name="JJ" localSheetId="8">#REF!</definedName>
    <definedName name="JJ" localSheetId="10">#REF!</definedName>
    <definedName name="JJ" localSheetId="5">#REF!</definedName>
    <definedName name="JJ" localSheetId="7">#REF!</definedName>
    <definedName name="JJ" localSheetId="9">#REF!</definedName>
    <definedName name="JJ" localSheetId="4">#REF!</definedName>
    <definedName name="JJ" localSheetId="0">#REF!</definedName>
    <definedName name="JJ" localSheetId="12">#REF!</definedName>
    <definedName name="JJ">#REF!</definedName>
    <definedName name="JJJ" localSheetId="5">#REF!</definedName>
    <definedName name="JJJ" localSheetId="4">#REF!</definedName>
    <definedName name="JJJ" localSheetId="0">#REF!</definedName>
    <definedName name="JJJ" localSheetId="12">#REF!</definedName>
    <definedName name="JJJ">#REF!</definedName>
    <definedName name="jklfhsiure564y68909" localSheetId="5">#REF!</definedName>
    <definedName name="jklfhsiure564y68909" localSheetId="4">#REF!</definedName>
    <definedName name="jklfhsiure564y68909" localSheetId="12">#REF!</definedName>
    <definedName name="jklfhsiure564y68909">#REF!</definedName>
    <definedName name="Jm" localSheetId="5">#REF!</definedName>
    <definedName name="Jm" localSheetId="4">#REF!</definedName>
    <definedName name="Jm">#REF!</definedName>
    <definedName name="JUG" localSheetId="2">[1]Reforma!#REF!</definedName>
    <definedName name="JUG" localSheetId="6">[1]Reforma!#REF!</definedName>
    <definedName name="JUG" localSheetId="8">[1]Reforma!#REF!</definedName>
    <definedName name="JUG" localSheetId="10">[1]Reforma!#REF!</definedName>
    <definedName name="JUG" localSheetId="3">[1]Reforma!#REF!</definedName>
    <definedName name="JUG" localSheetId="5">[1]Reforma!#REF!</definedName>
    <definedName name="JUG" localSheetId="7">[1]Reforma!#REF!</definedName>
    <definedName name="JUG" localSheetId="9">[1]Reforma!#REF!</definedName>
    <definedName name="JUG" localSheetId="4">[1]Reforma!#REF!</definedName>
    <definedName name="JUG" localSheetId="12">[1]Reforma!#REF!</definedName>
    <definedName name="JUG">[1]Reforma!#REF!</definedName>
    <definedName name="K1_" localSheetId="2">#REF!</definedName>
    <definedName name="K1_" localSheetId="6">#REF!</definedName>
    <definedName name="K1_" localSheetId="8">#REF!</definedName>
    <definedName name="K1_" localSheetId="10">#REF!</definedName>
    <definedName name="K1_" localSheetId="3">#REF!</definedName>
    <definedName name="K1_" localSheetId="5">#REF!</definedName>
    <definedName name="K1_" localSheetId="7">#REF!</definedName>
    <definedName name="K1_" localSheetId="9">#REF!</definedName>
    <definedName name="K1_" localSheetId="4">#REF!</definedName>
    <definedName name="K1_" localSheetId="12">#REF!</definedName>
    <definedName name="K1_">#REF!</definedName>
    <definedName name="K2_" localSheetId="6">#REF!</definedName>
    <definedName name="K2_" localSheetId="8">#REF!</definedName>
    <definedName name="K2_" localSheetId="10">#REF!</definedName>
    <definedName name="K2_" localSheetId="5">#REF!</definedName>
    <definedName name="K2_" localSheetId="7">#REF!</definedName>
    <definedName name="K2_" localSheetId="9">#REF!</definedName>
    <definedName name="K2_" localSheetId="4">#REF!</definedName>
    <definedName name="K2_" localSheetId="12">#REF!</definedName>
    <definedName name="K2_">#REF!</definedName>
    <definedName name="K3_" localSheetId="6">#REF!</definedName>
    <definedName name="K3_" localSheetId="8">#REF!</definedName>
    <definedName name="K3_" localSheetId="10">#REF!</definedName>
    <definedName name="K3_" localSheetId="5">#REF!</definedName>
    <definedName name="K3_" localSheetId="7">#REF!</definedName>
    <definedName name="K3_" localSheetId="9">#REF!</definedName>
    <definedName name="K3_" localSheetId="4">#REF!</definedName>
    <definedName name="K3_" localSheetId="12">#REF!</definedName>
    <definedName name="K3_">#REF!</definedName>
    <definedName name="key" localSheetId="5" hidden="1">#REF!</definedName>
    <definedName name="key" localSheetId="4" hidden="1">#REF!</definedName>
    <definedName name="key" hidden="1">#REF!</definedName>
    <definedName name="KKK" localSheetId="5">#REF!</definedName>
    <definedName name="KKK" localSheetId="4">#REF!</definedName>
    <definedName name="KKK" localSheetId="0">#REF!</definedName>
    <definedName name="KKK">#REF!</definedName>
    <definedName name="KLAGHOLGA" localSheetId="5">#REF!</definedName>
    <definedName name="KLAGHOLGA" localSheetId="4">#REF!</definedName>
    <definedName name="KLAGHOLGA">#REF!</definedName>
    <definedName name="koae" localSheetId="5">#REF!</definedName>
    <definedName name="koae" localSheetId="4">#REF!</definedName>
    <definedName name="koae">#REF!</definedName>
    <definedName name="kpavi" localSheetId="5">#REF!</definedName>
    <definedName name="kpavi" localSheetId="4">#REF!</definedName>
    <definedName name="kpavi">#REF!</definedName>
    <definedName name="kterra" localSheetId="5">#REF!</definedName>
    <definedName name="kterra" localSheetId="4">#REF!</definedName>
    <definedName name="kterra">#REF!</definedName>
    <definedName name="LAPIS" localSheetId="5">#REF!</definedName>
    <definedName name="LAPIS" localSheetId="4">#REF!</definedName>
    <definedName name="LAPIS">#REF!</definedName>
    <definedName name="LARGURAS" localSheetId="5">#REF!</definedName>
    <definedName name="LARGURAS" localSheetId="4">#REF!</definedName>
    <definedName name="LARGURAS">#REF!</definedName>
    <definedName name="LASTRO_CONCRETO" localSheetId="5">#REF!</definedName>
    <definedName name="LASTRO_CONCRETO" localSheetId="4">#REF!</definedName>
    <definedName name="LASTRO_CONCRETO">#REF!</definedName>
    <definedName name="LASTRO_EMISS3_S" localSheetId="5">#REF!</definedName>
    <definedName name="LASTRO_EMISS3_S" localSheetId="4">#REF!</definedName>
    <definedName name="LASTRO_EMISS3_S">#REF!</definedName>
    <definedName name="LDI" localSheetId="5">#REF!</definedName>
    <definedName name="LDI" localSheetId="4">#REF!</definedName>
    <definedName name="LDI">#REF!</definedName>
    <definedName name="Lei" localSheetId="5" hidden="1">#REF!</definedName>
    <definedName name="Lei" localSheetId="4" hidden="1">#REF!</definedName>
    <definedName name="Lei" hidden="1">#REF!</definedName>
    <definedName name="Leis" localSheetId="5">#REF!</definedName>
    <definedName name="Leis" localSheetId="4">#REF!</definedName>
    <definedName name="Leis">#REF!</definedName>
    <definedName name="LForçamento" localSheetId="12">OFFSET([9]Eventograma_e_Quantitativos!$A$36:$IV$36,-1,0)</definedName>
    <definedName name="LForçamento">OFFSET([8]Eventograma_e_Quantitativos!$A$36:$IV$36,-1,0)</definedName>
    <definedName name="LI" localSheetId="2">#REF!</definedName>
    <definedName name="LI" localSheetId="6">#REF!</definedName>
    <definedName name="LI" localSheetId="8">#REF!</definedName>
    <definedName name="LI" localSheetId="10">#REF!</definedName>
    <definedName name="LI" localSheetId="3">#REF!</definedName>
    <definedName name="LI" localSheetId="5">#REF!</definedName>
    <definedName name="LI" localSheetId="7">#REF!</definedName>
    <definedName name="LI" localSheetId="9">#REF!</definedName>
    <definedName name="LI" localSheetId="4">#REF!</definedName>
    <definedName name="LI" localSheetId="12">#REF!</definedName>
    <definedName name="LI">#REF!</definedName>
    <definedName name="LIG_PRED_SERV" localSheetId="6">#REF!</definedName>
    <definedName name="LIG_PRED_SERV" localSheetId="8">#REF!</definedName>
    <definedName name="LIG_PRED_SERV" localSheetId="10">#REF!</definedName>
    <definedName name="LIG_PRED_SERV" localSheetId="5">#REF!</definedName>
    <definedName name="LIG_PRED_SERV" localSheetId="7">#REF!</definedName>
    <definedName name="LIG_PRED_SERV" localSheetId="9">#REF!</definedName>
    <definedName name="LIG_PRED_SERV" localSheetId="4">#REF!</definedName>
    <definedName name="LIG_PRED_SERV" localSheetId="12">#REF!</definedName>
    <definedName name="LIG_PRED_SERV">#REF!</definedName>
    <definedName name="LIG_PREDIAIS_MAT" localSheetId="5">#REF!</definedName>
    <definedName name="LIG_PREDIAIS_MAT" localSheetId="4">#REF!</definedName>
    <definedName name="LIG_PREDIAIS_MAT">#REF!</definedName>
    <definedName name="LIGAÇÃO_PREDIAL_MATERIAL">'[16]ligação predial'!$H$19</definedName>
    <definedName name="LIGAÇÃO_PREDIAL_SERVIÇOS">'[16]ligação predial'!$H$9</definedName>
    <definedName name="LIGAÇÕES" localSheetId="2">#REF!</definedName>
    <definedName name="LIGAÇÕES" localSheetId="6">#REF!</definedName>
    <definedName name="LIGAÇÕES" localSheetId="8">#REF!</definedName>
    <definedName name="LIGAÇÕES" localSheetId="10">#REF!</definedName>
    <definedName name="LIGAÇÕES" localSheetId="3">#REF!</definedName>
    <definedName name="LIGAÇÕES" localSheetId="5">#REF!</definedName>
    <definedName name="LIGAÇÕES" localSheetId="7">#REF!</definedName>
    <definedName name="LIGAÇÕES" localSheetId="9">#REF!</definedName>
    <definedName name="LIGAÇÕES" localSheetId="4">#REF!</definedName>
    <definedName name="LIGAÇÕES" localSheetId="0">#REF!</definedName>
    <definedName name="LIGAÇÕES" localSheetId="12">#REF!</definedName>
    <definedName name="LIGAÇÕES">#REF!</definedName>
    <definedName name="LILASDRENA" localSheetId="6">#REF!</definedName>
    <definedName name="LILASDRENA" localSheetId="8">#REF!</definedName>
    <definedName name="LILASDRENA" localSheetId="10">#REF!</definedName>
    <definedName name="LILASDRENA" localSheetId="5">#REF!</definedName>
    <definedName name="LILASDRENA" localSheetId="7">#REF!</definedName>
    <definedName name="LILASDRENA" localSheetId="9">#REF!</definedName>
    <definedName name="LILASDRENA" localSheetId="4">#REF!</definedName>
    <definedName name="LILASDRENA" localSheetId="12">#REF!</definedName>
    <definedName name="LILASDRENA">#REF!</definedName>
    <definedName name="LIorçamento" localSheetId="12">OFFSET([9]Eventograma_e_Quantitativos!$A$18:$IV$18,1,0)</definedName>
    <definedName name="LIorçamento">OFFSET([8]Eventograma_e_Quantitativos!$A$18:$IV$18,1,0)</definedName>
    <definedName name="LL" localSheetId="6">#REF!</definedName>
    <definedName name="LL" localSheetId="8">#REF!</definedName>
    <definedName name="LL" localSheetId="10">#REF!</definedName>
    <definedName name="LL" localSheetId="5">#REF!</definedName>
    <definedName name="LL" localSheetId="7">#REF!</definedName>
    <definedName name="LL" localSheetId="9">#REF!</definedName>
    <definedName name="LL" localSheetId="4">#REF!</definedName>
    <definedName name="LL" localSheetId="0">#REF!</definedName>
    <definedName name="LL" localSheetId="12">#REF!</definedName>
    <definedName name="LL">#REF!</definedName>
    <definedName name="LLL" localSheetId="5">#REF!</definedName>
    <definedName name="LLL" localSheetId="4">#REF!</definedName>
    <definedName name="LLL" localSheetId="0">#REF!</definedName>
    <definedName name="LLL" localSheetId="12">#REF!</definedName>
    <definedName name="LLL">#REF!</definedName>
    <definedName name="LOC_EMISS3" localSheetId="5">#REF!</definedName>
    <definedName name="LOC_EMISS3" localSheetId="4">#REF!</definedName>
    <definedName name="LOC_EMISS3">#REF!</definedName>
    <definedName name="LOCAÇÃO" localSheetId="5">#REF!</definedName>
    <definedName name="LOCAÇÃO" localSheetId="4">#REF!</definedName>
    <definedName name="LOCAÇÃO">#REF!</definedName>
    <definedName name="LOCAÇÃO_EMISS" localSheetId="5">#REF!</definedName>
    <definedName name="LOCAÇÃO_EMISS" localSheetId="4">#REF!</definedName>
    <definedName name="LOCAÇÃO_EMISS">#REF!</definedName>
    <definedName name="LOCAÇÃO_EMISS2" localSheetId="5">#REF!</definedName>
    <definedName name="LOCAÇÃO_EMISS2" localSheetId="4">#REF!</definedName>
    <definedName name="LOCAÇÃO_EMISS2">#REF!</definedName>
    <definedName name="Local" localSheetId="5">#REF!</definedName>
    <definedName name="Local" localSheetId="4">#REF!</definedName>
    <definedName name="Local">#REF!</definedName>
    <definedName name="LOTES" localSheetId="5">#REF!</definedName>
    <definedName name="LOTES" localSheetId="4">#REF!</definedName>
    <definedName name="LOTES">#REF!</definedName>
    <definedName name="Louças_acessórios" localSheetId="5">#REF!</definedName>
    <definedName name="Louças_acessórios" localSheetId="4">#REF!</definedName>
    <definedName name="Louças_acessórios">#REF!</definedName>
    <definedName name="LS" localSheetId="5">#REF!</definedName>
    <definedName name="LS" localSheetId="4">#REF!</definedName>
    <definedName name="LS">#REF!</definedName>
    <definedName name="Lucro" localSheetId="5">#REF!</definedName>
    <definedName name="Lucro" localSheetId="4">#REF!</definedName>
    <definedName name="Lucro">#REF!</definedName>
    <definedName name="m" localSheetId="5">#REF!</definedName>
    <definedName name="m" localSheetId="4">#REF!</definedName>
    <definedName name="m">#REF!</definedName>
    <definedName name="MACIO" localSheetId="5">#REF!</definedName>
    <definedName name="MACIO" localSheetId="4">#REF!</definedName>
    <definedName name="MACIO">#REF!</definedName>
    <definedName name="maconha" localSheetId="5">#REF!</definedName>
    <definedName name="maconha" localSheetId="4">#REF!</definedName>
    <definedName name="maconha">#REF!</definedName>
    <definedName name="MACONHA2" localSheetId="5">#REF!</definedName>
    <definedName name="MACONHA2" localSheetId="4">#REF!</definedName>
    <definedName name="MACONHA2">#REF!</definedName>
    <definedName name="MACROS" localSheetId="5">#REF!</definedName>
    <definedName name="MACROS" localSheetId="4">#REF!</definedName>
    <definedName name="MACROS">#REF!</definedName>
    <definedName name="mais_um" localSheetId="12">OFFSET([9]Detalhamento!A1,-1,0)+1</definedName>
    <definedName name="mais_um">OFFSET([8]Detalhamento!A1,-1,0)+1</definedName>
    <definedName name="MAR" localSheetId="6">[1]Reforma!#REF!</definedName>
    <definedName name="MAR" localSheetId="8">[1]Reforma!#REF!</definedName>
    <definedName name="MAR" localSheetId="10">[1]Reforma!#REF!</definedName>
    <definedName name="MAR" localSheetId="5">[1]Reforma!#REF!</definedName>
    <definedName name="MAR" localSheetId="7">[1]Reforma!#REF!</definedName>
    <definedName name="MAR" localSheetId="9">[1]Reforma!#REF!</definedName>
    <definedName name="MAR" localSheetId="4">[1]Reforma!#REF!</definedName>
    <definedName name="MAR" localSheetId="0">[1]Reforma!#REF!</definedName>
    <definedName name="MAR" localSheetId="12">[1]Reforma!#REF!</definedName>
    <definedName name="MAR">[1]Reforma!#REF!</definedName>
    <definedName name="Marcio" localSheetId="6">#REF!</definedName>
    <definedName name="Marcio" localSheetId="8">#REF!</definedName>
    <definedName name="Marcio" localSheetId="10">#REF!</definedName>
    <definedName name="Marcio" localSheetId="5">#REF!</definedName>
    <definedName name="Marcio" localSheetId="7">#REF!</definedName>
    <definedName name="Marcio" localSheetId="9">#REF!</definedName>
    <definedName name="Marcio" localSheetId="4">#REF!</definedName>
    <definedName name="Marcio" localSheetId="0">#REF!</definedName>
    <definedName name="Marcio" localSheetId="12">#REF!</definedName>
    <definedName name="Marcio">#REF!</definedName>
    <definedName name="mario" localSheetId="6">#REF!</definedName>
    <definedName name="mario" localSheetId="8">#REF!</definedName>
    <definedName name="mario" localSheetId="10">#REF!</definedName>
    <definedName name="mario" localSheetId="5">#REF!</definedName>
    <definedName name="mario" localSheetId="7">#REF!</definedName>
    <definedName name="mario" localSheetId="9">#REF!</definedName>
    <definedName name="mario" localSheetId="4">#REF!</definedName>
    <definedName name="mario" localSheetId="12">#REF!</definedName>
    <definedName name="mario">#REF!</definedName>
    <definedName name="MAT" localSheetId="5">#REF!</definedName>
    <definedName name="MAT" localSheetId="4">#REF!</definedName>
    <definedName name="MAT" localSheetId="12">#REF!</definedName>
    <definedName name="MAT">#REF!</definedName>
    <definedName name="materiais" localSheetId="2">[1]Reforma!#REF!</definedName>
    <definedName name="materiais" localSheetId="6">[1]Reforma!#REF!</definedName>
    <definedName name="materiais" localSheetId="8">[1]Reforma!#REF!</definedName>
    <definedName name="materiais" localSheetId="10">[1]Reforma!#REF!</definedName>
    <definedName name="materiais" localSheetId="3">[1]Reforma!#REF!</definedName>
    <definedName name="materiais" localSheetId="5">[1]Reforma!#REF!</definedName>
    <definedName name="materiais" localSheetId="7">[1]Reforma!#REF!</definedName>
    <definedName name="materiais" localSheetId="9">[1]Reforma!#REF!</definedName>
    <definedName name="materiais" localSheetId="4">[1]Reforma!#REF!</definedName>
    <definedName name="materiais" localSheetId="12">[1]Reforma!#REF!</definedName>
    <definedName name="materiais">[1]Reforma!#REF!</definedName>
    <definedName name="MATRIZlimpa" localSheetId="2">#REF!</definedName>
    <definedName name="MATRIZlimpa" localSheetId="6">#REF!</definedName>
    <definedName name="MATRIZlimpa" localSheetId="8">#REF!</definedName>
    <definedName name="MATRIZlimpa" localSheetId="10">#REF!</definedName>
    <definedName name="MATRIZlimpa" localSheetId="3">#REF!</definedName>
    <definedName name="MATRIZlimpa" localSheetId="5">#REF!</definedName>
    <definedName name="MATRIZlimpa" localSheetId="7">#REF!</definedName>
    <definedName name="MATRIZlimpa" localSheetId="9">#REF!</definedName>
    <definedName name="MATRIZlimpa" localSheetId="4">#REF!</definedName>
    <definedName name="MATRIZlimpa" localSheetId="12">#REF!</definedName>
    <definedName name="MATRIZlimpa">#REF!</definedName>
    <definedName name="MCSDLOEP" localSheetId="6">#REF!</definedName>
    <definedName name="MCSDLOEP" localSheetId="8">#REF!</definedName>
    <definedName name="MCSDLOEP" localSheetId="10">#REF!</definedName>
    <definedName name="MCSDLOEP" localSheetId="5">#REF!</definedName>
    <definedName name="MCSDLOEP" localSheetId="7">#REF!</definedName>
    <definedName name="MCSDLOEP" localSheetId="9">#REF!</definedName>
    <definedName name="MCSDLOEP" localSheetId="4">#REF!</definedName>
    <definedName name="MCSDLOEP" localSheetId="12">#REF!</definedName>
    <definedName name="MCSDLOEP">#REF!</definedName>
    <definedName name="mediçao" localSheetId="12">[9]PLE!$AX$28</definedName>
    <definedName name="mediçao">[8]PLE!$AX$28</definedName>
    <definedName name="Medição" localSheetId="2">#REF!</definedName>
    <definedName name="Medição" localSheetId="6">#REF!</definedName>
    <definedName name="Medição" localSheetId="8">#REF!</definedName>
    <definedName name="Medição" localSheetId="10">#REF!</definedName>
    <definedName name="Medição" localSheetId="3">#REF!</definedName>
    <definedName name="Medição" localSheetId="5">#REF!</definedName>
    <definedName name="Medição" localSheetId="7">#REF!</definedName>
    <definedName name="Medição" localSheetId="9">#REF!</definedName>
    <definedName name="Medição" localSheetId="4">#REF!</definedName>
    <definedName name="Medição" localSheetId="0">#REF!</definedName>
    <definedName name="Medição" localSheetId="12">#REF!</definedName>
    <definedName name="Medição">#REF!</definedName>
    <definedName name="Medições" localSheetId="12">[9]PLE!$B$37:$BB$44</definedName>
    <definedName name="Medições">[8]PLE!$B$37:$BB$44</definedName>
    <definedName name="MEIO_FIO" localSheetId="2">#REF!</definedName>
    <definedName name="MEIO_FIO" localSheetId="6">#REF!</definedName>
    <definedName name="MEIO_FIO" localSheetId="8">#REF!</definedName>
    <definedName name="MEIO_FIO" localSheetId="10">#REF!</definedName>
    <definedName name="MEIO_FIO" localSheetId="3">#REF!</definedName>
    <definedName name="MEIO_FIO" localSheetId="5">#REF!</definedName>
    <definedName name="MEIO_FIO" localSheetId="7">#REF!</definedName>
    <definedName name="MEIO_FIO" localSheetId="9">#REF!</definedName>
    <definedName name="MEIO_FIO" localSheetId="4">#REF!</definedName>
    <definedName name="MEIO_FIO" localSheetId="0">#REF!</definedName>
    <definedName name="MEIO_FIO" localSheetId="12">#REF!</definedName>
    <definedName name="MEIO_FIO">#REF!</definedName>
    <definedName name="MEMORIA" localSheetId="6">#REF!</definedName>
    <definedName name="MEMORIA" localSheetId="8">#REF!</definedName>
    <definedName name="MEMORIA" localSheetId="10">#REF!</definedName>
    <definedName name="MEMORIA" localSheetId="5">#REF!</definedName>
    <definedName name="MEMORIA" localSheetId="7">#REF!</definedName>
    <definedName name="MEMORIA" localSheetId="9">#REF!</definedName>
    <definedName name="MEMORIA" localSheetId="4">#REF!</definedName>
    <definedName name="MEMORIA" localSheetId="12">#REF!</definedName>
    <definedName name="MEMORIA">#REF!</definedName>
    <definedName name="MEMÓRIACAMPO2" localSheetId="2">'BM 01 - RANIEIRI'!MEMÓRIACAMPO2</definedName>
    <definedName name="MEMÓRIACAMPO2" localSheetId="6">'BM 03 - RANIERI'!MEMÓRIACAMPO2</definedName>
    <definedName name="MEMÓRIACAMPO2" localSheetId="8">'BM 04 - Ranieri'!MEMÓRIACAMPO2</definedName>
    <definedName name="MEMÓRIACAMPO2" localSheetId="10">'BM 05'!MEMÓRIACAMPO2</definedName>
    <definedName name="MEMÓRIACAMPO2" localSheetId="3">'MC 01 - RANIERI'!MEMÓRIACAMPO2</definedName>
    <definedName name="MEMÓRIACAMPO2" localSheetId="5">'MC 02 - RANIERI'!MEMÓRIACAMPO2</definedName>
    <definedName name="MEMÓRIACAMPO2" localSheetId="7">'MC 03 - RANIERI'!MEMÓRIACAMPO2</definedName>
    <definedName name="MEMÓRIACAMPO2" localSheetId="9">'MC 04 - Ranieri'!MEMÓRIACAMPO2</definedName>
    <definedName name="MEMÓRIACAMPO2" localSheetId="11">'MC 05'!MEMÓRIACAMPO2</definedName>
    <definedName name="MEMÓRIACAMPO2" localSheetId="4">'MEDIÇÃO 02 - RANIEIRI'!MEMÓRIACAMPO2</definedName>
    <definedName name="MEMÓRIACAMPO2" localSheetId="0">Plan.Orçam.!MEMÓRIACAMPO2</definedName>
    <definedName name="MEMÓRIACAMPO2" localSheetId="12">Planilha1!MEMÓRIACAMPO2</definedName>
    <definedName name="MEMÓRIACAMPO2">[0]!MEMÓRIACAMPO2</definedName>
    <definedName name="MESALOA" localSheetId="2">#REF!</definedName>
    <definedName name="MESALOA" localSheetId="6">#REF!</definedName>
    <definedName name="MESALOA" localSheetId="8">#REF!</definedName>
    <definedName name="MESALOA" localSheetId="10">#REF!</definedName>
    <definedName name="MESALOA" localSheetId="3">#REF!</definedName>
    <definedName name="MESALOA" localSheetId="5">#REF!</definedName>
    <definedName name="MESALOA" localSheetId="7">#REF!</definedName>
    <definedName name="MESALOA" localSheetId="9">#REF!</definedName>
    <definedName name="MESALOA" localSheetId="4">#REF!</definedName>
    <definedName name="MESALOA" localSheetId="0">#REF!</definedName>
    <definedName name="MESALOA" localSheetId="12">#REF!</definedName>
    <definedName name="MESALOA">#REF!</definedName>
    <definedName name="Meu" localSheetId="6">#REF!</definedName>
    <definedName name="Meu" localSheetId="8">#REF!</definedName>
    <definedName name="Meu" localSheetId="10">#REF!</definedName>
    <definedName name="Meu" localSheetId="5">#REF!</definedName>
    <definedName name="Meu" localSheetId="7">#REF!</definedName>
    <definedName name="Meu" localSheetId="9">#REF!</definedName>
    <definedName name="Meu" localSheetId="4">#REF!</definedName>
    <definedName name="Meu" localSheetId="12">#REF!</definedName>
    <definedName name="Meu">#REF!</definedName>
    <definedName name="MICHAEL" localSheetId="5">#REF!</definedName>
    <definedName name="MICHAEL" localSheetId="4">#REF!</definedName>
    <definedName name="MICHAEL" localSheetId="12">#REF!</definedName>
    <definedName name="MICHAEL">#REF!</definedName>
    <definedName name="min." localSheetId="5">#REF!</definedName>
    <definedName name="min." localSheetId="4">#REF!</definedName>
    <definedName name="min.">#REF!</definedName>
    <definedName name="MKJI" localSheetId="2">[1]Reforma!#REF!</definedName>
    <definedName name="MKJI" localSheetId="6">[1]Reforma!#REF!</definedName>
    <definedName name="MKJI" localSheetId="8">[1]Reforma!#REF!</definedName>
    <definedName name="MKJI" localSheetId="10">[1]Reforma!#REF!</definedName>
    <definedName name="MKJI" localSheetId="3">[1]Reforma!#REF!</definedName>
    <definedName name="MKJI" localSheetId="5">[1]Reforma!#REF!</definedName>
    <definedName name="MKJI" localSheetId="7">[1]Reforma!#REF!</definedName>
    <definedName name="MKJI" localSheetId="9">[1]Reforma!#REF!</definedName>
    <definedName name="MKJI" localSheetId="4">[1]Reforma!#REF!</definedName>
    <definedName name="MKJI" localSheetId="12">[1]Reforma!#REF!</definedName>
    <definedName name="MKJI">[1]Reforma!#REF!</definedName>
    <definedName name="MM" localSheetId="6">#REF!</definedName>
    <definedName name="MM" localSheetId="8">#REF!</definedName>
    <definedName name="MM" localSheetId="10">#REF!</definedName>
    <definedName name="MM" localSheetId="5">#REF!</definedName>
    <definedName name="MM" localSheetId="7">#REF!</definedName>
    <definedName name="MM" localSheetId="9">#REF!</definedName>
    <definedName name="MM" localSheetId="4">#REF!</definedName>
    <definedName name="MM" localSheetId="0">#REF!</definedName>
    <definedName name="MM" localSheetId="12">#REF!</definedName>
    <definedName name="MM">#REF!</definedName>
    <definedName name="MMM" localSheetId="5">#REF!</definedName>
    <definedName name="MMM" localSheetId="4">#REF!</definedName>
    <definedName name="MMM" localSheetId="0">#REF!</definedName>
    <definedName name="MMM" localSheetId="12">#REF!</definedName>
    <definedName name="MMM">#REF!</definedName>
    <definedName name="MMMMMM" localSheetId="6">[1]Reforma!#REF!</definedName>
    <definedName name="MMMMMM" localSheetId="8">[1]Reforma!#REF!</definedName>
    <definedName name="MMMMMM" localSheetId="10">[1]Reforma!#REF!</definedName>
    <definedName name="MMMMMM" localSheetId="5">[1]Reforma!#REF!</definedName>
    <definedName name="MMMMMM" localSheetId="7">[1]Reforma!#REF!</definedName>
    <definedName name="MMMMMM" localSheetId="9">[1]Reforma!#REF!</definedName>
    <definedName name="MMMMMM" localSheetId="4">[1]Reforma!#REF!</definedName>
    <definedName name="MMMMMM" localSheetId="0">[1]Reforma!#REF!</definedName>
    <definedName name="MMMMMM" localSheetId="12">[1]Reforma!#REF!</definedName>
    <definedName name="MMMMMM">[1]Reforma!#REF!</definedName>
    <definedName name="MNAUIRIE" localSheetId="6">#REF!</definedName>
    <definedName name="MNAUIRIE" localSheetId="8">#REF!</definedName>
    <definedName name="MNAUIRIE" localSheetId="10">#REF!</definedName>
    <definedName name="MNAUIRIE" localSheetId="5">#REF!</definedName>
    <definedName name="MNAUIRIE" localSheetId="7">#REF!</definedName>
    <definedName name="MNAUIRIE" localSheetId="9">#REF!</definedName>
    <definedName name="MNAUIRIE" localSheetId="4">#REF!</definedName>
    <definedName name="MNAUIRIE" localSheetId="0">#REF!</definedName>
    <definedName name="MNAUIRIE" localSheetId="12">#REF!</definedName>
    <definedName name="MNAUIRIE">#REF!</definedName>
    <definedName name="MNDLEL" localSheetId="6">#REF!</definedName>
    <definedName name="MNDLEL" localSheetId="8">#REF!</definedName>
    <definedName name="MNDLEL" localSheetId="10">#REF!</definedName>
    <definedName name="MNDLEL" localSheetId="5">#REF!</definedName>
    <definedName name="MNDLEL" localSheetId="7">#REF!</definedName>
    <definedName name="MNDLEL" localSheetId="9">#REF!</definedName>
    <definedName name="MNDLEL" localSheetId="4">#REF!</definedName>
    <definedName name="MNDLEL" localSheetId="12">#REF!</definedName>
    <definedName name="MNDLEL">#REF!</definedName>
    <definedName name="MNK" localSheetId="2">[1]Reforma!#REF!</definedName>
    <definedName name="MNK" localSheetId="6">[1]Reforma!#REF!</definedName>
    <definedName name="MNK" localSheetId="8">[1]Reforma!#REF!</definedName>
    <definedName name="MNK" localSheetId="10">[1]Reforma!#REF!</definedName>
    <definedName name="MNK" localSheetId="3">[1]Reforma!#REF!</definedName>
    <definedName name="MNK" localSheetId="5">[1]Reforma!#REF!</definedName>
    <definedName name="MNK" localSheetId="7">[1]Reforma!#REF!</definedName>
    <definedName name="MNK" localSheetId="9">[1]Reforma!#REF!</definedName>
    <definedName name="MNK" localSheetId="4">[1]Reforma!#REF!</definedName>
    <definedName name="MNK" localSheetId="0">[1]Reforma!#REF!</definedName>
    <definedName name="MNK">[1]Reforma!#REF!</definedName>
    <definedName name="MO" localSheetId="6">#REF!</definedName>
    <definedName name="MO" localSheetId="8">#REF!</definedName>
    <definedName name="MO" localSheetId="10">#REF!</definedName>
    <definedName name="MO" localSheetId="5">#REF!</definedName>
    <definedName name="MO" localSheetId="7">#REF!</definedName>
    <definedName name="MO" localSheetId="9">#REF!</definedName>
    <definedName name="MO" localSheetId="4">#REF!</definedName>
    <definedName name="MO" localSheetId="0">#REF!</definedName>
    <definedName name="MO" localSheetId="12">#REF!</definedName>
    <definedName name="MO">#REF!</definedName>
    <definedName name="mo_base">[6]Base!$U$39</definedName>
    <definedName name="mo_sub_base">'[6]Sub-base'!$U$36</definedName>
    <definedName name="módulo1.Extenso" localSheetId="2">'BM 01 - RANIEIRI'!módulo1.Extenso</definedName>
    <definedName name="módulo1.Extenso" localSheetId="6">'BM 03 - RANIERI'!módulo1.Extenso</definedName>
    <definedName name="módulo1.Extenso" localSheetId="8">'BM 04 - Ranieri'!módulo1.Extenso</definedName>
    <definedName name="módulo1.Extenso" localSheetId="10">'BM 05'!módulo1.Extenso</definedName>
    <definedName name="módulo1.Extenso" localSheetId="3">'MC 01 - RANIERI'!módulo1.Extenso</definedName>
    <definedName name="módulo1.Extenso" localSheetId="5">'MC 02 - RANIERI'!módulo1.Extenso</definedName>
    <definedName name="módulo1.Extenso" localSheetId="7">'MC 03 - RANIERI'!módulo1.Extenso</definedName>
    <definedName name="módulo1.Extenso" localSheetId="9">'MC 04 - Ranieri'!módulo1.Extenso</definedName>
    <definedName name="módulo1.Extenso" localSheetId="11">'MC 05'!módulo1.Extenso</definedName>
    <definedName name="módulo1.Extenso" localSheetId="4">'MEDIÇÃO 02 - RANIEIRI'!módulo1.Extenso</definedName>
    <definedName name="módulo1.Extenso" localSheetId="0">Plan.Orçam.!módulo1.Extenso</definedName>
    <definedName name="módulo1.Extenso" localSheetId="12">Planilha1!módulo1.Extenso</definedName>
    <definedName name="módulo1.Extenso">[0]!módulo1.Extenso</definedName>
    <definedName name="MOE" localSheetId="2">#REF!</definedName>
    <definedName name="MOE" localSheetId="6">#REF!</definedName>
    <definedName name="MOE" localSheetId="8">#REF!</definedName>
    <definedName name="MOE" localSheetId="10">#REF!</definedName>
    <definedName name="MOE" localSheetId="3">#REF!</definedName>
    <definedName name="MOE" localSheetId="5">#REF!</definedName>
    <definedName name="MOE" localSheetId="7">#REF!</definedName>
    <definedName name="MOE" localSheetId="9">#REF!</definedName>
    <definedName name="MOE" localSheetId="4">#REF!</definedName>
    <definedName name="MOE" localSheetId="0">#REF!</definedName>
    <definedName name="MOE" localSheetId="12">#REF!</definedName>
    <definedName name="MOE">#REF!</definedName>
    <definedName name="MOH" localSheetId="6">#REF!</definedName>
    <definedName name="MOH" localSheetId="8">#REF!</definedName>
    <definedName name="MOH" localSheetId="10">#REF!</definedName>
    <definedName name="MOH" localSheetId="5">#REF!</definedName>
    <definedName name="MOH" localSheetId="7">#REF!</definedName>
    <definedName name="MOH" localSheetId="9">#REF!</definedName>
    <definedName name="MOH" localSheetId="4">#REF!</definedName>
    <definedName name="MOH" localSheetId="12">#REF!</definedName>
    <definedName name="MOH">#REF!</definedName>
    <definedName name="mono" localSheetId="2" hidden="1">{"'Plan1'!$A$8:$F$68","'Plan1'!$A$8:$F$68"}</definedName>
    <definedName name="mono" localSheetId="6" hidden="1">{"'Plan1'!$A$8:$F$68","'Plan1'!$A$8:$F$68"}</definedName>
    <definedName name="mono" localSheetId="8" hidden="1">{"'Plan1'!$A$8:$F$68","'Plan1'!$A$8:$F$68"}</definedName>
    <definedName name="mono" localSheetId="10" hidden="1">{"'Plan1'!$A$8:$F$68","'Plan1'!$A$8:$F$68"}</definedName>
    <definedName name="mono" localSheetId="3" hidden="1">{"'Plan1'!$A$8:$F$68","'Plan1'!$A$8:$F$68"}</definedName>
    <definedName name="mono" localSheetId="5" hidden="1">{"'Plan1'!$A$8:$F$68","'Plan1'!$A$8:$F$68"}</definedName>
    <definedName name="mono" localSheetId="7" hidden="1">{"'Plan1'!$A$8:$F$68","'Plan1'!$A$8:$F$68"}</definedName>
    <definedName name="mono" localSheetId="9" hidden="1">{"'Plan1'!$A$8:$F$68","'Plan1'!$A$8:$F$68"}</definedName>
    <definedName name="mono" localSheetId="11" hidden="1">{"'Plan1'!$A$8:$F$68","'Plan1'!$A$8:$F$68"}</definedName>
    <definedName name="mono" localSheetId="4" hidden="1">{"'Plan1'!$A$8:$F$68","'Plan1'!$A$8:$F$68"}</definedName>
    <definedName name="mono" localSheetId="0" hidden="1">{"'Plan1'!$A$8:$F$68","'Plan1'!$A$8:$F$68"}</definedName>
    <definedName name="mono" localSheetId="12" hidden="1">{"'Plan1'!$A$8:$F$68","'Plan1'!$A$8:$F$68"}</definedName>
    <definedName name="mono" hidden="1">{"'Plan1'!$A$8:$F$68","'Plan1'!$A$8:$F$68"}</definedName>
    <definedName name="MOV_TERR_EMISS3_S" localSheetId="2">#REF!</definedName>
    <definedName name="MOV_TERR_EMISS3_S" localSheetId="6">#REF!</definedName>
    <definedName name="MOV_TERR_EMISS3_S" localSheetId="8">#REF!</definedName>
    <definedName name="MOV_TERR_EMISS3_S" localSheetId="10">#REF!</definedName>
    <definedName name="MOV_TERR_EMISS3_S" localSheetId="3">#REF!</definedName>
    <definedName name="MOV_TERR_EMISS3_S" localSheetId="5">#REF!</definedName>
    <definedName name="MOV_TERR_EMISS3_S" localSheetId="7">#REF!</definedName>
    <definedName name="MOV_TERR_EMISS3_S" localSheetId="9">#REF!</definedName>
    <definedName name="MOV_TERR_EMISS3_S" localSheetId="4">#REF!</definedName>
    <definedName name="MOV_TERR_EMISS3_S" localSheetId="12">#REF!</definedName>
    <definedName name="MOV_TERR_EMISS3_S">#REF!</definedName>
    <definedName name="MOV_TERRA" localSheetId="6">#REF!</definedName>
    <definedName name="MOV_TERRA" localSheetId="8">#REF!</definedName>
    <definedName name="MOV_TERRA" localSheetId="10">#REF!</definedName>
    <definedName name="MOV_TERRA" localSheetId="5">#REF!</definedName>
    <definedName name="MOV_TERRA" localSheetId="7">#REF!</definedName>
    <definedName name="MOV_TERRA" localSheetId="9">#REF!</definedName>
    <definedName name="MOV_TERRA" localSheetId="4">#REF!</definedName>
    <definedName name="MOV_TERRA" localSheetId="12">#REF!</definedName>
    <definedName name="MOV_TERRA">#REF!</definedName>
    <definedName name="MOV_TERRA_EMISS" localSheetId="5">#REF!</definedName>
    <definedName name="MOV_TERRA_EMISS" localSheetId="4">#REF!</definedName>
    <definedName name="MOV_TERRA_EMISS">#REF!</definedName>
    <definedName name="MOV_TERRA_EMISS2" localSheetId="5">#REF!</definedName>
    <definedName name="MOV_TERRA_EMISS2" localSheetId="4">#REF!</definedName>
    <definedName name="MOV_TERRA_EMISS2">#REF!</definedName>
    <definedName name="MXNV" localSheetId="5">#REF!</definedName>
    <definedName name="MXNV" localSheetId="4">#REF!</definedName>
    <definedName name="MXNV">#REF!</definedName>
    <definedName name="n" localSheetId="5">#REF!</definedName>
    <definedName name="n" localSheetId="4">#REF!</definedName>
    <definedName name="n">#REF!</definedName>
    <definedName name="nADA" localSheetId="5">#REF!</definedName>
    <definedName name="nADA" localSheetId="4">#REF!</definedName>
    <definedName name="nADA">#REF!</definedName>
    <definedName name="NC">'[32]Orçamento Proposta 1'!$AO$1</definedName>
    <definedName name="ND">'[33]ENTRADA DE DADOS'!$D$5</definedName>
    <definedName name="neuza" localSheetId="2">[34]COMPOSIÇÃO!#REF!</definedName>
    <definedName name="neuza" localSheetId="6">[34]COMPOSIÇÃO!#REF!</definedName>
    <definedName name="neuza" localSheetId="8">[34]COMPOSIÇÃO!#REF!</definedName>
    <definedName name="neuza" localSheetId="10">[34]COMPOSIÇÃO!#REF!</definedName>
    <definedName name="neuza" localSheetId="3">[34]COMPOSIÇÃO!#REF!</definedName>
    <definedName name="neuza" localSheetId="5">[34]COMPOSIÇÃO!#REF!</definedName>
    <definedName name="neuza" localSheetId="7">[34]COMPOSIÇÃO!#REF!</definedName>
    <definedName name="neuza" localSheetId="9">[34]COMPOSIÇÃO!#REF!</definedName>
    <definedName name="neuza" localSheetId="4">[34]COMPOSIÇÃO!#REF!</definedName>
    <definedName name="neuza" localSheetId="12">[34]COMPOSIÇÃO!#REF!</definedName>
    <definedName name="neuza">[34]COMPOSIÇÃO!#REF!</definedName>
    <definedName name="NI">'[33]ENTRADA DE DADOS'!$E$5</definedName>
    <definedName name="NMMMN" localSheetId="6">[1]Reforma!#REF!</definedName>
    <definedName name="NMMMN" localSheetId="8">[1]Reforma!#REF!</definedName>
    <definedName name="NMMMN" localSheetId="10">[1]Reforma!#REF!</definedName>
    <definedName name="NMMMN" localSheetId="5">[1]Reforma!#REF!</definedName>
    <definedName name="NMMMN" localSheetId="7">[1]Reforma!#REF!</definedName>
    <definedName name="NMMMN" localSheetId="9">[1]Reforma!#REF!</definedName>
    <definedName name="NMMMN" localSheetId="4">[1]Reforma!#REF!</definedName>
    <definedName name="NMMMN" localSheetId="0">[1]Reforma!#REF!</definedName>
    <definedName name="NMMMN" localSheetId="12">[1]Reforma!#REF!</definedName>
    <definedName name="NMMMN">[1]Reforma!#REF!</definedName>
    <definedName name="NN" localSheetId="6">#REF!</definedName>
    <definedName name="NN" localSheetId="8">#REF!</definedName>
    <definedName name="NN" localSheetId="10">#REF!</definedName>
    <definedName name="NN" localSheetId="5">#REF!</definedName>
    <definedName name="NN" localSheetId="7">#REF!</definedName>
    <definedName name="NN" localSheetId="9">#REF!</definedName>
    <definedName name="NN" localSheetId="4">#REF!</definedName>
    <definedName name="NN" localSheetId="0">#REF!</definedName>
    <definedName name="NN" localSheetId="12">#REF!</definedName>
    <definedName name="NN">#REF!</definedName>
    <definedName name="NNN" localSheetId="5">#REF!</definedName>
    <definedName name="NNN" localSheetId="4">#REF!</definedName>
    <definedName name="NNN" localSheetId="0">#REF!</definedName>
    <definedName name="NNN" localSheetId="12">#REF!</definedName>
    <definedName name="NNN">#REF!</definedName>
    <definedName name="NNNNNNNNNNNNNNNNNNNNNN" localSheetId="5">#REF!</definedName>
    <definedName name="NNNNNNNNNNNNNNNNNNNNNN" localSheetId="4">#REF!</definedName>
    <definedName name="NNNNNNNNNNNNNNNNNNNNNN" localSheetId="12">#REF!</definedName>
    <definedName name="NNNNNNNNNNNNNNNNNNNNNN">#REF!</definedName>
    <definedName name="nome" localSheetId="2" hidden="1">{#N/A,#N/A,FALSE,"MO (2)"}</definedName>
    <definedName name="nome" localSheetId="6" hidden="1">{#N/A,#N/A,FALSE,"MO (2)"}</definedName>
    <definedName name="nome" localSheetId="8" hidden="1">{#N/A,#N/A,FALSE,"MO (2)"}</definedName>
    <definedName name="nome" localSheetId="10" hidden="1">{#N/A,#N/A,FALSE,"MO (2)"}</definedName>
    <definedName name="nome" localSheetId="3" hidden="1">{#N/A,#N/A,FALSE,"MO (2)"}</definedName>
    <definedName name="nome" localSheetId="5" hidden="1">{#N/A,#N/A,FALSE,"MO (2)"}</definedName>
    <definedName name="nome" localSheetId="7" hidden="1">{#N/A,#N/A,FALSE,"MO (2)"}</definedName>
    <definedName name="nome" localSheetId="9" hidden="1">{#N/A,#N/A,FALSE,"MO (2)"}</definedName>
    <definedName name="nome" localSheetId="11" hidden="1">{#N/A,#N/A,FALSE,"MO (2)"}</definedName>
    <definedName name="nome" localSheetId="4" hidden="1">{#N/A,#N/A,FALSE,"MO (2)"}</definedName>
    <definedName name="nome" localSheetId="0" hidden="1">{#N/A,#N/A,FALSE,"MO (2)"}</definedName>
    <definedName name="nome" localSheetId="12" hidden="1">{#N/A,#N/A,FALSE,"MO (2)"}</definedName>
    <definedName name="nome" hidden="1">{#N/A,#N/A,FALSE,"MO (2)"}</definedName>
    <definedName name="NOME1" localSheetId="6">#REF!</definedName>
    <definedName name="NOME1" localSheetId="8">#REF!</definedName>
    <definedName name="NOME1" localSheetId="10">#REF!</definedName>
    <definedName name="NOME1" localSheetId="5">#REF!</definedName>
    <definedName name="NOME1" localSheetId="7">#REF!</definedName>
    <definedName name="NOME1" localSheetId="9">#REF!</definedName>
    <definedName name="NOME1" localSheetId="4">#REF!</definedName>
    <definedName name="NOME1" localSheetId="0">#REF!</definedName>
    <definedName name="NOME1" localSheetId="12">#REF!</definedName>
    <definedName name="NOME1">#REF!</definedName>
    <definedName name="NOME1_1" localSheetId="5">#REF!</definedName>
    <definedName name="NOME1_1" localSheetId="4">#REF!</definedName>
    <definedName name="NOME1_1" localSheetId="0">#REF!</definedName>
    <definedName name="NOME1_1" localSheetId="12">#REF!</definedName>
    <definedName name="NOME1_1">#REF!</definedName>
    <definedName name="NOME1_11" localSheetId="5">#REF!</definedName>
    <definedName name="NOME1_11" localSheetId="4">#REF!</definedName>
    <definedName name="NOME1_11" localSheetId="0">#REF!</definedName>
    <definedName name="NOME1_11" localSheetId="12">#REF!</definedName>
    <definedName name="NOME1_11">#REF!</definedName>
    <definedName name="NOME1_2" localSheetId="5">#REF!</definedName>
    <definedName name="NOME1_2" localSheetId="4">#REF!</definedName>
    <definedName name="NOME1_2">#REF!</definedName>
    <definedName name="NOME1_6" localSheetId="5">#REF!</definedName>
    <definedName name="NOME1_6" localSheetId="4">#REF!</definedName>
    <definedName name="NOME1_6">#REF!</definedName>
    <definedName name="nome2" localSheetId="5">#REF!</definedName>
    <definedName name="nome2" localSheetId="4">#REF!</definedName>
    <definedName name="nome2">#REF!</definedName>
    <definedName name="nome3" localSheetId="5">#REF!</definedName>
    <definedName name="nome3" localSheetId="4">#REF!</definedName>
    <definedName name="nome3">#REF!</definedName>
    <definedName name="NPNE" localSheetId="5">#REF!</definedName>
    <definedName name="NPNE" localSheetId="4">#REF!</definedName>
    <definedName name="NPNE" localSheetId="0">#REF!</definedName>
    <definedName name="NPNE">#REF!</definedName>
    <definedName name="ntde" localSheetId="2" hidden="1">{#N/A,#N/A,FALSE,"MO (2)"}</definedName>
    <definedName name="ntde" localSheetId="6" hidden="1">{#N/A,#N/A,FALSE,"MO (2)"}</definedName>
    <definedName name="ntde" localSheetId="8" hidden="1">{#N/A,#N/A,FALSE,"MO (2)"}</definedName>
    <definedName name="ntde" localSheetId="10" hidden="1">{#N/A,#N/A,FALSE,"MO (2)"}</definedName>
    <definedName name="ntde" localSheetId="3" hidden="1">{#N/A,#N/A,FALSE,"MO (2)"}</definedName>
    <definedName name="ntde" localSheetId="5" hidden="1">{#N/A,#N/A,FALSE,"MO (2)"}</definedName>
    <definedName name="ntde" localSheetId="7" hidden="1">{#N/A,#N/A,FALSE,"MO (2)"}</definedName>
    <definedName name="ntde" localSheetId="9" hidden="1">{#N/A,#N/A,FALSE,"MO (2)"}</definedName>
    <definedName name="ntde" localSheetId="11" hidden="1">{#N/A,#N/A,FALSE,"MO (2)"}</definedName>
    <definedName name="ntde" localSheetId="4" hidden="1">{#N/A,#N/A,FALSE,"MO (2)"}</definedName>
    <definedName name="ntde" localSheetId="0" hidden="1">{#N/A,#N/A,FALSE,"MO (2)"}</definedName>
    <definedName name="ntde" localSheetId="12" hidden="1">{#N/A,#N/A,FALSE,"MO (2)"}</definedName>
    <definedName name="ntde" hidden="1">{#N/A,#N/A,FALSE,"MO (2)"}</definedName>
    <definedName name="NTEI" localSheetId="5">'[10]PRO-08'!#REF!</definedName>
    <definedName name="NTEI" localSheetId="4">'[10]PRO-08'!#REF!</definedName>
    <definedName name="NTEI">'[10]PRO-08'!#REF!</definedName>
    <definedName name="num_linhas" localSheetId="2">#REF!</definedName>
    <definedName name="num_linhas" localSheetId="6">#REF!</definedName>
    <definedName name="num_linhas" localSheetId="8">#REF!</definedName>
    <definedName name="num_linhas" localSheetId="10">#REF!</definedName>
    <definedName name="num_linhas" localSheetId="3">#REF!</definedName>
    <definedName name="num_linhas" localSheetId="5">#REF!</definedName>
    <definedName name="num_linhas" localSheetId="7">#REF!</definedName>
    <definedName name="num_linhas" localSheetId="9">#REF!</definedName>
    <definedName name="num_linhas" localSheetId="4">#REF!</definedName>
    <definedName name="num_linhas" localSheetId="0">#REF!</definedName>
    <definedName name="num_linhas" localSheetId="12">#REF!</definedName>
    <definedName name="num_linhas">#REF!</definedName>
    <definedName name="numEventos" localSheetId="2">COUNT(OFFSET(Eventos,0,0,,1))</definedName>
    <definedName name="numEventos" localSheetId="6">COUNT(OFFSET(Eventos,0,0,,1))</definedName>
    <definedName name="numEventos" localSheetId="8">COUNT(OFFSET([0]!Eventos,0,0,,1))</definedName>
    <definedName name="numEventos" localSheetId="10">COUNT(OFFSET([0]!Eventos,0,0,,1))</definedName>
    <definedName name="numEventos" localSheetId="3">COUNT(OFFSET(Eventos,0,0,,1))</definedName>
    <definedName name="numEventos" localSheetId="5">COUNT(OFFSET(Eventos,0,0,,1))</definedName>
    <definedName name="numEventos" localSheetId="7">COUNT(OFFSET(Eventos,0,0,,1))</definedName>
    <definedName name="numEventos" localSheetId="9">COUNT(OFFSET([0]!Eventos,0,0,,1))</definedName>
    <definedName name="numEventos" localSheetId="11">COUNT(OFFSET([0]!Eventos,0,0,,1))</definedName>
    <definedName name="numEventos" localSheetId="4">COUNT(OFFSET(Eventos,0,0,,1))</definedName>
    <definedName name="numEventos" localSheetId="0">COUNT(OFFSET(Eventos,0,0,,1))</definedName>
    <definedName name="numEventos" localSheetId="12">COUNT(OFFSET(Planilha1!Eventos,0,0,,1))</definedName>
    <definedName name="numEventos">COUNT(OFFSET(Eventos,0,0,,1))</definedName>
    <definedName name="numFrentes" localSheetId="12">COUNTIF([9]Eventograma_e_Quantitativos!$N$15:$BK$15,"&lt;&gt;"&amp;"")</definedName>
    <definedName name="numFrentes">COUNTIF([8]Eventograma_e_Quantitativos!$N$15:$BK$15,"&lt;&gt;"&amp;"")</definedName>
    <definedName name="o" localSheetId="2">#REF!</definedName>
    <definedName name="o" localSheetId="6">#REF!</definedName>
    <definedName name="o" localSheetId="8">#REF!</definedName>
    <definedName name="o" localSheetId="10">#REF!</definedName>
    <definedName name="o" localSheetId="3">#REF!</definedName>
    <definedName name="o" localSheetId="5">#REF!</definedName>
    <definedName name="o" localSheetId="7">#REF!</definedName>
    <definedName name="o" localSheetId="9">#REF!</definedName>
    <definedName name="o" localSheetId="4">#REF!</definedName>
    <definedName name="o" localSheetId="12">#REF!</definedName>
    <definedName name="o">#REF!</definedName>
    <definedName name="oac" localSheetId="6">#REF!</definedName>
    <definedName name="oac" localSheetId="8">#REF!</definedName>
    <definedName name="oac" localSheetId="10">#REF!</definedName>
    <definedName name="oac" localSheetId="5">#REF!</definedName>
    <definedName name="oac" localSheetId="7">#REF!</definedName>
    <definedName name="oac" localSheetId="9">#REF!</definedName>
    <definedName name="oac" localSheetId="4">#REF!</definedName>
    <definedName name="oac" localSheetId="12">#REF!</definedName>
    <definedName name="oac">#REF!</definedName>
    <definedName name="oae" localSheetId="6">#REF!</definedName>
    <definedName name="oae" localSheetId="8">#REF!</definedName>
    <definedName name="oae" localSheetId="10">#REF!</definedName>
    <definedName name="oae" localSheetId="5">#REF!</definedName>
    <definedName name="oae" localSheetId="7">#REF!</definedName>
    <definedName name="oae" localSheetId="9">#REF!</definedName>
    <definedName name="oae" localSheetId="4">#REF!</definedName>
    <definedName name="oae" localSheetId="12">#REF!</definedName>
    <definedName name="oae">#REF!</definedName>
    <definedName name="OBRA" localSheetId="5">#REF!</definedName>
    <definedName name="OBRA" localSheetId="4">#REF!</definedName>
    <definedName name="OBRA">#REF!</definedName>
    <definedName name="ocom" localSheetId="5">#REF!</definedName>
    <definedName name="ocom" localSheetId="4">#REF!</definedName>
    <definedName name="ocom">#REF!</definedName>
    <definedName name="OI" localSheetId="5">#REF!</definedName>
    <definedName name="OI" localSheetId="4">#REF!</definedName>
    <definedName name="OI">#REF!</definedName>
    <definedName name="OO" localSheetId="5">#REF!</definedName>
    <definedName name="OO" localSheetId="4">#REF!</definedName>
    <definedName name="OO" localSheetId="0">#REF!</definedName>
    <definedName name="OO">#REF!</definedName>
    <definedName name="OOO" localSheetId="5">#REF!</definedName>
    <definedName name="OOO" localSheetId="4">#REF!</definedName>
    <definedName name="OOO" localSheetId="0">#REF!</definedName>
    <definedName name="OOO">#REF!</definedName>
    <definedName name="OPA" localSheetId="6">'[10]PRO-08'!#REF!</definedName>
    <definedName name="OPA" localSheetId="8">'[10]PRO-08'!#REF!</definedName>
    <definedName name="OPA" localSheetId="10">'[10]PRO-08'!#REF!</definedName>
    <definedName name="OPA" localSheetId="5">'[10]PRO-08'!#REF!</definedName>
    <definedName name="OPA" localSheetId="7">'[10]PRO-08'!#REF!</definedName>
    <definedName name="OPA" localSheetId="9">'[10]PRO-08'!#REF!</definedName>
    <definedName name="OPA" localSheetId="4">'[10]PRO-08'!#REF!</definedName>
    <definedName name="OPA" localSheetId="0">'[10]PRO-08'!#REF!</definedName>
    <definedName name="OPA" localSheetId="12">'[10]PRO-08'!#REF!</definedName>
    <definedName name="OPA">'[10]PRO-08'!#REF!</definedName>
    <definedName name="OPERACAO" localSheetId="2">#REF!</definedName>
    <definedName name="OPERACAO" localSheetId="6">#REF!</definedName>
    <definedName name="OPERACAO" localSheetId="8">#REF!</definedName>
    <definedName name="OPERACAO" localSheetId="10">#REF!</definedName>
    <definedName name="OPERACAO" localSheetId="3">#REF!</definedName>
    <definedName name="OPERACAO" localSheetId="5">#REF!</definedName>
    <definedName name="OPERACAO" localSheetId="7">#REF!</definedName>
    <definedName name="OPERACAO" localSheetId="9">#REF!</definedName>
    <definedName name="OPERACAO" localSheetId="4">#REF!</definedName>
    <definedName name="OPERACAO" localSheetId="0">#REF!</definedName>
    <definedName name="OPERACAO" localSheetId="12">#REF!</definedName>
    <definedName name="OPERACAO">#REF!</definedName>
    <definedName name="Orçamento" localSheetId="6">#REF!</definedName>
    <definedName name="Orçamento" localSheetId="8">#REF!</definedName>
    <definedName name="Orçamento" localSheetId="10">#REF!</definedName>
    <definedName name="Orçamento" localSheetId="5">#REF!</definedName>
    <definedName name="Orçamento" localSheetId="7">#REF!</definedName>
    <definedName name="Orçamento" localSheetId="9">#REF!</definedName>
    <definedName name="Orçamento" localSheetId="4">#REF!</definedName>
    <definedName name="Orçamento" localSheetId="12">#REF!</definedName>
    <definedName name="Orçamento">#REF!</definedName>
    <definedName name="Orçamento_Básico" localSheetId="5">#REF!</definedName>
    <definedName name="Orçamento_Básico" localSheetId="4">#REF!</definedName>
    <definedName name="Orçamento_Básico" localSheetId="12">#REF!</definedName>
    <definedName name="Orçamento_Básico">#REF!</definedName>
    <definedName name="OrçamentoTotal" localSheetId="5">#REF!</definedName>
    <definedName name="OrçamentoTotal" localSheetId="4">#REF!</definedName>
    <definedName name="OrçamentoTotal">#REF!</definedName>
    <definedName name="ORLANDO" localSheetId="5">#REF!</definedName>
    <definedName name="ORLANDO" localSheetId="4">#REF!</definedName>
    <definedName name="ORLANDO">#REF!</definedName>
    <definedName name="orrlando" localSheetId="5">#REF!</definedName>
    <definedName name="orrlando" localSheetId="4">#REF!</definedName>
    <definedName name="orrlando">#REF!</definedName>
    <definedName name="p" localSheetId="5">#REF!</definedName>
    <definedName name="p" localSheetId="4">#REF!</definedName>
    <definedName name="p">#REF!</definedName>
    <definedName name="Parcial" localSheetId="5">#REF!</definedName>
    <definedName name="Parcial" localSheetId="4">#REF!</definedName>
    <definedName name="Parcial">#REF!</definedName>
    <definedName name="PassaExtenso" localSheetId="6">[35]!PassaExtenso</definedName>
    <definedName name="PassaExtenso" localSheetId="8">[35]!PassaExtenso</definedName>
    <definedName name="PassaExtenso" localSheetId="10">[35]!PassaExtenso</definedName>
    <definedName name="PassaExtenso" localSheetId="5">[35]!PassaExtenso</definedName>
    <definedName name="PassaExtenso" localSheetId="7">[35]!PassaExtenso</definedName>
    <definedName name="PassaExtenso" localSheetId="9">[35]!PassaExtenso</definedName>
    <definedName name="PassaExtenso" localSheetId="11">[35]!PassaExtenso</definedName>
    <definedName name="PassaExtenso" localSheetId="4">[35]!PassaExtenso</definedName>
    <definedName name="PassaExtenso">[35]!PassaExtenso</definedName>
    <definedName name="PAV_EMISS3_S" localSheetId="2">#REF!</definedName>
    <definedName name="PAV_EMISS3_S" localSheetId="6">#REF!</definedName>
    <definedName name="PAV_EMISS3_S" localSheetId="8">#REF!</definedName>
    <definedName name="PAV_EMISS3_S" localSheetId="10">#REF!</definedName>
    <definedName name="PAV_EMISS3_S" localSheetId="3">#REF!</definedName>
    <definedName name="PAV_EMISS3_S" localSheetId="5">#REF!</definedName>
    <definedName name="PAV_EMISS3_S" localSheetId="7">#REF!</definedName>
    <definedName name="PAV_EMISS3_S" localSheetId="9">#REF!</definedName>
    <definedName name="PAV_EMISS3_S" localSheetId="4">#REF!</definedName>
    <definedName name="PAV_EMISS3_S" localSheetId="0">#REF!</definedName>
    <definedName name="PAV_EMISS3_S" localSheetId="12">#REF!</definedName>
    <definedName name="PAV_EMISS3_S">#REF!</definedName>
    <definedName name="pavi" localSheetId="6">#REF!</definedName>
    <definedName name="pavi" localSheetId="8">#REF!</definedName>
    <definedName name="pavi" localSheetId="10">#REF!</definedName>
    <definedName name="pavi" localSheetId="5">#REF!</definedName>
    <definedName name="pavi" localSheetId="7">#REF!</definedName>
    <definedName name="pavi" localSheetId="9">#REF!</definedName>
    <definedName name="pavi" localSheetId="4">#REF!</definedName>
    <definedName name="pavi" localSheetId="12">#REF!</definedName>
    <definedName name="pavi">#REF!</definedName>
    <definedName name="PAVIM_EMISS" localSheetId="5">#REF!</definedName>
    <definedName name="PAVIM_EMISS" localSheetId="4">#REF!</definedName>
    <definedName name="PAVIM_EMISS" localSheetId="12">#REF!</definedName>
    <definedName name="PAVIM_EMISS">#REF!</definedName>
    <definedName name="PAVIM_EMISS2" localSheetId="5">#REF!</definedName>
    <definedName name="PAVIM_EMISS2" localSheetId="4">#REF!</definedName>
    <definedName name="PAVIM_EMISS2">#REF!</definedName>
    <definedName name="PAVIMENTAÇÃO" localSheetId="5">#REF!</definedName>
    <definedName name="PAVIMENTAÇÃO" localSheetId="4">#REF!</definedName>
    <definedName name="PAVIMENTAÇÃO">#REF!</definedName>
    <definedName name="Pavimento" localSheetId="5">#REF!</definedName>
    <definedName name="Pavimento" localSheetId="4">#REF!</definedName>
    <definedName name="Pavimento">#REF!</definedName>
    <definedName name="PERCAPITA" localSheetId="5">#REF!</definedName>
    <definedName name="PERCAPITA" localSheetId="4">#REF!</definedName>
    <definedName name="PERCAPITA">#REF!</definedName>
    <definedName name="PERIMETRO" localSheetId="5">#REF!</definedName>
    <definedName name="PERIMETRO" localSheetId="4">#REF!</definedName>
    <definedName name="PERIMETRO">#REF!</definedName>
    <definedName name="periodoMediçao" localSheetId="2">INDEX([8]Resumo_de_Acompanhamento!$C$14:$C$37,mediçao)</definedName>
    <definedName name="periodoMediçao" localSheetId="6">INDEX([8]Resumo_de_Acompanhamento!$C$14:$C$37,mediçao)</definedName>
    <definedName name="periodoMediçao" localSheetId="8">INDEX([8]Resumo_de_Acompanhamento!$C$14:$C$37,[0]!mediçao)</definedName>
    <definedName name="periodoMediçao" localSheetId="10">INDEX([8]Resumo_de_Acompanhamento!$C$14:$C$37,[0]!mediçao)</definedName>
    <definedName name="periodoMediçao" localSheetId="3">INDEX([8]Resumo_de_Acompanhamento!$C$14:$C$37,mediçao)</definedName>
    <definedName name="periodoMediçao" localSheetId="5">INDEX([8]Resumo_de_Acompanhamento!$C$14:$C$37,mediçao)</definedName>
    <definedName name="periodoMediçao" localSheetId="7">INDEX([8]Resumo_de_Acompanhamento!$C$14:$C$37,mediçao)</definedName>
    <definedName name="periodoMediçao" localSheetId="9">INDEX([8]Resumo_de_Acompanhamento!$C$14:$C$37,[0]!mediçao)</definedName>
    <definedName name="periodoMediçao" localSheetId="11">INDEX([8]Resumo_de_Acompanhamento!$C$14:$C$37,[0]!mediçao)</definedName>
    <definedName name="periodoMediçao" localSheetId="4">INDEX([8]Resumo_de_Acompanhamento!$C$14:$C$37,mediçao)</definedName>
    <definedName name="periodoMediçao" localSheetId="0">INDEX([8]Resumo_de_Acompanhamento!$C$14:$C$37,mediçao)</definedName>
    <definedName name="periodoMediçao" localSheetId="12">INDEX([9]Resumo_de_Acompanhamento!$C$14:$C$37,Planilha1!mediçao)</definedName>
    <definedName name="periodoMediçao">INDEX([8]Resumo_de_Acompanhamento!$C$14:$C$37,mediçao)</definedName>
    <definedName name="pesquisa" localSheetId="2">#REF!</definedName>
    <definedName name="pesquisa" localSheetId="6">#REF!</definedName>
    <definedName name="pesquisa" localSheetId="8">#REF!</definedName>
    <definedName name="pesquisa" localSheetId="10">#REF!</definedName>
    <definedName name="pesquisa" localSheetId="3">#REF!</definedName>
    <definedName name="pesquisa" localSheetId="5">#REF!</definedName>
    <definedName name="pesquisa" localSheetId="7">#REF!</definedName>
    <definedName name="pesquisa" localSheetId="9">#REF!</definedName>
    <definedName name="pesquisa" localSheetId="4">#REF!</definedName>
    <definedName name="pesquisa" localSheetId="0">#REF!</definedName>
    <definedName name="pesquisa" localSheetId="12">#REF!</definedName>
    <definedName name="pesquisa">#REF!</definedName>
    <definedName name="Pia_cozinha" localSheetId="6">#REF!</definedName>
    <definedName name="Pia_cozinha" localSheetId="8">#REF!</definedName>
    <definedName name="Pia_cozinha" localSheetId="10">#REF!</definedName>
    <definedName name="Pia_cozinha" localSheetId="5">#REF!</definedName>
    <definedName name="Pia_cozinha" localSheetId="7">#REF!</definedName>
    <definedName name="Pia_cozinha" localSheetId="9">#REF!</definedName>
    <definedName name="Pia_cozinha" localSheetId="4">#REF!</definedName>
    <definedName name="Pia_cozinha" localSheetId="12">#REF!</definedName>
    <definedName name="Pia_cozinha">#REF!</definedName>
    <definedName name="Pilar" localSheetId="5">#REF!</definedName>
    <definedName name="Pilar" localSheetId="4">#REF!</definedName>
    <definedName name="Pilar" localSheetId="12">#REF!</definedName>
    <definedName name="Pilar">#REF!</definedName>
    <definedName name="PILHA" localSheetId="5">#REF!</definedName>
    <definedName name="PILHA" localSheetId="4">#REF!</definedName>
    <definedName name="PILHA">#REF!</definedName>
    <definedName name="Pintura_cal" localSheetId="5">#REF!</definedName>
    <definedName name="Pintura_cal" localSheetId="4">#REF!</definedName>
    <definedName name="Pintura_cal">#REF!</definedName>
    <definedName name="Pintura_óleo" localSheetId="5">#REF!</definedName>
    <definedName name="Pintura_óleo" localSheetId="4">#REF!</definedName>
    <definedName name="Pintura_óleo">#REF!</definedName>
    <definedName name="Piso_cimentado" localSheetId="5">#REF!</definedName>
    <definedName name="Piso_cimentado" localSheetId="4">#REF!</definedName>
    <definedName name="Piso_cimentado">#REF!</definedName>
    <definedName name="PL" localSheetId="5">#REF!</definedName>
    <definedName name="PL" localSheetId="4">#REF!</definedName>
    <definedName name="PL">#REF!</definedName>
    <definedName name="PL_ABC" localSheetId="5">#REF!</definedName>
    <definedName name="PL_ABC" localSheetId="4">#REF!</definedName>
    <definedName name="PL_ABC">#REF!</definedName>
    <definedName name="Placa_de_cimento" localSheetId="5">#REF!</definedName>
    <definedName name="Placa_de_cimento" localSheetId="4">#REF!</definedName>
    <definedName name="Placa_de_cimento">#REF!</definedName>
    <definedName name="PLACA_OBRA" localSheetId="5">#REF!</definedName>
    <definedName name="PLACA_OBRA" localSheetId="4">#REF!</definedName>
    <definedName name="PLACA_OBRA">#REF!</definedName>
    <definedName name="Plan_ajustada" localSheetId="6">[36]Composição!#REF!</definedName>
    <definedName name="Plan_ajustada" localSheetId="8">[36]Composição!#REF!</definedName>
    <definedName name="Plan_ajustada" localSheetId="10">[36]Composição!#REF!</definedName>
    <definedName name="Plan_ajustada" localSheetId="5">[36]Composição!#REF!</definedName>
    <definedName name="Plan_ajustada" localSheetId="7">[36]Composição!#REF!</definedName>
    <definedName name="Plan_ajustada" localSheetId="9">[36]Composição!#REF!</definedName>
    <definedName name="Plan_ajustada" localSheetId="4">[36]Composição!#REF!</definedName>
    <definedName name="Plan_ajustada" localSheetId="0">[36]Composição!#REF!</definedName>
    <definedName name="Plan_ajustada" localSheetId="12">[36]Composição!#REF!</definedName>
    <definedName name="Plan_ajustada">[36]Composição!#REF!</definedName>
    <definedName name="plan275" localSheetId="2">#REF!</definedName>
    <definedName name="plan275" localSheetId="6">#REF!</definedName>
    <definedName name="plan275" localSheetId="8">#REF!</definedName>
    <definedName name="plan275" localSheetId="10">#REF!</definedName>
    <definedName name="plan275" localSheetId="3">#REF!</definedName>
    <definedName name="plan275" localSheetId="5">#REF!</definedName>
    <definedName name="plan275" localSheetId="7">#REF!</definedName>
    <definedName name="plan275" localSheetId="9">#REF!</definedName>
    <definedName name="plan275" localSheetId="4">#REF!</definedName>
    <definedName name="plan275" localSheetId="0">#REF!</definedName>
    <definedName name="plan275" localSheetId="12">#REF!</definedName>
    <definedName name="plan275">#REF!</definedName>
    <definedName name="PLANILHA" localSheetId="6">#REF!</definedName>
    <definedName name="PLANILHA" localSheetId="8">#REF!</definedName>
    <definedName name="PLANILHA" localSheetId="10">#REF!</definedName>
    <definedName name="PLANILHA" localSheetId="5">#REF!</definedName>
    <definedName name="PLANILHA" localSheetId="7">#REF!</definedName>
    <definedName name="PLANILHA" localSheetId="9">#REF!</definedName>
    <definedName name="PLANILHA" localSheetId="4">#REF!</definedName>
    <definedName name="PLANILHA" localSheetId="12">#REF!</definedName>
    <definedName name="PLANILHA">#REF!</definedName>
    <definedName name="plano" localSheetId="5">#REF!</definedName>
    <definedName name="plano" localSheetId="4">#REF!</definedName>
    <definedName name="plano" localSheetId="12">#REF!</definedName>
    <definedName name="plano">#REF!</definedName>
    <definedName name="PLE" localSheetId="12">OFFSET([9]PLE!$E$33,1,0):OFFSET([9]PLE!$BB$37,-1,0)</definedName>
    <definedName name="PLE">OFFSET([8]PLE!$E$33,1,0):OFFSET([8]PLE!$BB$37,-1,0)</definedName>
    <definedName name="PLNA" localSheetId="6">#REF!</definedName>
    <definedName name="PLNA" localSheetId="8">#REF!</definedName>
    <definedName name="PLNA" localSheetId="10">#REF!</definedName>
    <definedName name="PLNA" localSheetId="5">#REF!</definedName>
    <definedName name="PLNA" localSheetId="7">#REF!</definedName>
    <definedName name="PLNA" localSheetId="9">#REF!</definedName>
    <definedName name="PLNA" localSheetId="4">#REF!</definedName>
    <definedName name="PLNA" localSheetId="0">#REF!</definedName>
    <definedName name="PLNA" localSheetId="12">#REF!</definedName>
    <definedName name="PLNA">#REF!</definedName>
    <definedName name="PNE">[37]Orçamento!$AS$2</definedName>
    <definedName name="POBRE" localSheetId="2">#REF!</definedName>
    <definedName name="POBRE" localSheetId="6">#REF!</definedName>
    <definedName name="POBRE" localSheetId="8">#REF!</definedName>
    <definedName name="POBRE" localSheetId="10">#REF!</definedName>
    <definedName name="POBRE" localSheetId="3">#REF!</definedName>
    <definedName name="POBRE" localSheetId="5">#REF!</definedName>
    <definedName name="POBRE" localSheetId="7">#REF!</definedName>
    <definedName name="POBRE" localSheetId="9">#REF!</definedName>
    <definedName name="POBRE" localSheetId="4">#REF!</definedName>
    <definedName name="POBRE" localSheetId="0">#REF!</definedName>
    <definedName name="POBRE" localSheetId="12">#REF!</definedName>
    <definedName name="POBRE">#REF!</definedName>
    <definedName name="Poço" localSheetId="6">#REF!</definedName>
    <definedName name="Poço" localSheetId="8">#REF!</definedName>
    <definedName name="Poço" localSheetId="10">#REF!</definedName>
    <definedName name="Poço" localSheetId="5">#REF!</definedName>
    <definedName name="Poço" localSheetId="7">#REF!</definedName>
    <definedName name="Poço" localSheetId="9">#REF!</definedName>
    <definedName name="Poço" localSheetId="4">#REF!</definedName>
    <definedName name="Poço" localSheetId="12">#REF!</definedName>
    <definedName name="Poço">#REF!</definedName>
    <definedName name="POÇO_VISIT" localSheetId="5">#REF!</definedName>
    <definedName name="POÇO_VISIT" localSheetId="4">#REF!</definedName>
    <definedName name="POÇO_VISIT" localSheetId="12">#REF!</definedName>
    <definedName name="POÇO_VISIT">#REF!</definedName>
    <definedName name="PORRA" localSheetId="5">#REF!</definedName>
    <definedName name="PORRA" localSheetId="4">#REF!</definedName>
    <definedName name="PORRA">#REF!</definedName>
    <definedName name="PP" localSheetId="5">#REF!</definedName>
    <definedName name="PP" localSheetId="4">#REF!</definedName>
    <definedName name="PP" localSheetId="0">#REF!</definedName>
    <definedName name="PP">#REF!</definedName>
    <definedName name="ppt_pistas_e_patios" localSheetId="5">#REF!</definedName>
    <definedName name="ppt_pistas_e_patios" localSheetId="4">#REF!</definedName>
    <definedName name="ppt_pistas_e_patios">#REF!</definedName>
    <definedName name="Preço_Unitário" localSheetId="5">#REF!</definedName>
    <definedName name="Preço_Unitário" localSheetId="4">#REF!</definedName>
    <definedName name="Preço_Unitário">#REF!</definedName>
    <definedName name="PreçoServiçoPorFrente" localSheetId="12">OFFSET([9]Eventograma_e_Quantitativos!$BM$18,1,0):OFFSET([9]Eventograma_e_Quantitativos!$DJ$36,-1,0)</definedName>
    <definedName name="PreçoServiçoPorFrente">OFFSET([8]Eventograma_e_Quantitativos!$BM$18,1,0):OFFSET([8]Eventograma_e_Quantitativos!$DJ$36,-1,0)</definedName>
    <definedName name="PreçoServiçosPorFrente.Executados" localSheetId="12">OFFSET([9]Eventograma_e_Quantitativos!$DM$18,1,0):OFFSET([9]Eventograma_e_Quantitativos!$FJ$36,-1,0)</definedName>
    <definedName name="PreçoServiçosPorFrente.Executados">OFFSET([8]Eventograma_e_Quantitativos!$DM$18,1,0):OFFSET([8]Eventograma_e_Quantitativos!$FJ$36,-1,0)</definedName>
    <definedName name="Print" localSheetId="2">[38]QuQuant!#REF!</definedName>
    <definedName name="Print" localSheetId="6">[38]QuQuant!#REF!</definedName>
    <definedName name="Print" localSheetId="8">[38]QuQuant!#REF!</definedName>
    <definedName name="Print" localSheetId="10">[38]QuQuant!#REF!</definedName>
    <definedName name="Print" localSheetId="3">[38]QuQuant!#REF!</definedName>
    <definedName name="Print" localSheetId="5">[38]QuQuant!#REF!</definedName>
    <definedName name="Print" localSheetId="7">[38]QuQuant!#REF!</definedName>
    <definedName name="Print" localSheetId="9">[38]QuQuant!#REF!</definedName>
    <definedName name="Print" localSheetId="4">[38]QuQuant!#REF!</definedName>
    <definedName name="Print" localSheetId="0">[38]QuQuant!#REF!</definedName>
    <definedName name="Print" localSheetId="12">[38]QuQuant!#REF!</definedName>
    <definedName name="Print">[38]QuQuant!#REF!</definedName>
    <definedName name="PRINT_AREA" localSheetId="2">#REF!</definedName>
    <definedName name="PRINT_AREA" localSheetId="6">#REF!</definedName>
    <definedName name="PRINT_AREA" localSheetId="8">#REF!</definedName>
    <definedName name="PRINT_AREA" localSheetId="10">#REF!</definedName>
    <definedName name="PRINT_AREA" localSheetId="3">#REF!</definedName>
    <definedName name="PRINT_AREA" localSheetId="5">#REF!</definedName>
    <definedName name="PRINT_AREA" localSheetId="7">#REF!</definedName>
    <definedName name="PRINT_AREA" localSheetId="9">#REF!</definedName>
    <definedName name="PRINT_AREA" localSheetId="4">#REF!</definedName>
    <definedName name="PRINT_AREA" localSheetId="0">#REF!</definedName>
    <definedName name="PRINT_AREA" localSheetId="12">#REF!</definedName>
    <definedName name="PRINT_AREA">#REF!</definedName>
    <definedName name="PRINT_AREA_MI" localSheetId="5">#REF!</definedName>
    <definedName name="PRINT_AREA_MI" localSheetId="4">#REF!</definedName>
    <definedName name="PRINT_AREA_MI" localSheetId="0">#REF!</definedName>
    <definedName name="PRINT_AREA_MI" localSheetId="12">#REF!</definedName>
    <definedName name="PRINT_AREA_MI">#REF!</definedName>
    <definedName name="PRINT_TITLES" localSheetId="5">#REF!</definedName>
    <definedName name="PRINT_TITLES" localSheetId="4">#REF!</definedName>
    <definedName name="PRINT_TITLES" localSheetId="12">#REF!</definedName>
    <definedName name="PRINT_TITLES">#REF!</definedName>
    <definedName name="PRINT_TITLES_MI" localSheetId="5">#REF!</definedName>
    <definedName name="PRINT_TITLES_MI" localSheetId="4">#REF!</definedName>
    <definedName name="PRINT_TITLES_MI">#REF!</definedName>
    <definedName name="pveg" localSheetId="2" hidden="1">{#N/A,#N/A,FALSE,"MO (2)"}</definedName>
    <definedName name="pveg" localSheetId="6" hidden="1">{#N/A,#N/A,FALSE,"MO (2)"}</definedName>
    <definedName name="pveg" localSheetId="8" hidden="1">{#N/A,#N/A,FALSE,"MO (2)"}</definedName>
    <definedName name="pveg" localSheetId="10" hidden="1">{#N/A,#N/A,FALSE,"MO (2)"}</definedName>
    <definedName name="pveg" localSheetId="3" hidden="1">{#N/A,#N/A,FALSE,"MO (2)"}</definedName>
    <definedName name="pveg" localSheetId="5" hidden="1">{#N/A,#N/A,FALSE,"MO (2)"}</definedName>
    <definedName name="pveg" localSheetId="7" hidden="1">{#N/A,#N/A,FALSE,"MO (2)"}</definedName>
    <definedName name="pveg" localSheetId="9" hidden="1">{#N/A,#N/A,FALSE,"MO (2)"}</definedName>
    <definedName name="pveg" localSheetId="11" hidden="1">{#N/A,#N/A,FALSE,"MO (2)"}</definedName>
    <definedName name="pveg" localSheetId="4" hidden="1">{#N/A,#N/A,FALSE,"MO (2)"}</definedName>
    <definedName name="pveg" localSheetId="0" hidden="1">{#N/A,#N/A,FALSE,"MO (2)"}</definedName>
    <definedName name="pveg" localSheetId="12" hidden="1">{#N/A,#N/A,FALSE,"MO (2)"}</definedName>
    <definedName name="pveg" hidden="1">{#N/A,#N/A,FALSE,"MO (2)"}</definedName>
    <definedName name="Q" localSheetId="6">#REF!</definedName>
    <definedName name="Q" localSheetId="8">#REF!</definedName>
    <definedName name="Q" localSheetId="10">#REF!</definedName>
    <definedName name="Q" localSheetId="5">#REF!</definedName>
    <definedName name="Q" localSheetId="7">#REF!</definedName>
    <definedName name="Q" localSheetId="9">#REF!</definedName>
    <definedName name="Q" localSheetId="4">#REF!</definedName>
    <definedName name="Q" localSheetId="0">#REF!</definedName>
    <definedName name="Q" localSheetId="12">#REF!</definedName>
    <definedName name="Q">#REF!</definedName>
    <definedName name="QQ" localSheetId="5">#REF!</definedName>
    <definedName name="QQ" localSheetId="4">#REF!</definedName>
    <definedName name="QQ" localSheetId="0">#REF!</definedName>
    <definedName name="QQ" localSheetId="12">#REF!</definedName>
    <definedName name="QQ">#REF!</definedName>
    <definedName name="QQ_2" localSheetId="2">'BM 01 - RANIEIRI'!QQ_2</definedName>
    <definedName name="QQ_2" localSheetId="6">'BM 03 - RANIERI'!QQ_2</definedName>
    <definedName name="QQ_2" localSheetId="8">'BM 04 - Ranieri'!QQ_2</definedName>
    <definedName name="QQ_2" localSheetId="10">'BM 05'!QQ_2</definedName>
    <definedName name="QQ_2" localSheetId="3">'MC 01 - RANIERI'!QQ_2</definedName>
    <definedName name="QQ_2" localSheetId="5">'MC 02 - RANIERI'!QQ_2</definedName>
    <definedName name="QQ_2" localSheetId="7">'MC 03 - RANIERI'!QQ_2</definedName>
    <definedName name="QQ_2" localSheetId="9">'MC 04 - Ranieri'!QQ_2</definedName>
    <definedName name="QQ_2" localSheetId="11">'MC 05'!QQ_2</definedName>
    <definedName name="QQ_2" localSheetId="4">'MEDIÇÃO 02 - RANIEIRI'!QQ_2</definedName>
    <definedName name="QQ_2" localSheetId="0">Plan.Orçam.!QQ_2</definedName>
    <definedName name="QQ_2" localSheetId="12">Planilha1!QQ_2</definedName>
    <definedName name="QQ_2">[0]!QQ_2</definedName>
    <definedName name="qqe" localSheetId="2">'BM 01 - RANIEIRI'!qqe</definedName>
    <definedName name="qqe" localSheetId="6">'BM 03 - RANIERI'!qqe</definedName>
    <definedName name="qqe" localSheetId="8">'BM 04 - Ranieri'!qqe</definedName>
    <definedName name="qqe" localSheetId="10">'BM 05'!qqe</definedName>
    <definedName name="qqe" localSheetId="3">'MC 01 - RANIERI'!qqe</definedName>
    <definedName name="qqe" localSheetId="5">'MC 02 - RANIERI'!qqe</definedName>
    <definedName name="qqe" localSheetId="7">'MC 03 - RANIERI'!qqe</definedName>
    <definedName name="qqe" localSheetId="9">'MC 04 - Ranieri'!qqe</definedName>
    <definedName name="qqe" localSheetId="11">'MC 05'!qqe</definedName>
    <definedName name="qqe" localSheetId="4">'MEDIÇÃO 02 - RANIEIRI'!qqe</definedName>
    <definedName name="qqe" localSheetId="0">Plan.Orçam.!qqe</definedName>
    <definedName name="qqe" localSheetId="12">Planilha1!qqe</definedName>
    <definedName name="qqe">[0]!qqe</definedName>
    <definedName name="QTDE" localSheetId="2" hidden="1">{#N/A,#N/A,FALSE,"MO (2)"}</definedName>
    <definedName name="QTDE" localSheetId="6" hidden="1">{#N/A,#N/A,FALSE,"MO (2)"}</definedName>
    <definedName name="QTDE" localSheetId="8" hidden="1">{#N/A,#N/A,FALSE,"MO (2)"}</definedName>
    <definedName name="QTDE" localSheetId="10" hidden="1">{#N/A,#N/A,FALSE,"MO (2)"}</definedName>
    <definedName name="QTDE" localSheetId="3" hidden="1">{#N/A,#N/A,FALSE,"MO (2)"}</definedName>
    <definedName name="QTDE" localSheetId="5" hidden="1">{#N/A,#N/A,FALSE,"MO (2)"}</definedName>
    <definedName name="QTDE" localSheetId="7" hidden="1">{#N/A,#N/A,FALSE,"MO (2)"}</definedName>
    <definedName name="QTDE" localSheetId="9" hidden="1">{#N/A,#N/A,FALSE,"MO (2)"}</definedName>
    <definedName name="QTDE" localSheetId="11" hidden="1">{#N/A,#N/A,FALSE,"MO (2)"}</definedName>
    <definedName name="QTDE" localSheetId="4" hidden="1">{#N/A,#N/A,FALSE,"MO (2)"}</definedName>
    <definedName name="QTDE" localSheetId="0" hidden="1">{#N/A,#N/A,FALSE,"MO (2)"}</definedName>
    <definedName name="QTDE" localSheetId="12" hidden="1">{#N/A,#N/A,FALSE,"MO (2)"}</definedName>
    <definedName name="QTDE" hidden="1">{#N/A,#N/A,FALSE,"MO (2)"}</definedName>
    <definedName name="Quadra" localSheetId="2" hidden="1">{#N/A,#N/A,FALSE,"MO (2)"}</definedName>
    <definedName name="Quadra" localSheetId="6" hidden="1">{#N/A,#N/A,FALSE,"MO (2)"}</definedName>
    <definedName name="Quadra" localSheetId="8" hidden="1">{#N/A,#N/A,FALSE,"MO (2)"}</definedName>
    <definedName name="Quadra" localSheetId="10" hidden="1">{#N/A,#N/A,FALSE,"MO (2)"}</definedName>
    <definedName name="Quadra" localSheetId="3" hidden="1">{#N/A,#N/A,FALSE,"MO (2)"}</definedName>
    <definedName name="Quadra" localSheetId="5" hidden="1">{#N/A,#N/A,FALSE,"MO (2)"}</definedName>
    <definedName name="Quadra" localSheetId="7" hidden="1">{#N/A,#N/A,FALSE,"MO (2)"}</definedName>
    <definedName name="Quadra" localSheetId="9" hidden="1">{#N/A,#N/A,FALSE,"MO (2)"}</definedName>
    <definedName name="Quadra" localSheetId="11" hidden="1">{#N/A,#N/A,FALSE,"MO (2)"}</definedName>
    <definedName name="Quadra" localSheetId="4" hidden="1">{#N/A,#N/A,FALSE,"MO (2)"}</definedName>
    <definedName name="Quadra" localSheetId="0" hidden="1">{#N/A,#N/A,FALSE,"MO (2)"}</definedName>
    <definedName name="Quadra" localSheetId="12" hidden="1">{#N/A,#N/A,FALSE,"MO (2)"}</definedName>
    <definedName name="Quadra" hidden="1">{#N/A,#N/A,FALSE,"MO (2)"}</definedName>
    <definedName name="QUADRA1" localSheetId="2" hidden="1">{#N/A,#N/A,FALSE,"MO (2)"}</definedName>
    <definedName name="QUADRA1" localSheetId="6" hidden="1">{#N/A,#N/A,FALSE,"MO (2)"}</definedName>
    <definedName name="QUADRA1" localSheetId="8" hidden="1">{#N/A,#N/A,FALSE,"MO (2)"}</definedName>
    <definedName name="QUADRA1" localSheetId="10" hidden="1">{#N/A,#N/A,FALSE,"MO (2)"}</definedName>
    <definedName name="QUADRA1" localSheetId="3" hidden="1">{#N/A,#N/A,FALSE,"MO (2)"}</definedName>
    <definedName name="QUADRA1" localSheetId="5" hidden="1">{#N/A,#N/A,FALSE,"MO (2)"}</definedName>
    <definedName name="QUADRA1" localSheetId="7" hidden="1">{#N/A,#N/A,FALSE,"MO (2)"}</definedName>
    <definedName name="QUADRA1" localSheetId="9" hidden="1">{#N/A,#N/A,FALSE,"MO (2)"}</definedName>
    <definedName name="QUADRA1" localSheetId="11" hidden="1">{#N/A,#N/A,FALSE,"MO (2)"}</definedName>
    <definedName name="QUADRA1" localSheetId="4" hidden="1">{#N/A,#N/A,FALSE,"MO (2)"}</definedName>
    <definedName name="QUADRA1" localSheetId="0" hidden="1">{#N/A,#N/A,FALSE,"MO (2)"}</definedName>
    <definedName name="QUADRA1" localSheetId="12" hidden="1">{#N/A,#N/A,FALSE,"MO (2)"}</definedName>
    <definedName name="QUADRA1" hidden="1">{#N/A,#N/A,FALSE,"MO (2)"}</definedName>
    <definedName name="QUADRA2" localSheetId="2" hidden="1">{#N/A,#N/A,FALSE,"MO (2)"}</definedName>
    <definedName name="QUADRA2" localSheetId="6" hidden="1">{#N/A,#N/A,FALSE,"MO (2)"}</definedName>
    <definedName name="QUADRA2" localSheetId="8" hidden="1">{#N/A,#N/A,FALSE,"MO (2)"}</definedName>
    <definedName name="QUADRA2" localSheetId="10" hidden="1">{#N/A,#N/A,FALSE,"MO (2)"}</definedName>
    <definedName name="QUADRA2" localSheetId="3" hidden="1">{#N/A,#N/A,FALSE,"MO (2)"}</definedName>
    <definedName name="QUADRA2" localSheetId="5" hidden="1">{#N/A,#N/A,FALSE,"MO (2)"}</definedName>
    <definedName name="QUADRA2" localSheetId="7" hidden="1">{#N/A,#N/A,FALSE,"MO (2)"}</definedName>
    <definedName name="QUADRA2" localSheetId="9" hidden="1">{#N/A,#N/A,FALSE,"MO (2)"}</definedName>
    <definedName name="QUADRA2" localSheetId="11" hidden="1">{#N/A,#N/A,FALSE,"MO (2)"}</definedName>
    <definedName name="QUADRA2" localSheetId="4" hidden="1">{#N/A,#N/A,FALSE,"MO (2)"}</definedName>
    <definedName name="QUADRA2" localSheetId="0" hidden="1">{#N/A,#N/A,FALSE,"MO (2)"}</definedName>
    <definedName name="QUADRA2" localSheetId="12" hidden="1">{#N/A,#N/A,FALSE,"MO (2)"}</definedName>
    <definedName name="QUADRA2" hidden="1">{#N/A,#N/A,FALSE,"MO (2)"}</definedName>
    <definedName name="QUANT" localSheetId="2" hidden="1">{#N/A,#N/A,FALSE,"MO (2)"}</definedName>
    <definedName name="QUANT" localSheetId="6" hidden="1">{#N/A,#N/A,FALSE,"MO (2)"}</definedName>
    <definedName name="QUANT" localSheetId="8" hidden="1">{#N/A,#N/A,FALSE,"MO (2)"}</definedName>
    <definedName name="QUANT" localSheetId="10" hidden="1">{#N/A,#N/A,FALSE,"MO (2)"}</definedName>
    <definedName name="QUANT" localSheetId="3" hidden="1">{#N/A,#N/A,FALSE,"MO (2)"}</definedName>
    <definedName name="QUANT" localSheetId="5" hidden="1">{#N/A,#N/A,FALSE,"MO (2)"}</definedName>
    <definedName name="QUANT" localSheetId="7" hidden="1">{#N/A,#N/A,FALSE,"MO (2)"}</definedName>
    <definedName name="QUANT" localSheetId="9" hidden="1">{#N/A,#N/A,FALSE,"MO (2)"}</definedName>
    <definedName name="QUANT" localSheetId="11" hidden="1">{#N/A,#N/A,FALSE,"MO (2)"}</definedName>
    <definedName name="QUANT" localSheetId="4" hidden="1">{#N/A,#N/A,FALSE,"MO (2)"}</definedName>
    <definedName name="QUANT" localSheetId="0" hidden="1">{#N/A,#N/A,FALSE,"MO (2)"}</definedName>
    <definedName name="QUANT" localSheetId="12" hidden="1">{#N/A,#N/A,FALSE,"MO (2)"}</definedName>
    <definedName name="QUANT" hidden="1">{#N/A,#N/A,FALSE,"MO (2)"}</definedName>
    <definedName name="Quant." localSheetId="6">#REF!</definedName>
    <definedName name="Quant." localSheetId="8">#REF!</definedName>
    <definedName name="Quant." localSheetId="10">#REF!</definedName>
    <definedName name="Quant." localSheetId="5">#REF!</definedName>
    <definedName name="Quant." localSheetId="7">#REF!</definedName>
    <definedName name="Quant." localSheetId="9">#REF!</definedName>
    <definedName name="Quant." localSheetId="4">#REF!</definedName>
    <definedName name="Quant." localSheetId="0">#REF!</definedName>
    <definedName name="Quant." localSheetId="12">#REF!</definedName>
    <definedName name="Quant.">#REF!</definedName>
    <definedName name="QUANT_acumu" localSheetId="5">#REF!</definedName>
    <definedName name="QUANT_acumu" localSheetId="4">#REF!</definedName>
    <definedName name="QUANT_acumu" localSheetId="0">#REF!</definedName>
    <definedName name="QUANT_acumu" localSheetId="12">#REF!</definedName>
    <definedName name="QUANT_acumu">#REF!</definedName>
    <definedName name="Quantidade" localSheetId="5">#REF!</definedName>
    <definedName name="Quantidade" localSheetId="4">#REF!</definedName>
    <definedName name="Quantidade" localSheetId="12">#REF!</definedName>
    <definedName name="Quantidade">#REF!</definedName>
    <definedName name="Quantidades" localSheetId="2" hidden="1">{#N/A,#N/A,FALSE,"MO (2)"}</definedName>
    <definedName name="Quantidades" localSheetId="6" hidden="1">{#N/A,#N/A,FALSE,"MO (2)"}</definedName>
    <definedName name="Quantidades" localSheetId="8" hidden="1">{#N/A,#N/A,FALSE,"MO (2)"}</definedName>
    <definedName name="Quantidades" localSheetId="10" hidden="1">{#N/A,#N/A,FALSE,"MO (2)"}</definedName>
    <definedName name="Quantidades" localSheetId="3" hidden="1">{#N/A,#N/A,FALSE,"MO (2)"}</definedName>
    <definedName name="Quantidades" localSheetId="5" hidden="1">{#N/A,#N/A,FALSE,"MO (2)"}</definedName>
    <definedName name="Quantidades" localSheetId="7" hidden="1">{#N/A,#N/A,FALSE,"MO (2)"}</definedName>
    <definedName name="Quantidades" localSheetId="9" hidden="1">{#N/A,#N/A,FALSE,"MO (2)"}</definedName>
    <definedName name="Quantidades" localSheetId="11" hidden="1">{#N/A,#N/A,FALSE,"MO (2)"}</definedName>
    <definedName name="Quantidades" localSheetId="4" hidden="1">{#N/A,#N/A,FALSE,"MO (2)"}</definedName>
    <definedName name="Quantidades" localSheetId="0" hidden="1">{#N/A,#N/A,FALSE,"MO (2)"}</definedName>
    <definedName name="Quantidades" localSheetId="12" hidden="1">{#N/A,#N/A,FALSE,"MO (2)"}</definedName>
    <definedName name="Quantidades" hidden="1">{#N/A,#N/A,FALSE,"MO (2)"}</definedName>
    <definedName name="QW" localSheetId="2">#REF!</definedName>
    <definedName name="QW" localSheetId="6">#REF!</definedName>
    <definedName name="QW" localSheetId="8">#REF!</definedName>
    <definedName name="QW" localSheetId="10">#REF!</definedName>
    <definedName name="QW" localSheetId="3">#REF!</definedName>
    <definedName name="QW" localSheetId="5">#REF!</definedName>
    <definedName name="QW" localSheetId="7">#REF!</definedName>
    <definedName name="QW" localSheetId="9">#REF!</definedName>
    <definedName name="QW" localSheetId="4">#REF!</definedName>
    <definedName name="QW" localSheetId="12">#REF!</definedName>
    <definedName name="QW">#REF!</definedName>
    <definedName name="Radier" localSheetId="6">#REF!</definedName>
    <definedName name="Radier" localSheetId="8">#REF!</definedName>
    <definedName name="Radier" localSheetId="10">#REF!</definedName>
    <definedName name="Radier" localSheetId="5">#REF!</definedName>
    <definedName name="Radier" localSheetId="7">#REF!</definedName>
    <definedName name="Radier" localSheetId="9">#REF!</definedName>
    <definedName name="Radier" localSheetId="4">#REF!</definedName>
    <definedName name="Radier" localSheetId="12">#REF!</definedName>
    <definedName name="Radier">#REF!</definedName>
    <definedName name="RBV">[39]Teor!$C$3:$C$7</definedName>
    <definedName name="rd" localSheetId="2">#REF!</definedName>
    <definedName name="rd" localSheetId="6">#REF!</definedName>
    <definedName name="rd" localSheetId="8">#REF!</definedName>
    <definedName name="rd" localSheetId="10">#REF!</definedName>
    <definedName name="rd" localSheetId="3">#REF!</definedName>
    <definedName name="rd" localSheetId="5">#REF!</definedName>
    <definedName name="rd" localSheetId="7">#REF!</definedName>
    <definedName name="rd" localSheetId="9">#REF!</definedName>
    <definedName name="rd" localSheetId="4">#REF!</definedName>
    <definedName name="rd" localSheetId="0">#REF!</definedName>
    <definedName name="rd" localSheetId="12">#REF!</definedName>
    <definedName name="rd">#REF!</definedName>
    <definedName name="rea" localSheetId="6">#REF!</definedName>
    <definedName name="rea" localSheetId="8">#REF!</definedName>
    <definedName name="rea" localSheetId="10">#REF!</definedName>
    <definedName name="rea" localSheetId="5">#REF!</definedName>
    <definedName name="rea" localSheetId="7">#REF!</definedName>
    <definedName name="rea" localSheetId="9">#REF!</definedName>
    <definedName name="rea" localSheetId="4">#REF!</definedName>
    <definedName name="rea" localSheetId="12">#REF!</definedName>
    <definedName name="rea">#REF!</definedName>
    <definedName name="Reaterro" localSheetId="5">#REF!</definedName>
    <definedName name="Reaterro" localSheetId="4">#REF!</definedName>
    <definedName name="Reaterro" localSheetId="12">#REF!</definedName>
    <definedName name="Reaterro">#REF!</definedName>
    <definedName name="Reboco" localSheetId="5">#REF!</definedName>
    <definedName name="Reboco" localSheetId="4">#REF!</definedName>
    <definedName name="Reboco">#REF!</definedName>
    <definedName name="REC">OFFSET([40]Insumos!$A$1,1,,COUNTA([40]Insumos!$A$1:$A$65536),COUNTA([40]Insumos!$A$1:$IV$1))</definedName>
    <definedName name="recife" localSheetId="2">#REF!</definedName>
    <definedName name="recife" localSheetId="6">#REF!</definedName>
    <definedName name="recife" localSheetId="8">#REF!</definedName>
    <definedName name="recife" localSheetId="10">#REF!</definedName>
    <definedName name="recife" localSheetId="3">#REF!</definedName>
    <definedName name="recife" localSheetId="5">#REF!</definedName>
    <definedName name="recife" localSheetId="7">#REF!</definedName>
    <definedName name="recife" localSheetId="9">#REF!</definedName>
    <definedName name="recife" localSheetId="4">#REF!</definedName>
    <definedName name="recife" localSheetId="12">#REF!</definedName>
    <definedName name="recife">#REF!</definedName>
    <definedName name="REDE_COLETORA_MAT" localSheetId="6">#REF!</definedName>
    <definedName name="REDE_COLETORA_MAT" localSheetId="8">#REF!</definedName>
    <definedName name="REDE_COLETORA_MAT" localSheetId="10">#REF!</definedName>
    <definedName name="REDE_COLETORA_MAT" localSheetId="5">#REF!</definedName>
    <definedName name="REDE_COLETORA_MAT" localSheetId="7">#REF!</definedName>
    <definedName name="REDE_COLETORA_MAT" localSheetId="9">#REF!</definedName>
    <definedName name="REDE_COLETORA_MAT" localSheetId="4">#REF!</definedName>
    <definedName name="REDE_COLETORA_MAT" localSheetId="12">#REF!</definedName>
    <definedName name="REDE_COLETORA_MAT">#REF!</definedName>
    <definedName name="REDE_COLETORA_MATERIAL">'[16]REDE COLETORA'!$H$67</definedName>
    <definedName name="REDE_COLETORA_SERV" localSheetId="2">#REF!</definedName>
    <definedName name="REDE_COLETORA_SERV" localSheetId="6">#REF!</definedName>
    <definedName name="REDE_COLETORA_SERV" localSheetId="8">#REF!</definedName>
    <definedName name="REDE_COLETORA_SERV" localSheetId="10">#REF!</definedName>
    <definedName name="REDE_COLETORA_SERV" localSheetId="3">#REF!</definedName>
    <definedName name="REDE_COLETORA_SERV" localSheetId="5">#REF!</definedName>
    <definedName name="REDE_COLETORA_SERV" localSheetId="7">#REF!</definedName>
    <definedName name="REDE_COLETORA_SERV" localSheetId="9">#REF!</definedName>
    <definedName name="REDE_COLETORA_SERV" localSheetId="4">#REF!</definedName>
    <definedName name="REDE_COLETORA_SERV" localSheetId="0">#REF!</definedName>
    <definedName name="REDE_COLETORA_SERV" localSheetId="12">#REF!</definedName>
    <definedName name="REDE_COLETORA_SERV">#REF!</definedName>
    <definedName name="REDE_COLETORA_SERVIÇOS">'[16]REDE COLETORA'!$H$9</definedName>
    <definedName name="Refeição" localSheetId="2">#REF!</definedName>
    <definedName name="Refeição" localSheetId="6">#REF!</definedName>
    <definedName name="Refeição" localSheetId="8">#REF!</definedName>
    <definedName name="Refeição" localSheetId="10">#REF!</definedName>
    <definedName name="Refeição" localSheetId="3">#REF!</definedName>
    <definedName name="Refeição" localSheetId="5">#REF!</definedName>
    <definedName name="Refeição" localSheetId="7">#REF!</definedName>
    <definedName name="Refeição" localSheetId="9">#REF!</definedName>
    <definedName name="Refeição" localSheetId="4">#REF!</definedName>
    <definedName name="Refeição" localSheetId="0">#REF!</definedName>
    <definedName name="Refeição" localSheetId="12">#REF!</definedName>
    <definedName name="Refeição">#REF!</definedName>
    <definedName name="RefParalis" localSheetId="6">#REF!</definedName>
    <definedName name="RefParalis" localSheetId="8">#REF!</definedName>
    <definedName name="RefParalis" localSheetId="10">#REF!</definedName>
    <definedName name="RefParalis" localSheetId="5">#REF!</definedName>
    <definedName name="RefParalis" localSheetId="7">#REF!</definedName>
    <definedName name="RefParalis" localSheetId="9">#REF!</definedName>
    <definedName name="RefParalis" localSheetId="4">#REF!</definedName>
    <definedName name="RefParalis" localSheetId="12">#REF!</definedName>
    <definedName name="RefParalis">#REF!</definedName>
    <definedName name="REG" localSheetId="5">#REF!</definedName>
    <definedName name="REG" localSheetId="4">#REF!</definedName>
    <definedName name="REG" localSheetId="12">#REF!</definedName>
    <definedName name="REG">#REF!</definedName>
    <definedName name="REGULA">[6]Regula!$M$36</definedName>
    <definedName name="RES" localSheetId="2">'BM 01 - RANIEIRI'!RES</definedName>
    <definedName name="RES" localSheetId="6">'BM 03 - RANIERI'!RES</definedName>
    <definedName name="RES" localSheetId="8">'BM 04 - Ranieri'!RES</definedName>
    <definedName name="RES" localSheetId="10">'BM 05'!RES</definedName>
    <definedName name="RES" localSheetId="3">'MC 01 - RANIERI'!RES</definedName>
    <definedName name="RES" localSheetId="5">'MC 02 - RANIERI'!RES</definedName>
    <definedName name="RES" localSheetId="7">'MC 03 - RANIERI'!RES</definedName>
    <definedName name="RES" localSheetId="9">'MC 04 - Ranieri'!RES</definedName>
    <definedName name="RES" localSheetId="11">'MC 05'!RES</definedName>
    <definedName name="RES" localSheetId="4">'MEDIÇÃO 02 - RANIEIRI'!RES</definedName>
    <definedName name="RES" localSheetId="0">Plan.Orçam.!RES</definedName>
    <definedName name="RES" localSheetId="12">Planilha1!RES</definedName>
    <definedName name="RES">[0]!RES</definedName>
    <definedName name="respFiscal" localSheetId="12">[9]DADOS!$A$23</definedName>
    <definedName name="respFiscal">[8]DADOS!$A$23</definedName>
    <definedName name="respPLE" localSheetId="12">[9]DADOS!$A$20</definedName>
    <definedName name="respPLE">[8]DADOS!$A$20</definedName>
    <definedName name="resumo" localSheetId="2">#REF!</definedName>
    <definedName name="resumo" localSheetId="6">#REF!</definedName>
    <definedName name="resumo" localSheetId="8">#REF!</definedName>
    <definedName name="resumo" localSheetId="10">#REF!</definedName>
    <definedName name="resumo" localSheetId="3">#REF!</definedName>
    <definedName name="resumo" localSheetId="5">#REF!</definedName>
    <definedName name="resumo" localSheetId="7">#REF!</definedName>
    <definedName name="resumo" localSheetId="9">#REF!</definedName>
    <definedName name="resumo" localSheetId="4">#REF!</definedName>
    <definedName name="resumo" localSheetId="0">#REF!</definedName>
    <definedName name="resumo" localSheetId="12">#REF!</definedName>
    <definedName name="resumo">#REF!</definedName>
    <definedName name="RESUMO." localSheetId="2">'BM 01 - RANIEIRI'!RESUMO.</definedName>
    <definedName name="RESUMO." localSheetId="6">'BM 03 - RANIERI'!RESUMO.</definedName>
    <definedName name="RESUMO." localSheetId="8">'BM 04 - Ranieri'!RESUMO.</definedName>
    <definedName name="RESUMO." localSheetId="10">'BM 05'!RESUMO.</definedName>
    <definedName name="RESUMO." localSheetId="3">'MC 01 - RANIERI'!RESUMO.</definedName>
    <definedName name="RESUMO." localSheetId="5">'MC 02 - RANIERI'!RESUMO.</definedName>
    <definedName name="RESUMO." localSheetId="7">'MC 03 - RANIERI'!RESUMO.</definedName>
    <definedName name="RESUMO." localSheetId="9">'MC 04 - Ranieri'!RESUMO.</definedName>
    <definedName name="RESUMO." localSheetId="11">'MC 05'!RESUMO.</definedName>
    <definedName name="RESUMO." localSheetId="4">'MEDIÇÃO 02 - RANIEIRI'!RESUMO.</definedName>
    <definedName name="RESUMO." localSheetId="0">Plan.Orçam.!RESUMO.</definedName>
    <definedName name="RESUMO." localSheetId="12">Planilha1!RESUMO.</definedName>
    <definedName name="RESUMO.">[0]!RESUMO.</definedName>
    <definedName name="Resumo_de_Acompanhamento" localSheetId="12">OFFSET([9]Resumo_de_Acompanhamento!$B$13,1,0):OFFSET([9]Resumo_de_Acompanhamento!$M$38,-1,0)</definedName>
    <definedName name="Resumo_de_Acompanhamento">OFFSET([8]Resumo_de_Acompanhamento!$B$13,1,0):OFFSET([8]Resumo_de_Acompanhamento!$M$38,-1,0)</definedName>
    <definedName name="RESUMO1" localSheetId="2">'BM 01 - RANIEIRI'!RESUMO1</definedName>
    <definedName name="RESUMO1" localSheetId="6">'BM 03 - RANIERI'!RESUMO1</definedName>
    <definedName name="RESUMO1" localSheetId="8">'BM 04 - Ranieri'!RESUMO1</definedName>
    <definedName name="RESUMO1" localSheetId="10">'BM 05'!RESUMO1</definedName>
    <definedName name="RESUMO1" localSheetId="3">'MC 01 - RANIERI'!RESUMO1</definedName>
    <definedName name="RESUMO1" localSheetId="5">'MC 02 - RANIERI'!RESUMO1</definedName>
    <definedName name="RESUMO1" localSheetId="7">'MC 03 - RANIERI'!RESUMO1</definedName>
    <definedName name="RESUMO1" localSheetId="9">'MC 04 - Ranieri'!RESUMO1</definedName>
    <definedName name="RESUMO1" localSheetId="11">'MC 05'!RESUMO1</definedName>
    <definedName name="RESUMO1" localSheetId="4">'MEDIÇÃO 02 - RANIEIRI'!RESUMO1</definedName>
    <definedName name="RESUMO1" localSheetId="0">Plan.Orçam.!RESUMO1</definedName>
    <definedName name="RESUMO1" localSheetId="12">Planilha1!RESUMO1</definedName>
    <definedName name="RESUMO1">[0]!RESUMO1</definedName>
    <definedName name="RMA" localSheetId="2">'[10]PRO-08'!#REF!</definedName>
    <definedName name="RMA" localSheetId="6">'[10]PRO-08'!#REF!</definedName>
    <definedName name="RMA" localSheetId="8">'[10]PRO-08'!#REF!</definedName>
    <definedName name="RMA" localSheetId="10">'[10]PRO-08'!#REF!</definedName>
    <definedName name="RMA" localSheetId="3">'[10]PRO-08'!#REF!</definedName>
    <definedName name="RMA" localSheetId="5">'[10]PRO-08'!#REF!</definedName>
    <definedName name="RMA" localSheetId="7">'[10]PRO-08'!#REF!</definedName>
    <definedName name="RMA" localSheetId="9">'[10]PRO-08'!#REF!</definedName>
    <definedName name="RMA" localSheetId="4">'[10]PRO-08'!#REF!</definedName>
    <definedName name="RMA" localSheetId="0">'[10]PRO-08'!#REF!</definedName>
    <definedName name="RMA" localSheetId="12">'[10]PRO-08'!#REF!</definedName>
    <definedName name="RMA">'[10]PRO-08'!#REF!</definedName>
    <definedName name="RR" localSheetId="2">#REF!</definedName>
    <definedName name="RR" localSheetId="6">#REF!</definedName>
    <definedName name="RR" localSheetId="8">#REF!</definedName>
    <definedName name="RR" localSheetId="10">#REF!</definedName>
    <definedName name="RR" localSheetId="3">#REF!</definedName>
    <definedName name="RR" localSheetId="5">#REF!</definedName>
    <definedName name="RR" localSheetId="7">#REF!</definedName>
    <definedName name="RR" localSheetId="9">#REF!</definedName>
    <definedName name="RR" localSheetId="4">#REF!</definedName>
    <definedName name="RR" localSheetId="0">#REF!</definedName>
    <definedName name="RR" localSheetId="12">#REF!</definedName>
    <definedName name="RR">#REF!</definedName>
    <definedName name="RS" localSheetId="6">#REF!</definedName>
    <definedName name="RS" localSheetId="8">#REF!</definedName>
    <definedName name="RS" localSheetId="10">#REF!</definedName>
    <definedName name="RS" localSheetId="5">#REF!</definedName>
    <definedName name="RS" localSheetId="7">#REF!</definedName>
    <definedName name="RS" localSheetId="9">#REF!</definedName>
    <definedName name="RS" localSheetId="4">#REF!</definedName>
    <definedName name="RS" localSheetId="12">#REF!</definedName>
    <definedName name="RS">#REF!</definedName>
    <definedName name="s" localSheetId="2" hidden="1">{#N/A,#N/A,FALSE,"MO (2)"}</definedName>
    <definedName name="s" localSheetId="6" hidden="1">{#N/A,#N/A,FALSE,"MO (2)"}</definedName>
    <definedName name="s" localSheetId="8" hidden="1">{#N/A,#N/A,FALSE,"MO (2)"}</definedName>
    <definedName name="s" localSheetId="10" hidden="1">{#N/A,#N/A,FALSE,"MO (2)"}</definedName>
    <definedName name="s" localSheetId="3" hidden="1">{#N/A,#N/A,FALSE,"MO (2)"}</definedName>
    <definedName name="s" localSheetId="5" hidden="1">{#N/A,#N/A,FALSE,"MO (2)"}</definedName>
    <definedName name="s" localSheetId="7" hidden="1">{#N/A,#N/A,FALSE,"MO (2)"}</definedName>
    <definedName name="s" localSheetId="9" hidden="1">{#N/A,#N/A,FALSE,"MO (2)"}</definedName>
    <definedName name="s" localSheetId="11" hidden="1">{#N/A,#N/A,FALSE,"MO (2)"}</definedName>
    <definedName name="s" localSheetId="4" hidden="1">{#N/A,#N/A,FALSE,"MO (2)"}</definedName>
    <definedName name="s" localSheetId="0" hidden="1">{#N/A,#N/A,FALSE,"MO (2)"}</definedName>
    <definedName name="s" localSheetId="12" hidden="1">{#N/A,#N/A,FALSE,"MO (2)"}</definedName>
    <definedName name="s" hidden="1">{#N/A,#N/A,FALSE,"MO (2)"}</definedName>
    <definedName name="sa" localSheetId="5">[41]COMPOS1!#REF!</definedName>
    <definedName name="sa" localSheetId="4">[41]COMPOS1!#REF!</definedName>
    <definedName name="sa">[41]COMPOS1!#REF!</definedName>
    <definedName name="sad" localSheetId="2">#REF!</definedName>
    <definedName name="sad" localSheetId="6">#REF!</definedName>
    <definedName name="sad" localSheetId="8">#REF!</definedName>
    <definedName name="sad" localSheetId="10">#REF!</definedName>
    <definedName name="sad" localSheetId="3">#REF!</definedName>
    <definedName name="sad" localSheetId="5">#REF!</definedName>
    <definedName name="sad" localSheetId="7">#REF!</definedName>
    <definedName name="sad" localSheetId="9">#REF!</definedName>
    <definedName name="sad" localSheetId="4">#REF!</definedName>
    <definedName name="sad" localSheetId="0">#REF!</definedName>
    <definedName name="sad" localSheetId="12">#REF!</definedName>
    <definedName name="sad">#REF!</definedName>
    <definedName name="Sal">[42]Sal!$B$4:$G$80</definedName>
    <definedName name="SAO" localSheetId="2" hidden="1">{#N/A,#N/A,FALSE,"Planilha";#N/A,#N/A,FALSE,"Resumo";#N/A,#N/A,FALSE,"Fisico";#N/A,#N/A,FALSE,"Financeiro";#N/A,#N/A,FALSE,"Financeiro"}</definedName>
    <definedName name="SAO" localSheetId="6" hidden="1">{#N/A,#N/A,FALSE,"Planilha";#N/A,#N/A,FALSE,"Resumo";#N/A,#N/A,FALSE,"Fisico";#N/A,#N/A,FALSE,"Financeiro";#N/A,#N/A,FALSE,"Financeiro"}</definedName>
    <definedName name="SAO" localSheetId="8" hidden="1">{#N/A,#N/A,FALSE,"Planilha";#N/A,#N/A,FALSE,"Resumo";#N/A,#N/A,FALSE,"Fisico";#N/A,#N/A,FALSE,"Financeiro";#N/A,#N/A,FALSE,"Financeiro"}</definedName>
    <definedName name="SAO" localSheetId="10" hidden="1">{#N/A,#N/A,FALSE,"Planilha";#N/A,#N/A,FALSE,"Resumo";#N/A,#N/A,FALSE,"Fisico";#N/A,#N/A,FALSE,"Financeiro";#N/A,#N/A,FALSE,"Financeiro"}</definedName>
    <definedName name="SAO" localSheetId="3" hidden="1">{#N/A,#N/A,FALSE,"Planilha";#N/A,#N/A,FALSE,"Resumo";#N/A,#N/A,FALSE,"Fisico";#N/A,#N/A,FALSE,"Financeiro";#N/A,#N/A,FALSE,"Financeiro"}</definedName>
    <definedName name="SAO" localSheetId="5" hidden="1">{#N/A,#N/A,FALSE,"Planilha";#N/A,#N/A,FALSE,"Resumo";#N/A,#N/A,FALSE,"Fisico";#N/A,#N/A,FALSE,"Financeiro";#N/A,#N/A,FALSE,"Financeiro"}</definedName>
    <definedName name="SAO" localSheetId="7" hidden="1">{#N/A,#N/A,FALSE,"Planilha";#N/A,#N/A,FALSE,"Resumo";#N/A,#N/A,FALSE,"Fisico";#N/A,#N/A,FALSE,"Financeiro";#N/A,#N/A,FALSE,"Financeiro"}</definedName>
    <definedName name="SAO" localSheetId="9" hidden="1">{#N/A,#N/A,FALSE,"Planilha";#N/A,#N/A,FALSE,"Resumo";#N/A,#N/A,FALSE,"Fisico";#N/A,#N/A,FALSE,"Financeiro";#N/A,#N/A,FALSE,"Financeiro"}</definedName>
    <definedName name="SAO" localSheetId="11" hidden="1">{#N/A,#N/A,FALSE,"Planilha";#N/A,#N/A,FALSE,"Resumo";#N/A,#N/A,FALSE,"Fisico";#N/A,#N/A,FALSE,"Financeiro";#N/A,#N/A,FALSE,"Financeiro"}</definedName>
    <definedName name="SAO" localSheetId="4" hidden="1">{#N/A,#N/A,FALSE,"Planilha";#N/A,#N/A,FALSE,"Resumo";#N/A,#N/A,FALSE,"Fisico";#N/A,#N/A,FALSE,"Financeiro";#N/A,#N/A,FALSE,"Financeiro"}</definedName>
    <definedName name="SAO" localSheetId="0" hidden="1">{#N/A,#N/A,FALSE,"Planilha";#N/A,#N/A,FALSE,"Resumo";#N/A,#N/A,FALSE,"Fisico";#N/A,#N/A,FALSE,"Financeiro";#N/A,#N/A,FALSE,"Financeiro"}</definedName>
    <definedName name="SAO" localSheetId="12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2">#REF!</definedName>
    <definedName name="sbg" localSheetId="6">#REF!</definedName>
    <definedName name="sbg" localSheetId="8">#REF!</definedName>
    <definedName name="sbg" localSheetId="10">#REF!</definedName>
    <definedName name="sbg" localSheetId="3">#REF!</definedName>
    <definedName name="sbg" localSheetId="5">#REF!</definedName>
    <definedName name="sbg" localSheetId="7">#REF!</definedName>
    <definedName name="sbg" localSheetId="9">#REF!</definedName>
    <definedName name="sbg" localSheetId="4">#REF!</definedName>
    <definedName name="sbg" localSheetId="12">#REF!</definedName>
    <definedName name="sbg">#REF!</definedName>
    <definedName name="sbsdbsdb" localSheetId="6">#REF!</definedName>
    <definedName name="sbsdbsdb" localSheetId="8">#REF!</definedName>
    <definedName name="sbsdbsdb" localSheetId="10">#REF!</definedName>
    <definedName name="sbsdbsdb" localSheetId="5">#REF!</definedName>
    <definedName name="sbsdbsdb" localSheetId="7">#REF!</definedName>
    <definedName name="sbsdbsdb" localSheetId="9">#REF!</definedName>
    <definedName name="sbsdbsdb" localSheetId="4">#REF!</definedName>
    <definedName name="sbsdbsdb" localSheetId="12">#REF!</definedName>
    <definedName name="sbsdbsdb">#REF!</definedName>
    <definedName name="SBTC" localSheetId="6">#REF!</definedName>
    <definedName name="SBTC" localSheetId="8">#REF!</definedName>
    <definedName name="SBTC" localSheetId="10">#REF!</definedName>
    <definedName name="SBTC" localSheetId="5">#REF!</definedName>
    <definedName name="SBTC" localSheetId="7">#REF!</definedName>
    <definedName name="SBTC" localSheetId="9">#REF!</definedName>
    <definedName name="SBTC" localSheetId="4">#REF!</definedName>
    <definedName name="SBTC" localSheetId="12">#REF!</definedName>
    <definedName name="SBTC">#REF!</definedName>
    <definedName name="sdbbsdb" localSheetId="5">#REF!</definedName>
    <definedName name="sdbbsdb" localSheetId="4">#REF!</definedName>
    <definedName name="sdbbsdb">#REF!</definedName>
    <definedName name="sdbsdb" localSheetId="5">#REF!</definedName>
    <definedName name="sdbsdb" localSheetId="4">#REF!</definedName>
    <definedName name="sdbsdb">#REF!</definedName>
    <definedName name="sdf" localSheetId="5">#REF!</definedName>
    <definedName name="sdf" localSheetId="4">#REF!</definedName>
    <definedName name="sdf">#REF!</definedName>
    <definedName name="senha" localSheetId="5">#REF!</definedName>
    <definedName name="senha" localSheetId="4">#REF!</definedName>
    <definedName name="senha">#REF!</definedName>
    <definedName name="SENHAGT" hidden="1">"eventosglobais"</definedName>
    <definedName name="sfahjbrgoaiejrbg" localSheetId="6">#REF!</definedName>
    <definedName name="sfahjbrgoaiejrbg" localSheetId="8">#REF!</definedName>
    <definedName name="sfahjbrgoaiejrbg" localSheetId="10">#REF!</definedName>
    <definedName name="sfahjbrgoaiejrbg" localSheetId="5">#REF!</definedName>
    <definedName name="sfahjbrgoaiejrbg" localSheetId="7">#REF!</definedName>
    <definedName name="sfahjbrgoaiejrbg" localSheetId="9">#REF!</definedName>
    <definedName name="sfahjbrgoaiejrbg" localSheetId="4">#REF!</definedName>
    <definedName name="sfahjbrgoaiejrbg" localSheetId="0">#REF!</definedName>
    <definedName name="sfahjbrgoaiejrbg" localSheetId="12">#REF!</definedName>
    <definedName name="sfahjbrgoaiejrbg">#REF!</definedName>
    <definedName name="SG_01_01" localSheetId="6">#REF!</definedName>
    <definedName name="SG_01_01" localSheetId="8">#REF!</definedName>
    <definedName name="SG_01_01" localSheetId="10">#REF!</definedName>
    <definedName name="SG_01_01" localSheetId="5">#REF!</definedName>
    <definedName name="SG_01_01" localSheetId="7">#REF!</definedName>
    <definedName name="SG_01_01" localSheetId="9">#REF!</definedName>
    <definedName name="SG_01_01" localSheetId="4">#REF!</definedName>
    <definedName name="SG_01_01" localSheetId="12">#REF!</definedName>
    <definedName name="SG_01_01">#REF!</definedName>
    <definedName name="SG_01_02" localSheetId="5">#REF!</definedName>
    <definedName name="SG_01_02" localSheetId="4">#REF!</definedName>
    <definedName name="SG_01_02" localSheetId="12">#REF!</definedName>
    <definedName name="SG_01_02">#REF!</definedName>
    <definedName name="SG_01_03" localSheetId="5">#REF!</definedName>
    <definedName name="SG_01_03" localSheetId="4">#REF!</definedName>
    <definedName name="SG_01_03">#REF!</definedName>
    <definedName name="SG_01_04" localSheetId="5">#REF!</definedName>
    <definedName name="SG_01_04" localSheetId="4">#REF!</definedName>
    <definedName name="SG_01_04">#REF!</definedName>
    <definedName name="SG_01_05" localSheetId="5">#REF!</definedName>
    <definedName name="SG_01_05" localSheetId="4">#REF!</definedName>
    <definedName name="SG_01_05">#REF!</definedName>
    <definedName name="SG_01_06" localSheetId="5">#REF!</definedName>
    <definedName name="SG_01_06" localSheetId="4">#REF!</definedName>
    <definedName name="SG_01_06">#REF!</definedName>
    <definedName name="SG_01_07" localSheetId="5">#REF!</definedName>
    <definedName name="SG_01_07" localSheetId="4">#REF!</definedName>
    <definedName name="SG_01_07">#REF!</definedName>
    <definedName name="SG_01_08" localSheetId="5">#REF!</definedName>
    <definedName name="SG_01_08" localSheetId="4">#REF!</definedName>
    <definedName name="SG_01_08">#REF!</definedName>
    <definedName name="SG_01_09" localSheetId="5">#REF!</definedName>
    <definedName name="SG_01_09" localSheetId="4">#REF!</definedName>
    <definedName name="SG_01_09">#REF!</definedName>
    <definedName name="SG_01_10" localSheetId="5">#REF!</definedName>
    <definedName name="SG_01_10" localSheetId="4">#REF!</definedName>
    <definedName name="SG_01_10">#REF!</definedName>
    <definedName name="SG_01_11" localSheetId="5">#REF!</definedName>
    <definedName name="SG_01_11" localSheetId="4">#REF!</definedName>
    <definedName name="SG_01_11">#REF!</definedName>
    <definedName name="SG_01_12" localSheetId="5">#REF!</definedName>
    <definedName name="SG_01_12" localSheetId="4">#REF!</definedName>
    <definedName name="SG_01_12">#REF!</definedName>
    <definedName name="SG_01_13" localSheetId="5">#REF!</definedName>
    <definedName name="SG_01_13" localSheetId="4">#REF!</definedName>
    <definedName name="SG_01_13">#REF!</definedName>
    <definedName name="SG_01_14" localSheetId="5">#REF!</definedName>
    <definedName name="SG_01_14" localSheetId="4">#REF!</definedName>
    <definedName name="SG_01_14">#REF!</definedName>
    <definedName name="SG_01_15" localSheetId="5">#REF!</definedName>
    <definedName name="SG_01_15" localSheetId="4">#REF!</definedName>
    <definedName name="SG_01_15">#REF!</definedName>
    <definedName name="SG_02_01" localSheetId="5">#REF!</definedName>
    <definedName name="SG_02_01" localSheetId="4">#REF!</definedName>
    <definedName name="SG_02_01">#REF!</definedName>
    <definedName name="SG_02_02" localSheetId="5">#REF!</definedName>
    <definedName name="SG_02_02" localSheetId="4">#REF!</definedName>
    <definedName name="SG_02_02">#REF!</definedName>
    <definedName name="SG_02_03" localSheetId="5">#REF!</definedName>
    <definedName name="SG_02_03" localSheetId="4">#REF!</definedName>
    <definedName name="SG_02_03">#REF!</definedName>
    <definedName name="SG_02_04" localSheetId="5">#REF!</definedName>
    <definedName name="SG_02_04" localSheetId="4">#REF!</definedName>
    <definedName name="SG_02_04">#REF!</definedName>
    <definedName name="SG_02_05" localSheetId="5">#REF!</definedName>
    <definedName name="SG_02_05" localSheetId="4">#REF!</definedName>
    <definedName name="SG_02_05">#REF!</definedName>
    <definedName name="SG_02_06" localSheetId="5">#REF!</definedName>
    <definedName name="SG_02_06" localSheetId="4">#REF!</definedName>
    <definedName name="SG_02_06">#REF!</definedName>
    <definedName name="SG_02_07" localSheetId="5">#REF!</definedName>
    <definedName name="SG_02_07" localSheetId="4">#REF!</definedName>
    <definedName name="SG_02_07">#REF!</definedName>
    <definedName name="SG_02_08" localSheetId="5">#REF!</definedName>
    <definedName name="SG_02_08" localSheetId="4">#REF!</definedName>
    <definedName name="SG_02_08">#REF!</definedName>
    <definedName name="SG_02_09" localSheetId="5">#REF!</definedName>
    <definedName name="SG_02_09" localSheetId="4">#REF!</definedName>
    <definedName name="SG_02_09">#REF!</definedName>
    <definedName name="SG_02_10" localSheetId="5">#REF!</definedName>
    <definedName name="SG_02_10" localSheetId="4">#REF!</definedName>
    <definedName name="SG_02_10">#REF!</definedName>
    <definedName name="SG_02_11" localSheetId="5">#REF!</definedName>
    <definedName name="SG_02_11" localSheetId="4">#REF!</definedName>
    <definedName name="SG_02_11">#REF!</definedName>
    <definedName name="SG_02_12" localSheetId="5">#REF!</definedName>
    <definedName name="SG_02_12" localSheetId="4">#REF!</definedName>
    <definedName name="SG_02_12">#REF!</definedName>
    <definedName name="SG_02_13" localSheetId="5">#REF!</definedName>
    <definedName name="SG_02_13" localSheetId="4">#REF!</definedName>
    <definedName name="SG_02_13">#REF!</definedName>
    <definedName name="SG_02_14" localSheetId="5">#REF!</definedName>
    <definedName name="SG_02_14" localSheetId="4">#REF!</definedName>
    <definedName name="SG_02_14">#REF!</definedName>
    <definedName name="SG_02_15" localSheetId="5">#REF!</definedName>
    <definedName name="SG_02_15" localSheetId="4">#REF!</definedName>
    <definedName name="SG_02_15">#REF!</definedName>
    <definedName name="SG_03_01" localSheetId="5">#REF!</definedName>
    <definedName name="SG_03_01" localSheetId="4">#REF!</definedName>
    <definedName name="SG_03_01">#REF!</definedName>
    <definedName name="SG_03_02" localSheetId="5">#REF!</definedName>
    <definedName name="SG_03_02" localSheetId="4">#REF!</definedName>
    <definedName name="SG_03_02">#REF!</definedName>
    <definedName name="SG_03_03" localSheetId="5">#REF!</definedName>
    <definedName name="SG_03_03" localSheetId="4">#REF!</definedName>
    <definedName name="SG_03_03">#REF!</definedName>
    <definedName name="SG_03_04" localSheetId="5">#REF!</definedName>
    <definedName name="SG_03_04" localSheetId="4">#REF!</definedName>
    <definedName name="SG_03_04">#REF!</definedName>
    <definedName name="SG_03_05" localSheetId="5">#REF!</definedName>
    <definedName name="SG_03_05" localSheetId="4">#REF!</definedName>
    <definedName name="SG_03_05">#REF!</definedName>
    <definedName name="SG_03_06" localSheetId="5">#REF!</definedName>
    <definedName name="SG_03_06" localSheetId="4">#REF!</definedName>
    <definedName name="SG_03_06">#REF!</definedName>
    <definedName name="SG_03_07" localSheetId="5">#REF!</definedName>
    <definedName name="SG_03_07" localSheetId="4">#REF!</definedName>
    <definedName name="SG_03_07">#REF!</definedName>
    <definedName name="SG_03_08" localSheetId="5">#REF!</definedName>
    <definedName name="SG_03_08" localSheetId="4">#REF!</definedName>
    <definedName name="SG_03_08">#REF!</definedName>
    <definedName name="SG_03_09" localSheetId="5">#REF!</definedName>
    <definedName name="SG_03_09" localSheetId="4">#REF!</definedName>
    <definedName name="SG_03_09">#REF!</definedName>
    <definedName name="SG_03_10" localSheetId="5">#REF!</definedName>
    <definedName name="SG_03_10" localSheetId="4">#REF!</definedName>
    <definedName name="SG_03_10">#REF!</definedName>
    <definedName name="SG_03_11" localSheetId="5">#REF!</definedName>
    <definedName name="SG_03_11" localSheetId="4">#REF!</definedName>
    <definedName name="SG_03_11">#REF!</definedName>
    <definedName name="SG_03_12" localSheetId="5">#REF!</definedName>
    <definedName name="SG_03_12" localSheetId="4">#REF!</definedName>
    <definedName name="SG_03_12">#REF!</definedName>
    <definedName name="SG_03_13" localSheetId="5">#REF!</definedName>
    <definedName name="SG_03_13" localSheetId="4">#REF!</definedName>
    <definedName name="SG_03_13">#REF!</definedName>
    <definedName name="SG_03_14" localSheetId="5">#REF!</definedName>
    <definedName name="SG_03_14" localSheetId="4">#REF!</definedName>
    <definedName name="SG_03_14">#REF!</definedName>
    <definedName name="SG_03_15" localSheetId="5">#REF!</definedName>
    <definedName name="SG_03_15" localSheetId="4">#REF!</definedName>
    <definedName name="SG_03_15">#REF!</definedName>
    <definedName name="SG_03_17" localSheetId="5">#REF!</definedName>
    <definedName name="SG_03_17" localSheetId="4">#REF!</definedName>
    <definedName name="SG_03_17">#REF!</definedName>
    <definedName name="SG_03_18" localSheetId="5">#REF!</definedName>
    <definedName name="SG_03_18" localSheetId="4">#REF!</definedName>
    <definedName name="SG_03_18">#REF!</definedName>
    <definedName name="SG_04_01" localSheetId="5">#REF!</definedName>
    <definedName name="SG_04_01" localSheetId="4">#REF!</definedName>
    <definedName name="SG_04_01">#REF!</definedName>
    <definedName name="SG_04_02" localSheetId="5">#REF!</definedName>
    <definedName name="SG_04_02" localSheetId="4">#REF!</definedName>
    <definedName name="SG_04_02">#REF!</definedName>
    <definedName name="SG_04_03" localSheetId="5">#REF!</definedName>
    <definedName name="SG_04_03" localSheetId="4">#REF!</definedName>
    <definedName name="SG_04_03">#REF!</definedName>
    <definedName name="SG_04_04" localSheetId="5">#REF!</definedName>
    <definedName name="SG_04_04" localSheetId="4">#REF!</definedName>
    <definedName name="SG_04_04">#REF!</definedName>
    <definedName name="SG_04_05" localSheetId="5">#REF!</definedName>
    <definedName name="SG_04_05" localSheetId="4">#REF!</definedName>
    <definedName name="SG_04_05">#REF!</definedName>
    <definedName name="SG_04_06" localSheetId="5">#REF!</definedName>
    <definedName name="SG_04_06" localSheetId="4">#REF!</definedName>
    <definedName name="SG_04_06">#REF!</definedName>
    <definedName name="SG_04_07" localSheetId="5">#REF!</definedName>
    <definedName name="SG_04_07" localSheetId="4">#REF!</definedName>
    <definedName name="SG_04_07">#REF!</definedName>
    <definedName name="SG_04_08" localSheetId="5">#REF!</definedName>
    <definedName name="SG_04_08" localSheetId="4">#REF!</definedName>
    <definedName name="SG_04_08">#REF!</definedName>
    <definedName name="SG_04_09" localSheetId="5">#REF!</definedName>
    <definedName name="SG_04_09" localSheetId="4">#REF!</definedName>
    <definedName name="SG_04_09">#REF!</definedName>
    <definedName name="SG_04_10" localSheetId="5">#REF!</definedName>
    <definedName name="SG_04_10" localSheetId="4">#REF!</definedName>
    <definedName name="SG_04_10">#REF!</definedName>
    <definedName name="SG_04_11" localSheetId="5">#REF!</definedName>
    <definedName name="SG_04_11" localSheetId="4">#REF!</definedName>
    <definedName name="SG_04_11">#REF!</definedName>
    <definedName name="SG_04_12" localSheetId="5">#REF!</definedName>
    <definedName name="SG_04_12" localSheetId="4">#REF!</definedName>
    <definedName name="SG_04_12">#REF!</definedName>
    <definedName name="SG_04_13" localSheetId="5">#REF!</definedName>
    <definedName name="SG_04_13" localSheetId="4">#REF!</definedName>
    <definedName name="SG_04_13">#REF!</definedName>
    <definedName name="SG_04_14" localSheetId="5">#REF!</definedName>
    <definedName name="SG_04_14" localSheetId="4">#REF!</definedName>
    <definedName name="SG_04_14">#REF!</definedName>
    <definedName name="SG_04_15" localSheetId="5">#REF!</definedName>
    <definedName name="SG_04_15" localSheetId="4">#REF!</definedName>
    <definedName name="SG_04_15">#REF!</definedName>
    <definedName name="SG_05_01" localSheetId="5">#REF!</definedName>
    <definedName name="SG_05_01" localSheetId="4">#REF!</definedName>
    <definedName name="SG_05_01">#REF!</definedName>
    <definedName name="SG_05_02" localSheetId="5">#REF!</definedName>
    <definedName name="SG_05_02" localSheetId="4">#REF!</definedName>
    <definedName name="SG_05_02">#REF!</definedName>
    <definedName name="SG_05_03" localSheetId="5">#REF!</definedName>
    <definedName name="SG_05_03" localSheetId="4">#REF!</definedName>
    <definedName name="SG_05_03">#REF!</definedName>
    <definedName name="SG_05_04" localSheetId="5">#REF!</definedName>
    <definedName name="SG_05_04" localSheetId="4">#REF!</definedName>
    <definedName name="SG_05_04">#REF!</definedName>
    <definedName name="SG_05_05" localSheetId="5">#REF!</definedName>
    <definedName name="SG_05_05" localSheetId="4">#REF!</definedName>
    <definedName name="SG_05_05">#REF!</definedName>
    <definedName name="SG_05_06" localSheetId="5">#REF!</definedName>
    <definedName name="SG_05_06" localSheetId="4">#REF!</definedName>
    <definedName name="SG_05_06">#REF!</definedName>
    <definedName name="SG_05_07" localSheetId="5">#REF!</definedName>
    <definedName name="SG_05_07" localSheetId="4">#REF!</definedName>
    <definedName name="SG_05_07">#REF!</definedName>
    <definedName name="SG_05_08" localSheetId="5">#REF!</definedName>
    <definedName name="SG_05_08" localSheetId="4">#REF!</definedName>
    <definedName name="SG_05_08">#REF!</definedName>
    <definedName name="SG_05_09" localSheetId="5">#REF!</definedName>
    <definedName name="SG_05_09" localSheetId="4">#REF!</definedName>
    <definedName name="SG_05_09">#REF!</definedName>
    <definedName name="SG_05_10" localSheetId="5">#REF!</definedName>
    <definedName name="SG_05_10" localSheetId="4">#REF!</definedName>
    <definedName name="SG_05_10">#REF!</definedName>
    <definedName name="SG_05_11" localSheetId="5">#REF!</definedName>
    <definedName name="SG_05_11" localSheetId="4">#REF!</definedName>
    <definedName name="SG_05_11">#REF!</definedName>
    <definedName name="SG_05_12" localSheetId="5">#REF!</definedName>
    <definedName name="SG_05_12" localSheetId="4">#REF!</definedName>
    <definedName name="SG_05_12">#REF!</definedName>
    <definedName name="SG_05_13" localSheetId="5">#REF!</definedName>
    <definedName name="SG_05_13" localSheetId="4">#REF!</definedName>
    <definedName name="SG_05_13">#REF!</definedName>
    <definedName name="SG_05_14" localSheetId="5">#REF!</definedName>
    <definedName name="SG_05_14" localSheetId="4">#REF!</definedName>
    <definedName name="SG_05_14">#REF!</definedName>
    <definedName name="SG_05_15" localSheetId="5">#REF!</definedName>
    <definedName name="SG_05_15" localSheetId="4">#REF!</definedName>
    <definedName name="SG_05_15">#REF!</definedName>
    <definedName name="SG_06_01" localSheetId="5">#REF!</definedName>
    <definedName name="SG_06_01" localSheetId="4">#REF!</definedName>
    <definedName name="SG_06_01">#REF!</definedName>
    <definedName name="SG_06_02" localSheetId="5">#REF!</definedName>
    <definedName name="SG_06_02" localSheetId="4">#REF!</definedName>
    <definedName name="SG_06_02">#REF!</definedName>
    <definedName name="SG_06_03" localSheetId="5">#REF!</definedName>
    <definedName name="SG_06_03" localSheetId="4">#REF!</definedName>
    <definedName name="SG_06_03">#REF!</definedName>
    <definedName name="SG_06_04" localSheetId="5">#REF!</definedName>
    <definedName name="SG_06_04" localSheetId="4">#REF!</definedName>
    <definedName name="SG_06_04">#REF!</definedName>
    <definedName name="SG_06_05" localSheetId="5">#REF!</definedName>
    <definedName name="SG_06_05" localSheetId="4">#REF!</definedName>
    <definedName name="SG_06_05">#REF!</definedName>
    <definedName name="SG_06_06" localSheetId="5">#REF!</definedName>
    <definedName name="SG_06_06" localSheetId="4">#REF!</definedName>
    <definedName name="SG_06_06">#REF!</definedName>
    <definedName name="SG_06_07" localSheetId="5">#REF!</definedName>
    <definedName name="SG_06_07" localSheetId="4">#REF!</definedName>
    <definedName name="SG_06_07">#REF!</definedName>
    <definedName name="SG_06_08" localSheetId="5">#REF!</definedName>
    <definedName name="SG_06_08" localSheetId="4">#REF!</definedName>
    <definedName name="SG_06_08">#REF!</definedName>
    <definedName name="SG_06_09" localSheetId="5">#REF!</definedName>
    <definedName name="SG_06_09" localSheetId="4">#REF!</definedName>
    <definedName name="SG_06_09">#REF!</definedName>
    <definedName name="SG_06_10" localSheetId="5">#REF!</definedName>
    <definedName name="SG_06_10" localSheetId="4">#REF!</definedName>
    <definedName name="SG_06_10">#REF!</definedName>
    <definedName name="SG_06_11" localSheetId="5">#REF!</definedName>
    <definedName name="SG_06_11" localSheetId="4">#REF!</definedName>
    <definedName name="SG_06_11">#REF!</definedName>
    <definedName name="SG_06_12" localSheetId="5">#REF!</definedName>
    <definedName name="SG_06_12" localSheetId="4">#REF!</definedName>
    <definedName name="SG_06_12">#REF!</definedName>
    <definedName name="SG_06_13" localSheetId="5">#REF!</definedName>
    <definedName name="SG_06_13" localSheetId="4">#REF!</definedName>
    <definedName name="SG_06_13">#REF!</definedName>
    <definedName name="SG_06_14" localSheetId="5">#REF!</definedName>
    <definedName name="SG_06_14" localSheetId="4">#REF!</definedName>
    <definedName name="SG_06_14">#REF!</definedName>
    <definedName name="SG_06_15" localSheetId="5">#REF!</definedName>
    <definedName name="SG_06_15" localSheetId="4">#REF!</definedName>
    <definedName name="SG_06_15">#REF!</definedName>
    <definedName name="SG_07_01" localSheetId="5">#REF!</definedName>
    <definedName name="SG_07_01" localSheetId="4">#REF!</definedName>
    <definedName name="SG_07_01">#REF!</definedName>
    <definedName name="SG_07_02" localSheetId="5">#REF!</definedName>
    <definedName name="SG_07_02" localSheetId="4">#REF!</definedName>
    <definedName name="SG_07_02">#REF!</definedName>
    <definedName name="SG_07_03" localSheetId="5">#REF!</definedName>
    <definedName name="SG_07_03" localSheetId="4">#REF!</definedName>
    <definedName name="SG_07_03">#REF!</definedName>
    <definedName name="SG_07_04" localSheetId="5">#REF!</definedName>
    <definedName name="SG_07_04" localSheetId="4">#REF!</definedName>
    <definedName name="SG_07_04">#REF!</definedName>
    <definedName name="SG_07_05" localSheetId="5">#REF!</definedName>
    <definedName name="SG_07_05" localSheetId="4">#REF!</definedName>
    <definedName name="SG_07_05">#REF!</definedName>
    <definedName name="SG_07_06" localSheetId="5">#REF!</definedName>
    <definedName name="SG_07_06" localSheetId="4">#REF!</definedName>
    <definedName name="SG_07_06">#REF!</definedName>
    <definedName name="SG_07_07" localSheetId="5">#REF!</definedName>
    <definedName name="SG_07_07" localSheetId="4">#REF!</definedName>
    <definedName name="SG_07_07">#REF!</definedName>
    <definedName name="SG_07_08" localSheetId="5">#REF!</definedName>
    <definedName name="SG_07_08" localSheetId="4">#REF!</definedName>
    <definedName name="SG_07_08">#REF!</definedName>
    <definedName name="SG_07_09" localSheetId="5">#REF!</definedName>
    <definedName name="SG_07_09" localSheetId="4">#REF!</definedName>
    <definedName name="SG_07_09">#REF!</definedName>
    <definedName name="SG_07_10" localSheetId="5">#REF!</definedName>
    <definedName name="SG_07_10" localSheetId="4">#REF!</definedName>
    <definedName name="SG_07_10">#REF!</definedName>
    <definedName name="SG_07_11" localSheetId="5">#REF!</definedName>
    <definedName name="SG_07_11" localSheetId="4">#REF!</definedName>
    <definedName name="SG_07_11">#REF!</definedName>
    <definedName name="SG_07_12" localSheetId="5">#REF!</definedName>
    <definedName name="SG_07_12" localSheetId="4">#REF!</definedName>
    <definedName name="SG_07_12">#REF!</definedName>
    <definedName name="SG_07_13" localSheetId="5">#REF!</definedName>
    <definedName name="SG_07_13" localSheetId="4">#REF!</definedName>
    <definedName name="SG_07_13">#REF!</definedName>
    <definedName name="SG_07_14" localSheetId="5">#REF!</definedName>
    <definedName name="SG_07_14" localSheetId="4">#REF!</definedName>
    <definedName name="SG_07_14">#REF!</definedName>
    <definedName name="SG_07_15" localSheetId="5">#REF!</definedName>
    <definedName name="SG_07_15" localSheetId="4">#REF!</definedName>
    <definedName name="SG_07_15">#REF!</definedName>
    <definedName name="SG_08_01" localSheetId="5">#REF!</definedName>
    <definedName name="SG_08_01" localSheetId="4">#REF!</definedName>
    <definedName name="SG_08_01">#REF!</definedName>
    <definedName name="SG_08_02" localSheetId="5">#REF!</definedName>
    <definedName name="SG_08_02" localSheetId="4">#REF!</definedName>
    <definedName name="SG_08_02">#REF!</definedName>
    <definedName name="SG_08_03" localSheetId="5">#REF!</definedName>
    <definedName name="SG_08_03" localSheetId="4">#REF!</definedName>
    <definedName name="SG_08_03">#REF!</definedName>
    <definedName name="SG_08_04" localSheetId="5">#REF!</definedName>
    <definedName name="SG_08_04" localSheetId="4">#REF!</definedName>
    <definedName name="SG_08_04">#REF!</definedName>
    <definedName name="SG_08_05" localSheetId="5">#REF!</definedName>
    <definedName name="SG_08_05" localSheetId="4">#REF!</definedName>
    <definedName name="SG_08_05">#REF!</definedName>
    <definedName name="SG_08_06" localSheetId="5">#REF!</definedName>
    <definedName name="SG_08_06" localSheetId="4">#REF!</definedName>
    <definedName name="SG_08_06">#REF!</definedName>
    <definedName name="SG_08_07" localSheetId="5">#REF!</definedName>
    <definedName name="SG_08_07" localSheetId="4">#REF!</definedName>
    <definedName name="SG_08_07">#REF!</definedName>
    <definedName name="SG_08_08" localSheetId="5">#REF!</definedName>
    <definedName name="SG_08_08" localSheetId="4">#REF!</definedName>
    <definedName name="SG_08_08">#REF!</definedName>
    <definedName name="SG_08_09" localSheetId="5">#REF!</definedName>
    <definedName name="SG_08_09" localSheetId="4">#REF!</definedName>
    <definedName name="SG_08_09">#REF!</definedName>
    <definedName name="SG_08_10" localSheetId="5">#REF!</definedName>
    <definedName name="SG_08_10" localSheetId="4">#REF!</definedName>
    <definedName name="SG_08_10">#REF!</definedName>
    <definedName name="SG_08_11" localSheetId="5">#REF!</definedName>
    <definedName name="SG_08_11" localSheetId="4">#REF!</definedName>
    <definedName name="SG_08_11">#REF!</definedName>
    <definedName name="SG_08_12" localSheetId="5">#REF!</definedName>
    <definedName name="SG_08_12" localSheetId="4">#REF!</definedName>
    <definedName name="SG_08_12">#REF!</definedName>
    <definedName name="SG_08_13" localSheetId="5">#REF!</definedName>
    <definedName name="SG_08_13" localSheetId="4">#REF!</definedName>
    <definedName name="SG_08_13">#REF!</definedName>
    <definedName name="SG_08_14" localSheetId="5">#REF!</definedName>
    <definedName name="SG_08_14" localSheetId="4">#REF!</definedName>
    <definedName name="SG_08_14">#REF!</definedName>
    <definedName name="SG_08_15" localSheetId="5">#REF!</definedName>
    <definedName name="SG_08_15" localSheetId="4">#REF!</definedName>
    <definedName name="SG_08_15">#REF!</definedName>
    <definedName name="SG_09_01" localSheetId="5">#REF!</definedName>
    <definedName name="SG_09_01" localSheetId="4">#REF!</definedName>
    <definedName name="SG_09_01">#REF!</definedName>
    <definedName name="SG_09_02" localSheetId="5">#REF!</definedName>
    <definedName name="SG_09_02" localSheetId="4">#REF!</definedName>
    <definedName name="SG_09_02">#REF!</definedName>
    <definedName name="SG_09_03" localSheetId="5">#REF!</definedName>
    <definedName name="SG_09_03" localSheetId="4">#REF!</definedName>
    <definedName name="SG_09_03">#REF!</definedName>
    <definedName name="SG_09_04" localSheetId="5">#REF!</definedName>
    <definedName name="SG_09_04" localSheetId="4">#REF!</definedName>
    <definedName name="SG_09_04">#REF!</definedName>
    <definedName name="SG_09_05" localSheetId="5">#REF!</definedName>
    <definedName name="SG_09_05" localSheetId="4">#REF!</definedName>
    <definedName name="SG_09_05">#REF!</definedName>
    <definedName name="SG_09_06" localSheetId="5">#REF!</definedName>
    <definedName name="SG_09_06" localSheetId="4">#REF!</definedName>
    <definedName name="SG_09_06">#REF!</definedName>
    <definedName name="SG_09_07" localSheetId="5">#REF!</definedName>
    <definedName name="SG_09_07" localSheetId="4">#REF!</definedName>
    <definedName name="SG_09_07">#REF!</definedName>
    <definedName name="SG_09_08" localSheetId="5">#REF!</definedName>
    <definedName name="SG_09_08" localSheetId="4">#REF!</definedName>
    <definedName name="SG_09_08">#REF!</definedName>
    <definedName name="SG_09_09" localSheetId="5">#REF!</definedName>
    <definedName name="SG_09_09" localSheetId="4">#REF!</definedName>
    <definedName name="SG_09_09">#REF!</definedName>
    <definedName name="SG_09_10" localSheetId="5">#REF!</definedName>
    <definedName name="SG_09_10" localSheetId="4">#REF!</definedName>
    <definedName name="SG_09_10">#REF!</definedName>
    <definedName name="SG_09_11" localSheetId="5">#REF!</definedName>
    <definedName name="SG_09_11" localSheetId="4">#REF!</definedName>
    <definedName name="SG_09_11">#REF!</definedName>
    <definedName name="SG_09_12" localSheetId="5">#REF!</definedName>
    <definedName name="SG_09_12" localSheetId="4">#REF!</definedName>
    <definedName name="SG_09_12">#REF!</definedName>
    <definedName name="SG_09_13" localSheetId="5">#REF!</definedName>
    <definedName name="SG_09_13" localSheetId="4">#REF!</definedName>
    <definedName name="SG_09_13">#REF!</definedName>
    <definedName name="SG_09_14" localSheetId="5">#REF!</definedName>
    <definedName name="SG_09_14" localSheetId="4">#REF!</definedName>
    <definedName name="SG_09_14">#REF!</definedName>
    <definedName name="SG_09_15" localSheetId="5">#REF!</definedName>
    <definedName name="SG_09_15" localSheetId="4">#REF!</definedName>
    <definedName name="SG_09_15">#REF!</definedName>
    <definedName name="SG_10_01" localSheetId="5">#REF!</definedName>
    <definedName name="SG_10_01" localSheetId="4">#REF!</definedName>
    <definedName name="SG_10_01">#REF!</definedName>
    <definedName name="SG_10_02" localSheetId="5">#REF!</definedName>
    <definedName name="SG_10_02" localSheetId="4">#REF!</definedName>
    <definedName name="SG_10_02">#REF!</definedName>
    <definedName name="SG_10_03" localSheetId="5">#REF!</definedName>
    <definedName name="SG_10_03" localSheetId="4">#REF!</definedName>
    <definedName name="SG_10_03">#REF!</definedName>
    <definedName name="SG_10_04" localSheetId="5">#REF!</definedName>
    <definedName name="SG_10_04" localSheetId="4">#REF!</definedName>
    <definedName name="SG_10_04">#REF!</definedName>
    <definedName name="SG_10_05" localSheetId="5">#REF!</definedName>
    <definedName name="SG_10_05" localSheetId="4">#REF!</definedName>
    <definedName name="SG_10_05">#REF!</definedName>
    <definedName name="SG_10_06" localSheetId="5">#REF!</definedName>
    <definedName name="SG_10_06" localSheetId="4">#REF!</definedName>
    <definedName name="SG_10_06">#REF!</definedName>
    <definedName name="SG_10_07" localSheetId="5">#REF!</definedName>
    <definedName name="SG_10_07" localSheetId="4">#REF!</definedName>
    <definedName name="SG_10_07">#REF!</definedName>
    <definedName name="SG_10_08" localSheetId="5">#REF!</definedName>
    <definedName name="SG_10_08" localSheetId="4">#REF!</definedName>
    <definedName name="SG_10_08">#REF!</definedName>
    <definedName name="SG_10_09" localSheetId="5">#REF!</definedName>
    <definedName name="SG_10_09" localSheetId="4">#REF!</definedName>
    <definedName name="SG_10_09">#REF!</definedName>
    <definedName name="SG_10_10" localSheetId="5">#REF!</definedName>
    <definedName name="SG_10_10" localSheetId="4">#REF!</definedName>
    <definedName name="SG_10_10">#REF!</definedName>
    <definedName name="SG_10_11" localSheetId="5">#REF!</definedName>
    <definedName name="SG_10_11" localSheetId="4">#REF!</definedName>
    <definedName name="SG_10_11">#REF!</definedName>
    <definedName name="SG_10_12" localSheetId="5">#REF!</definedName>
    <definedName name="SG_10_12" localSheetId="4">#REF!</definedName>
    <definedName name="SG_10_12">#REF!</definedName>
    <definedName name="SG_10_13" localSheetId="5">#REF!</definedName>
    <definedName name="SG_10_13" localSheetId="4">#REF!</definedName>
    <definedName name="SG_10_13">#REF!</definedName>
    <definedName name="SG_10_14" localSheetId="5">#REF!</definedName>
    <definedName name="SG_10_14" localSheetId="4">#REF!</definedName>
    <definedName name="SG_10_14">#REF!</definedName>
    <definedName name="SG_10_15" localSheetId="5">#REF!</definedName>
    <definedName name="SG_10_15" localSheetId="4">#REF!</definedName>
    <definedName name="SG_10_15">#REF!</definedName>
    <definedName name="SG_11_01" localSheetId="5">#REF!</definedName>
    <definedName name="SG_11_01" localSheetId="4">#REF!</definedName>
    <definedName name="SG_11_01">#REF!</definedName>
    <definedName name="SG_11_02" localSheetId="5">#REF!</definedName>
    <definedName name="SG_11_02" localSheetId="4">#REF!</definedName>
    <definedName name="SG_11_02">#REF!</definedName>
    <definedName name="SG_11_03" localSheetId="5">#REF!</definedName>
    <definedName name="SG_11_03" localSheetId="4">#REF!</definedName>
    <definedName name="SG_11_03">#REF!</definedName>
    <definedName name="SG_11_04" localSheetId="5">#REF!</definedName>
    <definedName name="SG_11_04" localSheetId="4">#REF!</definedName>
    <definedName name="SG_11_04">#REF!</definedName>
    <definedName name="SG_11_05" localSheetId="5">#REF!</definedName>
    <definedName name="SG_11_05" localSheetId="4">#REF!</definedName>
    <definedName name="SG_11_05">#REF!</definedName>
    <definedName name="SG_11_06" localSheetId="5">#REF!</definedName>
    <definedName name="SG_11_06" localSheetId="4">#REF!</definedName>
    <definedName name="SG_11_06">#REF!</definedName>
    <definedName name="SG_11_07" localSheetId="5">#REF!</definedName>
    <definedName name="SG_11_07" localSheetId="4">#REF!</definedName>
    <definedName name="SG_11_07">#REF!</definedName>
    <definedName name="SG_11_08" localSheetId="5">#REF!</definedName>
    <definedName name="SG_11_08" localSheetId="4">#REF!</definedName>
    <definedName name="SG_11_08">#REF!</definedName>
    <definedName name="SG_11_09" localSheetId="5">#REF!</definedName>
    <definedName name="SG_11_09" localSheetId="4">#REF!</definedName>
    <definedName name="SG_11_09">#REF!</definedName>
    <definedName name="SG_11_10" localSheetId="5">#REF!</definedName>
    <definedName name="SG_11_10" localSheetId="4">#REF!</definedName>
    <definedName name="SG_11_10">#REF!</definedName>
    <definedName name="SG_11_11" localSheetId="5">#REF!</definedName>
    <definedName name="SG_11_11" localSheetId="4">#REF!</definedName>
    <definedName name="SG_11_11">#REF!</definedName>
    <definedName name="SG_11_12" localSheetId="5">#REF!</definedName>
    <definedName name="SG_11_12" localSheetId="4">#REF!</definedName>
    <definedName name="SG_11_12">#REF!</definedName>
    <definedName name="SG_11_13" localSheetId="5">#REF!</definedName>
    <definedName name="SG_11_13" localSheetId="4">#REF!</definedName>
    <definedName name="SG_11_13">#REF!</definedName>
    <definedName name="SG_11_14" localSheetId="5">#REF!</definedName>
    <definedName name="SG_11_14" localSheetId="4">#REF!</definedName>
    <definedName name="SG_11_14">#REF!</definedName>
    <definedName name="SG_11_15" localSheetId="5">#REF!</definedName>
    <definedName name="SG_11_15" localSheetId="4">#REF!</definedName>
    <definedName name="SG_11_15">#REF!</definedName>
    <definedName name="SG_12_01" localSheetId="5">#REF!</definedName>
    <definedName name="SG_12_01" localSheetId="4">#REF!</definedName>
    <definedName name="SG_12_01">#REF!</definedName>
    <definedName name="SG_12_02" localSheetId="5">#REF!</definedName>
    <definedName name="SG_12_02" localSheetId="4">#REF!</definedName>
    <definedName name="SG_12_02">#REF!</definedName>
    <definedName name="SG_12_03" localSheetId="5">#REF!</definedName>
    <definedName name="SG_12_03" localSheetId="4">#REF!</definedName>
    <definedName name="SG_12_03">#REF!</definedName>
    <definedName name="SG_12_04" localSheetId="5">#REF!</definedName>
    <definedName name="SG_12_04" localSheetId="4">#REF!</definedName>
    <definedName name="SG_12_04">#REF!</definedName>
    <definedName name="SG_12_05" localSheetId="5">#REF!</definedName>
    <definedName name="SG_12_05" localSheetId="4">#REF!</definedName>
    <definedName name="SG_12_05">#REF!</definedName>
    <definedName name="SG_12_06" localSheetId="5">#REF!</definedName>
    <definedName name="SG_12_06" localSheetId="4">#REF!</definedName>
    <definedName name="SG_12_06">#REF!</definedName>
    <definedName name="SG_12_07" localSheetId="5">#REF!</definedName>
    <definedName name="SG_12_07" localSheetId="4">#REF!</definedName>
    <definedName name="SG_12_07">#REF!</definedName>
    <definedName name="SG_12_08" localSheetId="5">#REF!</definedName>
    <definedName name="SG_12_08" localSheetId="4">#REF!</definedName>
    <definedName name="SG_12_08">#REF!</definedName>
    <definedName name="SG_12_09" localSheetId="5">#REF!</definedName>
    <definedName name="SG_12_09" localSheetId="4">#REF!</definedName>
    <definedName name="SG_12_09">#REF!</definedName>
    <definedName name="SG_12_10" localSheetId="5">#REF!</definedName>
    <definedName name="SG_12_10" localSheetId="4">#REF!</definedName>
    <definedName name="SG_12_10">#REF!</definedName>
    <definedName name="SG_12_11" localSheetId="5">#REF!</definedName>
    <definedName name="SG_12_11" localSheetId="4">#REF!</definedName>
    <definedName name="SG_12_11">#REF!</definedName>
    <definedName name="SG_12_12" localSheetId="5">#REF!</definedName>
    <definedName name="SG_12_12" localSheetId="4">#REF!</definedName>
    <definedName name="SG_12_12">#REF!</definedName>
    <definedName name="SG_12_13" localSheetId="5">#REF!</definedName>
    <definedName name="SG_12_13" localSheetId="4">#REF!</definedName>
    <definedName name="SG_12_13">#REF!</definedName>
    <definedName name="SG_12_14" localSheetId="5">#REF!</definedName>
    <definedName name="SG_12_14" localSheetId="4">#REF!</definedName>
    <definedName name="SG_12_14">#REF!</definedName>
    <definedName name="SG_12_15" localSheetId="5">#REF!</definedName>
    <definedName name="SG_12_15" localSheetId="4">#REF!</definedName>
    <definedName name="SG_12_15">#REF!</definedName>
    <definedName name="SG_12_16" localSheetId="5">#REF!</definedName>
    <definedName name="SG_12_16" localSheetId="4">#REF!</definedName>
    <definedName name="SG_12_16">#REF!</definedName>
    <definedName name="SG_12_17" localSheetId="5">#REF!</definedName>
    <definedName name="SG_12_17" localSheetId="4">#REF!</definedName>
    <definedName name="SG_12_17">#REF!</definedName>
    <definedName name="SG_12_18" localSheetId="5">#REF!</definedName>
    <definedName name="SG_12_18" localSheetId="4">#REF!</definedName>
    <definedName name="SG_12_18">#REF!</definedName>
    <definedName name="SG_12_19" localSheetId="5">#REF!</definedName>
    <definedName name="SG_12_19" localSheetId="4">#REF!</definedName>
    <definedName name="SG_12_19">#REF!</definedName>
    <definedName name="SG_12_20" localSheetId="5">#REF!</definedName>
    <definedName name="SG_12_20" localSheetId="4">#REF!</definedName>
    <definedName name="SG_12_20">#REF!</definedName>
    <definedName name="SG_12_21" localSheetId="5">#REF!</definedName>
    <definedName name="SG_12_21" localSheetId="4">#REF!</definedName>
    <definedName name="SG_12_21">#REF!</definedName>
    <definedName name="SG_12_22" localSheetId="5">#REF!</definedName>
    <definedName name="SG_12_22" localSheetId="4">#REF!</definedName>
    <definedName name="SG_12_22">#REF!</definedName>
    <definedName name="SG_12_23" localSheetId="5">#REF!</definedName>
    <definedName name="SG_12_23" localSheetId="4">#REF!</definedName>
    <definedName name="SG_12_23">#REF!</definedName>
    <definedName name="SG_12_24" localSheetId="5">#REF!</definedName>
    <definedName name="SG_12_24" localSheetId="4">#REF!</definedName>
    <definedName name="SG_12_24">#REF!</definedName>
    <definedName name="SG_12_25" localSheetId="5">#REF!</definedName>
    <definedName name="SG_12_25" localSheetId="4">#REF!</definedName>
    <definedName name="SG_12_25">#REF!</definedName>
    <definedName name="SG_13_01" localSheetId="5">#REF!</definedName>
    <definedName name="SG_13_01" localSheetId="4">#REF!</definedName>
    <definedName name="SG_13_01">#REF!</definedName>
    <definedName name="SG_13_02" localSheetId="5">#REF!</definedName>
    <definedName name="SG_13_02" localSheetId="4">#REF!</definedName>
    <definedName name="SG_13_02">#REF!</definedName>
    <definedName name="SG_13_03" localSheetId="5">#REF!</definedName>
    <definedName name="SG_13_03" localSheetId="4">#REF!</definedName>
    <definedName name="SG_13_03">#REF!</definedName>
    <definedName name="SG_13_04" localSheetId="5">#REF!</definedName>
    <definedName name="SG_13_04" localSheetId="4">#REF!</definedName>
    <definedName name="SG_13_04">#REF!</definedName>
    <definedName name="SG_13_05" localSheetId="5">#REF!</definedName>
    <definedName name="SG_13_05" localSheetId="4">#REF!</definedName>
    <definedName name="SG_13_05">#REF!</definedName>
    <definedName name="SG_13_06" localSheetId="5">#REF!</definedName>
    <definedName name="SG_13_06" localSheetId="4">#REF!</definedName>
    <definedName name="SG_13_06">#REF!</definedName>
    <definedName name="SG_13_07" localSheetId="5">#REF!</definedName>
    <definedName name="SG_13_07" localSheetId="4">#REF!</definedName>
    <definedName name="SG_13_07">#REF!</definedName>
    <definedName name="SG_13_08" localSheetId="5">#REF!</definedName>
    <definedName name="SG_13_08" localSheetId="4">#REF!</definedName>
    <definedName name="SG_13_08">#REF!</definedName>
    <definedName name="SG_13_09" localSheetId="5">#REF!</definedName>
    <definedName name="SG_13_09" localSheetId="4">#REF!</definedName>
    <definedName name="SG_13_09">#REF!</definedName>
    <definedName name="SG_13_10" localSheetId="5">#REF!</definedName>
    <definedName name="SG_13_10" localSheetId="4">#REF!</definedName>
    <definedName name="SG_13_10">#REF!</definedName>
    <definedName name="SG_13_11" localSheetId="5">#REF!</definedName>
    <definedName name="SG_13_11" localSheetId="4">#REF!</definedName>
    <definedName name="SG_13_11">#REF!</definedName>
    <definedName name="SG_13_12" localSheetId="5">#REF!</definedName>
    <definedName name="SG_13_12" localSheetId="4">#REF!</definedName>
    <definedName name="SG_13_12">#REF!</definedName>
    <definedName name="SG_13_13" localSheetId="5">#REF!</definedName>
    <definedName name="SG_13_13" localSheetId="4">#REF!</definedName>
    <definedName name="SG_13_13">#REF!</definedName>
    <definedName name="SG_13_14" localSheetId="5">#REF!</definedName>
    <definedName name="SG_13_14" localSheetId="4">#REF!</definedName>
    <definedName name="SG_13_14">#REF!</definedName>
    <definedName name="SG_13_15" localSheetId="5">#REF!</definedName>
    <definedName name="SG_13_15" localSheetId="4">#REF!</definedName>
    <definedName name="SG_13_15">#REF!</definedName>
    <definedName name="SG_13_16" localSheetId="5">#REF!</definedName>
    <definedName name="SG_13_16" localSheetId="4">#REF!</definedName>
    <definedName name="SG_13_16">#REF!</definedName>
    <definedName name="SG_13_17" localSheetId="5">#REF!</definedName>
    <definedName name="SG_13_17" localSheetId="4">#REF!</definedName>
    <definedName name="SG_13_17">#REF!</definedName>
    <definedName name="SG_13_18" localSheetId="5">#REF!</definedName>
    <definedName name="SG_13_18" localSheetId="4">#REF!</definedName>
    <definedName name="SG_13_18">#REF!</definedName>
    <definedName name="SG_13_19" localSheetId="5">#REF!</definedName>
    <definedName name="SG_13_19" localSheetId="4">#REF!</definedName>
    <definedName name="SG_13_19">#REF!</definedName>
    <definedName name="SG_13_20" localSheetId="5">#REF!</definedName>
    <definedName name="SG_13_20" localSheetId="4">#REF!</definedName>
    <definedName name="SG_13_20">#REF!</definedName>
    <definedName name="SG_13_21" localSheetId="5">#REF!</definedName>
    <definedName name="SG_13_21" localSheetId="4">#REF!</definedName>
    <definedName name="SG_13_21">#REF!</definedName>
    <definedName name="SG_13_22" localSheetId="5">#REF!</definedName>
    <definedName name="SG_13_22" localSheetId="4">#REF!</definedName>
    <definedName name="SG_13_22">#REF!</definedName>
    <definedName name="SG_13_23" localSheetId="5">#REF!</definedName>
    <definedName name="SG_13_23" localSheetId="4">#REF!</definedName>
    <definedName name="SG_13_23">#REF!</definedName>
    <definedName name="SG_13_24" localSheetId="5">#REF!</definedName>
    <definedName name="SG_13_24" localSheetId="4">#REF!</definedName>
    <definedName name="SG_13_24">#REF!</definedName>
    <definedName name="SG_13_25" localSheetId="5">#REF!</definedName>
    <definedName name="SG_13_25" localSheetId="4">#REF!</definedName>
    <definedName name="SG_13_25">#REF!</definedName>
    <definedName name="SG_14_01" localSheetId="5">#REF!</definedName>
    <definedName name="SG_14_01" localSheetId="4">#REF!</definedName>
    <definedName name="SG_14_01">#REF!</definedName>
    <definedName name="SG_14_02" localSheetId="5">#REF!</definedName>
    <definedName name="SG_14_02" localSheetId="4">#REF!</definedName>
    <definedName name="SG_14_02">#REF!</definedName>
    <definedName name="SG_14_03" localSheetId="5">#REF!</definedName>
    <definedName name="SG_14_03" localSheetId="4">#REF!</definedName>
    <definedName name="SG_14_03">#REF!</definedName>
    <definedName name="SG_14_04" localSheetId="5">#REF!</definedName>
    <definedName name="SG_14_04" localSheetId="4">#REF!</definedName>
    <definedName name="SG_14_04">#REF!</definedName>
    <definedName name="SG_14_05" localSheetId="5">#REF!</definedName>
    <definedName name="SG_14_05" localSheetId="4">#REF!</definedName>
    <definedName name="SG_14_05">#REF!</definedName>
    <definedName name="SG_14_06" localSheetId="5">#REF!</definedName>
    <definedName name="SG_14_06" localSheetId="4">#REF!</definedName>
    <definedName name="SG_14_06">#REF!</definedName>
    <definedName name="SG_14_07" localSheetId="5">#REF!</definedName>
    <definedName name="SG_14_07" localSheetId="4">#REF!</definedName>
    <definedName name="SG_14_07">#REF!</definedName>
    <definedName name="SG_14_08" localSheetId="5">#REF!</definedName>
    <definedName name="SG_14_08" localSheetId="4">#REF!</definedName>
    <definedName name="SG_14_08">#REF!</definedName>
    <definedName name="SG_14_09" localSheetId="5">#REF!</definedName>
    <definedName name="SG_14_09" localSheetId="4">#REF!</definedName>
    <definedName name="SG_14_09">#REF!</definedName>
    <definedName name="SG_14_10" localSheetId="5">#REF!</definedName>
    <definedName name="SG_14_10" localSheetId="4">#REF!</definedName>
    <definedName name="SG_14_10">#REF!</definedName>
    <definedName name="SG_14_11" localSheetId="5">#REF!</definedName>
    <definedName name="SG_14_11" localSheetId="4">#REF!</definedName>
    <definedName name="SG_14_11">#REF!</definedName>
    <definedName name="SG_14_12" localSheetId="5">#REF!</definedName>
    <definedName name="SG_14_12" localSheetId="4">#REF!</definedName>
    <definedName name="SG_14_12">#REF!</definedName>
    <definedName name="SG_14_13" localSheetId="5">#REF!</definedName>
    <definedName name="SG_14_13" localSheetId="4">#REF!</definedName>
    <definedName name="SG_14_13">#REF!</definedName>
    <definedName name="SG_14_14" localSheetId="5">#REF!</definedName>
    <definedName name="SG_14_14" localSheetId="4">#REF!</definedName>
    <definedName name="SG_14_14">#REF!</definedName>
    <definedName name="SG_14_15" localSheetId="5">#REF!</definedName>
    <definedName name="SG_14_15" localSheetId="4">#REF!</definedName>
    <definedName name="SG_14_15">#REF!</definedName>
    <definedName name="SG_14_16" localSheetId="5">#REF!</definedName>
    <definedName name="SG_14_16" localSheetId="4">#REF!</definedName>
    <definedName name="SG_14_16">#REF!</definedName>
    <definedName name="SG_14_17" localSheetId="5">#REF!</definedName>
    <definedName name="SG_14_17" localSheetId="4">#REF!</definedName>
    <definedName name="SG_14_17">#REF!</definedName>
    <definedName name="SG_14_18" localSheetId="5">#REF!</definedName>
    <definedName name="SG_14_18" localSheetId="4">#REF!</definedName>
    <definedName name="SG_14_18">#REF!</definedName>
    <definedName name="SG_14_19" localSheetId="5">#REF!</definedName>
    <definedName name="SG_14_19" localSheetId="4">#REF!</definedName>
    <definedName name="SG_14_19">#REF!</definedName>
    <definedName name="SG_14_20" localSheetId="5">#REF!</definedName>
    <definedName name="SG_14_20" localSheetId="4">#REF!</definedName>
    <definedName name="SG_14_20">#REF!</definedName>
    <definedName name="SG_14_21" localSheetId="5">#REF!</definedName>
    <definedName name="SG_14_21" localSheetId="4">#REF!</definedName>
    <definedName name="SG_14_21">#REF!</definedName>
    <definedName name="SG_14_22" localSheetId="5">#REF!</definedName>
    <definedName name="SG_14_22" localSheetId="4">#REF!</definedName>
    <definedName name="SG_14_22">#REF!</definedName>
    <definedName name="SG_14_23" localSheetId="5">#REF!</definedName>
    <definedName name="SG_14_23" localSheetId="4">#REF!</definedName>
    <definedName name="SG_14_23">#REF!</definedName>
    <definedName name="SG_14_24" localSheetId="5">#REF!</definedName>
    <definedName name="SG_14_24" localSheetId="4">#REF!</definedName>
    <definedName name="SG_14_24">#REF!</definedName>
    <definedName name="SG_14_25" localSheetId="5">#REF!</definedName>
    <definedName name="SG_14_25" localSheetId="4">#REF!</definedName>
    <definedName name="SG_14_25">#REF!</definedName>
    <definedName name="SG_15_01" localSheetId="5">#REF!</definedName>
    <definedName name="SG_15_01" localSheetId="4">#REF!</definedName>
    <definedName name="SG_15_01">#REF!</definedName>
    <definedName name="SG_15_02" localSheetId="5">#REF!</definedName>
    <definedName name="SG_15_02" localSheetId="4">#REF!</definedName>
    <definedName name="SG_15_02">#REF!</definedName>
    <definedName name="SG_15_03" localSheetId="5">#REF!</definedName>
    <definedName name="SG_15_03" localSheetId="4">#REF!</definedName>
    <definedName name="SG_15_03">#REF!</definedName>
    <definedName name="SG_15_04" localSheetId="5">#REF!</definedName>
    <definedName name="SG_15_04" localSheetId="4">#REF!</definedName>
    <definedName name="SG_15_04">#REF!</definedName>
    <definedName name="SG_15_05" localSheetId="5">#REF!</definedName>
    <definedName name="SG_15_05" localSheetId="4">#REF!</definedName>
    <definedName name="SG_15_05">#REF!</definedName>
    <definedName name="SG_15_06" localSheetId="5">#REF!</definedName>
    <definedName name="SG_15_06" localSheetId="4">#REF!</definedName>
    <definedName name="SG_15_06">#REF!</definedName>
    <definedName name="SG_15_07" localSheetId="5">#REF!</definedName>
    <definedName name="SG_15_07" localSheetId="4">#REF!</definedName>
    <definedName name="SG_15_07">#REF!</definedName>
    <definedName name="SG_15_08" localSheetId="5">#REF!</definedName>
    <definedName name="SG_15_08" localSheetId="4">#REF!</definedName>
    <definedName name="SG_15_08">#REF!</definedName>
    <definedName name="SG_15_09" localSheetId="5">#REF!</definedName>
    <definedName name="SG_15_09" localSheetId="4">#REF!</definedName>
    <definedName name="SG_15_09">#REF!</definedName>
    <definedName name="SG_15_10" localSheetId="5">#REF!</definedName>
    <definedName name="SG_15_10" localSheetId="4">#REF!</definedName>
    <definedName name="SG_15_10">#REF!</definedName>
    <definedName name="SG_15_11" localSheetId="5">#REF!</definedName>
    <definedName name="SG_15_11" localSheetId="4">#REF!</definedName>
    <definedName name="SG_15_11">#REF!</definedName>
    <definedName name="SG_15_12" localSheetId="5">#REF!</definedName>
    <definedName name="SG_15_12" localSheetId="4">#REF!</definedName>
    <definedName name="SG_15_12">#REF!</definedName>
    <definedName name="SG_15_13" localSheetId="5">#REF!</definedName>
    <definedName name="SG_15_13" localSheetId="4">#REF!</definedName>
    <definedName name="SG_15_13">#REF!</definedName>
    <definedName name="SG_15_14" localSheetId="5">#REF!</definedName>
    <definedName name="SG_15_14" localSheetId="4">#REF!</definedName>
    <definedName name="SG_15_14">#REF!</definedName>
    <definedName name="SG_15_15" localSheetId="5">#REF!</definedName>
    <definedName name="SG_15_15" localSheetId="4">#REF!</definedName>
    <definedName name="SG_15_15">#REF!</definedName>
    <definedName name="SG_15_16" localSheetId="5">#REF!</definedName>
    <definedName name="SG_15_16" localSheetId="4">#REF!</definedName>
    <definedName name="SG_15_16">#REF!</definedName>
    <definedName name="SG_15_17" localSheetId="5">#REF!</definedName>
    <definedName name="SG_15_17" localSheetId="4">#REF!</definedName>
    <definedName name="SG_15_17">#REF!</definedName>
    <definedName name="SG_15_18" localSheetId="5">#REF!</definedName>
    <definedName name="SG_15_18" localSheetId="4">#REF!</definedName>
    <definedName name="SG_15_18">#REF!</definedName>
    <definedName name="SG_15_19" localSheetId="5">#REF!</definedName>
    <definedName name="SG_15_19" localSheetId="4">#REF!</definedName>
    <definedName name="SG_15_19">#REF!</definedName>
    <definedName name="SG_15_20" localSheetId="5">#REF!</definedName>
    <definedName name="SG_15_20" localSheetId="4">#REF!</definedName>
    <definedName name="SG_15_20">#REF!</definedName>
    <definedName name="SG_15_21" localSheetId="5">#REF!</definedName>
    <definedName name="SG_15_21" localSheetId="4">#REF!</definedName>
    <definedName name="SG_15_21">#REF!</definedName>
    <definedName name="SG_15_22" localSheetId="5">#REF!</definedName>
    <definedName name="SG_15_22" localSheetId="4">#REF!</definedName>
    <definedName name="SG_15_22">#REF!</definedName>
    <definedName name="SG_15_23" localSheetId="5">#REF!</definedName>
    <definedName name="SG_15_23" localSheetId="4">#REF!</definedName>
    <definedName name="SG_15_23">#REF!</definedName>
    <definedName name="SG_15_24" localSheetId="5">#REF!</definedName>
    <definedName name="SG_15_24" localSheetId="4">#REF!</definedName>
    <definedName name="SG_15_24">#REF!</definedName>
    <definedName name="SG_15_25" localSheetId="5">#REF!</definedName>
    <definedName name="SG_15_25" localSheetId="4">#REF!</definedName>
    <definedName name="SG_15_25">#REF!</definedName>
    <definedName name="SG_16_01" localSheetId="5">#REF!</definedName>
    <definedName name="SG_16_01" localSheetId="4">#REF!</definedName>
    <definedName name="SG_16_01">#REF!</definedName>
    <definedName name="SG_16_02" localSheetId="5">#REF!</definedName>
    <definedName name="SG_16_02" localSheetId="4">#REF!</definedName>
    <definedName name="SG_16_02">#REF!</definedName>
    <definedName name="SG_16_03" localSheetId="5">#REF!</definedName>
    <definedName name="SG_16_03" localSheetId="4">#REF!</definedName>
    <definedName name="SG_16_03">#REF!</definedName>
    <definedName name="SG_16_04" localSheetId="5">#REF!</definedName>
    <definedName name="SG_16_04" localSheetId="4">#REF!</definedName>
    <definedName name="SG_16_04">#REF!</definedName>
    <definedName name="SG_16_05" localSheetId="5">#REF!</definedName>
    <definedName name="SG_16_05" localSheetId="4">#REF!</definedName>
    <definedName name="SG_16_05">#REF!</definedName>
    <definedName name="SG_16_06" localSheetId="5">#REF!</definedName>
    <definedName name="SG_16_06" localSheetId="4">#REF!</definedName>
    <definedName name="SG_16_06">#REF!</definedName>
    <definedName name="SG_16_07" localSheetId="5">#REF!</definedName>
    <definedName name="SG_16_07" localSheetId="4">#REF!</definedName>
    <definedName name="SG_16_07">#REF!</definedName>
    <definedName name="SG_16_08" localSheetId="5">#REF!</definedName>
    <definedName name="SG_16_08" localSheetId="4">#REF!</definedName>
    <definedName name="SG_16_08">#REF!</definedName>
    <definedName name="SG_16_09" localSheetId="5">#REF!</definedName>
    <definedName name="SG_16_09" localSheetId="4">#REF!</definedName>
    <definedName name="SG_16_09">#REF!</definedName>
    <definedName name="SG_16_10" localSheetId="5">#REF!</definedName>
    <definedName name="SG_16_10" localSheetId="4">#REF!</definedName>
    <definedName name="SG_16_10">#REF!</definedName>
    <definedName name="SG_16_11" localSheetId="5">#REF!</definedName>
    <definedName name="SG_16_11" localSheetId="4">#REF!</definedName>
    <definedName name="SG_16_11">#REF!</definedName>
    <definedName name="SG_16_12" localSheetId="5">#REF!</definedName>
    <definedName name="SG_16_12" localSheetId="4">#REF!</definedName>
    <definedName name="SG_16_12">#REF!</definedName>
    <definedName name="SG_16_13" localSheetId="5">#REF!</definedName>
    <definedName name="SG_16_13" localSheetId="4">#REF!</definedName>
    <definedName name="SG_16_13">#REF!</definedName>
    <definedName name="SG_16_14" localSheetId="5">#REF!</definedName>
    <definedName name="SG_16_14" localSheetId="4">#REF!</definedName>
    <definedName name="SG_16_14">#REF!</definedName>
    <definedName name="SG_16_15" localSheetId="5">#REF!</definedName>
    <definedName name="SG_16_15" localSheetId="4">#REF!</definedName>
    <definedName name="SG_16_15">#REF!</definedName>
    <definedName name="SG_16_16" localSheetId="5">#REF!</definedName>
    <definedName name="SG_16_16" localSheetId="4">#REF!</definedName>
    <definedName name="SG_16_16">#REF!</definedName>
    <definedName name="SG_16_17" localSheetId="5">#REF!</definedName>
    <definedName name="SG_16_17" localSheetId="4">#REF!</definedName>
    <definedName name="SG_16_17">#REF!</definedName>
    <definedName name="SG_16_18" localSheetId="5">#REF!</definedName>
    <definedName name="SG_16_18" localSheetId="4">#REF!</definedName>
    <definedName name="SG_16_18">#REF!</definedName>
    <definedName name="SG_16_19" localSheetId="5">#REF!</definedName>
    <definedName name="SG_16_19" localSheetId="4">#REF!</definedName>
    <definedName name="SG_16_19">#REF!</definedName>
    <definedName name="SG_16_20" localSheetId="5">#REF!</definedName>
    <definedName name="SG_16_20" localSheetId="4">#REF!</definedName>
    <definedName name="SG_16_20">#REF!</definedName>
    <definedName name="SG_16_21" localSheetId="5">#REF!</definedName>
    <definedName name="SG_16_21" localSheetId="4">#REF!</definedName>
    <definedName name="SG_16_21">#REF!</definedName>
    <definedName name="SG_16_22" localSheetId="5">#REF!</definedName>
    <definedName name="SG_16_22" localSheetId="4">#REF!</definedName>
    <definedName name="SG_16_22">#REF!</definedName>
    <definedName name="SG_16_23" localSheetId="5">#REF!</definedName>
    <definedName name="SG_16_23" localSheetId="4">#REF!</definedName>
    <definedName name="SG_16_23">#REF!</definedName>
    <definedName name="SG_16_24" localSheetId="5">#REF!</definedName>
    <definedName name="SG_16_24" localSheetId="4">#REF!</definedName>
    <definedName name="SG_16_24">#REF!</definedName>
    <definedName name="SG_16_25" localSheetId="5">#REF!</definedName>
    <definedName name="SG_16_25" localSheetId="4">#REF!</definedName>
    <definedName name="SG_16_25">#REF!</definedName>
    <definedName name="SG_17_01" localSheetId="5">#REF!</definedName>
    <definedName name="SG_17_01" localSheetId="4">#REF!</definedName>
    <definedName name="SG_17_01">#REF!</definedName>
    <definedName name="SG_17_02" localSheetId="5">#REF!</definedName>
    <definedName name="SG_17_02" localSheetId="4">#REF!</definedName>
    <definedName name="SG_17_02">#REF!</definedName>
    <definedName name="SG_17_03" localSheetId="5">#REF!</definedName>
    <definedName name="SG_17_03" localSheetId="4">#REF!</definedName>
    <definedName name="SG_17_03">#REF!</definedName>
    <definedName name="SG_17_04" localSheetId="5">#REF!</definedName>
    <definedName name="SG_17_04" localSheetId="4">#REF!</definedName>
    <definedName name="SG_17_04">#REF!</definedName>
    <definedName name="SG_17_05" localSheetId="5">#REF!</definedName>
    <definedName name="SG_17_05" localSheetId="4">#REF!</definedName>
    <definedName name="SG_17_05">#REF!</definedName>
    <definedName name="SG_17_06" localSheetId="5">#REF!</definedName>
    <definedName name="SG_17_06" localSheetId="4">#REF!</definedName>
    <definedName name="SG_17_06">#REF!</definedName>
    <definedName name="SG_17_07" localSheetId="5">#REF!</definedName>
    <definedName name="SG_17_07" localSheetId="4">#REF!</definedName>
    <definedName name="SG_17_07">#REF!</definedName>
    <definedName name="SG_17_08" localSheetId="5">#REF!</definedName>
    <definedName name="SG_17_08" localSheetId="4">#REF!</definedName>
    <definedName name="SG_17_08">#REF!</definedName>
    <definedName name="SG_17_09" localSheetId="5">#REF!</definedName>
    <definedName name="SG_17_09" localSheetId="4">#REF!</definedName>
    <definedName name="SG_17_09">#REF!</definedName>
    <definedName name="SG_17_10" localSheetId="5">#REF!</definedName>
    <definedName name="SG_17_10" localSheetId="4">#REF!</definedName>
    <definedName name="SG_17_10">#REF!</definedName>
    <definedName name="SG_17_11" localSheetId="5">#REF!</definedName>
    <definedName name="SG_17_11" localSheetId="4">#REF!</definedName>
    <definedName name="SG_17_11">#REF!</definedName>
    <definedName name="SG_17_12" localSheetId="5">#REF!</definedName>
    <definedName name="SG_17_12" localSheetId="4">#REF!</definedName>
    <definedName name="SG_17_12">#REF!</definedName>
    <definedName name="SG_17_13" localSheetId="5">#REF!</definedName>
    <definedName name="SG_17_13" localSheetId="4">#REF!</definedName>
    <definedName name="SG_17_13">#REF!</definedName>
    <definedName name="SG_17_14" localSheetId="5">#REF!</definedName>
    <definedName name="SG_17_14" localSheetId="4">#REF!</definedName>
    <definedName name="SG_17_14">#REF!</definedName>
    <definedName name="SG_17_15" localSheetId="5">#REF!</definedName>
    <definedName name="SG_17_15" localSheetId="4">#REF!</definedName>
    <definedName name="SG_17_15">#REF!</definedName>
    <definedName name="SG_17_16" localSheetId="5">#REF!</definedName>
    <definedName name="SG_17_16" localSheetId="4">#REF!</definedName>
    <definedName name="SG_17_16">#REF!</definedName>
    <definedName name="SG_17_17" localSheetId="5">#REF!</definedName>
    <definedName name="SG_17_17" localSheetId="4">#REF!</definedName>
    <definedName name="SG_17_17">#REF!</definedName>
    <definedName name="SG_17_18" localSheetId="5">#REF!</definedName>
    <definedName name="SG_17_18" localSheetId="4">#REF!</definedName>
    <definedName name="SG_17_18">#REF!</definedName>
    <definedName name="SG_17_19" localSheetId="5">#REF!</definedName>
    <definedName name="SG_17_19" localSheetId="4">#REF!</definedName>
    <definedName name="SG_17_19">#REF!</definedName>
    <definedName name="SG_17_20" localSheetId="5">#REF!</definedName>
    <definedName name="SG_17_20" localSheetId="4">#REF!</definedName>
    <definedName name="SG_17_20">#REF!</definedName>
    <definedName name="SG_17_21" localSheetId="5">#REF!</definedName>
    <definedName name="SG_17_21" localSheetId="4">#REF!</definedName>
    <definedName name="SG_17_21">#REF!</definedName>
    <definedName name="SG_17_22" localSheetId="5">#REF!</definedName>
    <definedName name="SG_17_22" localSheetId="4">#REF!</definedName>
    <definedName name="SG_17_22">#REF!</definedName>
    <definedName name="SG_17_23" localSheetId="5">#REF!</definedName>
    <definedName name="SG_17_23" localSheetId="4">#REF!</definedName>
    <definedName name="SG_17_23">#REF!</definedName>
    <definedName name="SG_17_24" localSheetId="5">#REF!</definedName>
    <definedName name="SG_17_24" localSheetId="4">#REF!</definedName>
    <definedName name="SG_17_24">#REF!</definedName>
    <definedName name="SG_17_25" localSheetId="5">#REF!</definedName>
    <definedName name="SG_17_25" localSheetId="4">#REF!</definedName>
    <definedName name="SG_17_25">#REF!</definedName>
    <definedName name="SG_18_01" localSheetId="5">#REF!</definedName>
    <definedName name="SG_18_01" localSheetId="4">#REF!</definedName>
    <definedName name="SG_18_01">#REF!</definedName>
    <definedName name="SG_18_02" localSheetId="5">#REF!</definedName>
    <definedName name="SG_18_02" localSheetId="4">#REF!</definedName>
    <definedName name="SG_18_02">#REF!</definedName>
    <definedName name="SG_18_03" localSheetId="5">#REF!</definedName>
    <definedName name="SG_18_03" localSheetId="4">#REF!</definedName>
    <definedName name="SG_18_03">#REF!</definedName>
    <definedName name="SG_18_04" localSheetId="5">#REF!</definedName>
    <definedName name="SG_18_04" localSheetId="4">#REF!</definedName>
    <definedName name="SG_18_04">#REF!</definedName>
    <definedName name="SG_18_05" localSheetId="5">#REF!</definedName>
    <definedName name="SG_18_05" localSheetId="4">#REF!</definedName>
    <definedName name="SG_18_05">#REF!</definedName>
    <definedName name="SG_18_06" localSheetId="5">#REF!</definedName>
    <definedName name="SG_18_06" localSheetId="4">#REF!</definedName>
    <definedName name="SG_18_06">#REF!</definedName>
    <definedName name="SG_18_07" localSheetId="5">#REF!</definedName>
    <definedName name="SG_18_07" localSheetId="4">#REF!</definedName>
    <definedName name="SG_18_07">#REF!</definedName>
    <definedName name="SG_18_08" localSheetId="5">#REF!</definedName>
    <definedName name="SG_18_08" localSheetId="4">#REF!</definedName>
    <definedName name="SG_18_08">#REF!</definedName>
    <definedName name="SG_18_09" localSheetId="5">#REF!</definedName>
    <definedName name="SG_18_09" localSheetId="4">#REF!</definedName>
    <definedName name="SG_18_09">#REF!</definedName>
    <definedName name="SG_18_10" localSheetId="5">#REF!</definedName>
    <definedName name="SG_18_10" localSheetId="4">#REF!</definedName>
    <definedName name="SG_18_10">#REF!</definedName>
    <definedName name="SG_18_11" localSheetId="5">#REF!</definedName>
    <definedName name="SG_18_11" localSheetId="4">#REF!</definedName>
    <definedName name="SG_18_11">#REF!</definedName>
    <definedName name="SG_18_12" localSheetId="5">#REF!</definedName>
    <definedName name="SG_18_12" localSheetId="4">#REF!</definedName>
    <definedName name="SG_18_12">#REF!</definedName>
    <definedName name="SG_18_13" localSheetId="5">#REF!</definedName>
    <definedName name="SG_18_13" localSheetId="4">#REF!</definedName>
    <definedName name="SG_18_13">#REF!</definedName>
    <definedName name="SG_18_14" localSheetId="5">#REF!</definedName>
    <definedName name="SG_18_14" localSheetId="4">#REF!</definedName>
    <definedName name="SG_18_14">#REF!</definedName>
    <definedName name="SG_18_15" localSheetId="5">#REF!</definedName>
    <definedName name="SG_18_15" localSheetId="4">#REF!</definedName>
    <definedName name="SG_18_15">#REF!</definedName>
    <definedName name="SG_18_16" localSheetId="5">#REF!</definedName>
    <definedName name="SG_18_16" localSheetId="4">#REF!</definedName>
    <definedName name="SG_18_16">#REF!</definedName>
    <definedName name="SG_18_17" localSheetId="5">#REF!</definedName>
    <definedName name="SG_18_17" localSheetId="4">#REF!</definedName>
    <definedName name="SG_18_17">#REF!</definedName>
    <definedName name="SG_18_18" localSheetId="5">#REF!</definedName>
    <definedName name="SG_18_18" localSheetId="4">#REF!</definedName>
    <definedName name="SG_18_18">#REF!</definedName>
    <definedName name="SG_18_19" localSheetId="5">#REF!</definedName>
    <definedName name="SG_18_19" localSheetId="4">#REF!</definedName>
    <definedName name="SG_18_19">#REF!</definedName>
    <definedName name="SG_18_20" localSheetId="5">#REF!</definedName>
    <definedName name="SG_18_20" localSheetId="4">#REF!</definedName>
    <definedName name="SG_18_20">#REF!</definedName>
    <definedName name="SG_18_21" localSheetId="5">#REF!</definedName>
    <definedName name="SG_18_21" localSheetId="4">#REF!</definedName>
    <definedName name="SG_18_21">#REF!</definedName>
    <definedName name="SG_18_22" localSheetId="5">#REF!</definedName>
    <definedName name="SG_18_22" localSheetId="4">#REF!</definedName>
    <definedName name="SG_18_22">#REF!</definedName>
    <definedName name="SG_18_23" localSheetId="5">#REF!</definedName>
    <definedName name="SG_18_23" localSheetId="4">#REF!</definedName>
    <definedName name="SG_18_23">#REF!</definedName>
    <definedName name="SG_18_24" localSheetId="5">#REF!</definedName>
    <definedName name="SG_18_24" localSheetId="4">#REF!</definedName>
    <definedName name="SG_18_24">#REF!</definedName>
    <definedName name="SG_18_25" localSheetId="5">#REF!</definedName>
    <definedName name="SG_18_25" localSheetId="4">#REF!</definedName>
    <definedName name="SG_18_25">#REF!</definedName>
    <definedName name="SG_19_01" localSheetId="5">#REF!</definedName>
    <definedName name="SG_19_01" localSheetId="4">#REF!</definedName>
    <definedName name="SG_19_01">#REF!</definedName>
    <definedName name="SG_19_02" localSheetId="5">#REF!</definedName>
    <definedName name="SG_19_02" localSheetId="4">#REF!</definedName>
    <definedName name="SG_19_02">#REF!</definedName>
    <definedName name="SG_19_03" localSheetId="5">#REF!</definedName>
    <definedName name="SG_19_03" localSheetId="4">#REF!</definedName>
    <definedName name="SG_19_03">#REF!</definedName>
    <definedName name="SG_19_04" localSheetId="5">#REF!</definedName>
    <definedName name="SG_19_04" localSheetId="4">#REF!</definedName>
    <definedName name="SG_19_04">#REF!</definedName>
    <definedName name="SG_19_05" localSheetId="5">#REF!</definedName>
    <definedName name="SG_19_05" localSheetId="4">#REF!</definedName>
    <definedName name="SG_19_05">#REF!</definedName>
    <definedName name="SG_19_06" localSheetId="5">#REF!</definedName>
    <definedName name="SG_19_06" localSheetId="4">#REF!</definedName>
    <definedName name="SG_19_06">#REF!</definedName>
    <definedName name="SG_19_07" localSheetId="5">#REF!</definedName>
    <definedName name="SG_19_07" localSheetId="4">#REF!</definedName>
    <definedName name="SG_19_07">#REF!</definedName>
    <definedName name="SG_19_08" localSheetId="5">#REF!</definedName>
    <definedName name="SG_19_08" localSheetId="4">#REF!</definedName>
    <definedName name="SG_19_08">#REF!</definedName>
    <definedName name="SG_19_09" localSheetId="5">#REF!</definedName>
    <definedName name="SG_19_09" localSheetId="4">#REF!</definedName>
    <definedName name="SG_19_09">#REF!</definedName>
    <definedName name="SG_19_10" localSheetId="5">#REF!</definedName>
    <definedName name="SG_19_10" localSheetId="4">#REF!</definedName>
    <definedName name="SG_19_10">#REF!</definedName>
    <definedName name="SG_19_11" localSheetId="5">#REF!</definedName>
    <definedName name="SG_19_11" localSheetId="4">#REF!</definedName>
    <definedName name="SG_19_11">#REF!</definedName>
    <definedName name="SG_19_12" localSheetId="5">#REF!</definedName>
    <definedName name="SG_19_12" localSheetId="4">#REF!</definedName>
    <definedName name="SG_19_12">#REF!</definedName>
    <definedName name="SG_19_13" localSheetId="5">#REF!</definedName>
    <definedName name="SG_19_13" localSheetId="4">#REF!</definedName>
    <definedName name="SG_19_13">#REF!</definedName>
    <definedName name="SG_19_14" localSheetId="5">#REF!</definedName>
    <definedName name="SG_19_14" localSheetId="4">#REF!</definedName>
    <definedName name="SG_19_14">#REF!</definedName>
    <definedName name="SG_19_15" localSheetId="5">#REF!</definedName>
    <definedName name="SG_19_15" localSheetId="4">#REF!</definedName>
    <definedName name="SG_19_15">#REF!</definedName>
    <definedName name="SG_19_16" localSheetId="5">#REF!</definedName>
    <definedName name="SG_19_16" localSheetId="4">#REF!</definedName>
    <definedName name="SG_19_16">#REF!</definedName>
    <definedName name="SG_19_17" localSheetId="5">#REF!</definedName>
    <definedName name="SG_19_17" localSheetId="4">#REF!</definedName>
    <definedName name="SG_19_17">#REF!</definedName>
    <definedName name="SG_19_18" localSheetId="5">#REF!</definedName>
    <definedName name="SG_19_18" localSheetId="4">#REF!</definedName>
    <definedName name="SG_19_18">#REF!</definedName>
    <definedName name="SG_19_19" localSheetId="5">#REF!</definedName>
    <definedName name="SG_19_19" localSheetId="4">#REF!</definedName>
    <definedName name="SG_19_19">#REF!</definedName>
    <definedName name="SG_19_20" localSheetId="5">#REF!</definedName>
    <definedName name="SG_19_20" localSheetId="4">#REF!</definedName>
    <definedName name="SG_19_20">#REF!</definedName>
    <definedName name="SG_19_21" localSheetId="5">#REF!</definedName>
    <definedName name="SG_19_21" localSheetId="4">#REF!</definedName>
    <definedName name="SG_19_21">#REF!</definedName>
    <definedName name="SG_19_22" localSheetId="5">#REF!</definedName>
    <definedName name="SG_19_22" localSheetId="4">#REF!</definedName>
    <definedName name="SG_19_22">#REF!</definedName>
    <definedName name="SG_19_23" localSheetId="5">#REF!</definedName>
    <definedName name="SG_19_23" localSheetId="4">#REF!</definedName>
    <definedName name="SG_19_23">#REF!</definedName>
    <definedName name="SG_19_24" localSheetId="5">#REF!</definedName>
    <definedName name="SG_19_24" localSheetId="4">#REF!</definedName>
    <definedName name="SG_19_24">#REF!</definedName>
    <definedName name="SG_19_25" localSheetId="5">#REF!</definedName>
    <definedName name="SG_19_25" localSheetId="4">#REF!</definedName>
    <definedName name="SG_19_25">#REF!</definedName>
    <definedName name="SG_20_01" localSheetId="5">#REF!</definedName>
    <definedName name="SG_20_01" localSheetId="4">#REF!</definedName>
    <definedName name="SG_20_01">#REF!</definedName>
    <definedName name="SG_20_02" localSheetId="5">#REF!</definedName>
    <definedName name="SG_20_02" localSheetId="4">#REF!</definedName>
    <definedName name="SG_20_02">#REF!</definedName>
    <definedName name="SG_20_03" localSheetId="5">#REF!</definedName>
    <definedName name="SG_20_03" localSheetId="4">#REF!</definedName>
    <definedName name="SG_20_03">#REF!</definedName>
    <definedName name="SG_20_04" localSheetId="5">#REF!</definedName>
    <definedName name="SG_20_04" localSheetId="4">#REF!</definedName>
    <definedName name="SG_20_04">#REF!</definedName>
    <definedName name="SG_20_05" localSheetId="5">#REF!</definedName>
    <definedName name="SG_20_05" localSheetId="4">#REF!</definedName>
    <definedName name="SG_20_05">#REF!</definedName>
    <definedName name="SG_20_06" localSheetId="5">#REF!</definedName>
    <definedName name="SG_20_06" localSheetId="4">#REF!</definedName>
    <definedName name="SG_20_06">#REF!</definedName>
    <definedName name="SG_20_07" localSheetId="5">#REF!</definedName>
    <definedName name="SG_20_07" localSheetId="4">#REF!</definedName>
    <definedName name="SG_20_07">#REF!</definedName>
    <definedName name="SG_20_08" localSheetId="5">#REF!</definedName>
    <definedName name="SG_20_08" localSheetId="4">#REF!</definedName>
    <definedName name="SG_20_08">#REF!</definedName>
    <definedName name="SG_20_09" localSheetId="5">#REF!</definedName>
    <definedName name="SG_20_09" localSheetId="4">#REF!</definedName>
    <definedName name="SG_20_09">#REF!</definedName>
    <definedName name="SG_20_10" localSheetId="5">#REF!</definedName>
    <definedName name="SG_20_10" localSheetId="4">#REF!</definedName>
    <definedName name="SG_20_10">#REF!</definedName>
    <definedName name="SG_20_11" localSheetId="5">#REF!</definedName>
    <definedName name="SG_20_11" localSheetId="4">#REF!</definedName>
    <definedName name="SG_20_11">#REF!</definedName>
    <definedName name="SG_20_12" localSheetId="5">#REF!</definedName>
    <definedName name="SG_20_12" localSheetId="4">#REF!</definedName>
    <definedName name="SG_20_12">#REF!</definedName>
    <definedName name="SG_20_13" localSheetId="5">#REF!</definedName>
    <definedName name="SG_20_13" localSheetId="4">#REF!</definedName>
    <definedName name="SG_20_13">#REF!</definedName>
    <definedName name="SG_20_14" localSheetId="5">#REF!</definedName>
    <definedName name="SG_20_14" localSheetId="4">#REF!</definedName>
    <definedName name="SG_20_14">#REF!</definedName>
    <definedName name="SG_20_15" localSheetId="5">#REF!</definedName>
    <definedName name="SG_20_15" localSheetId="4">#REF!</definedName>
    <definedName name="SG_20_15">#REF!</definedName>
    <definedName name="SG_20_16" localSheetId="5">#REF!</definedName>
    <definedName name="SG_20_16" localSheetId="4">#REF!</definedName>
    <definedName name="SG_20_16">#REF!</definedName>
    <definedName name="SG_20_17" localSheetId="5">#REF!</definedName>
    <definedName name="SG_20_17" localSheetId="4">#REF!</definedName>
    <definedName name="SG_20_17">#REF!</definedName>
    <definedName name="SG_20_18" localSheetId="5">#REF!</definedName>
    <definedName name="SG_20_18" localSheetId="4">#REF!</definedName>
    <definedName name="SG_20_18">#REF!</definedName>
    <definedName name="SG_20_19" localSheetId="5">#REF!</definedName>
    <definedName name="SG_20_19" localSheetId="4">#REF!</definedName>
    <definedName name="SG_20_19">#REF!</definedName>
    <definedName name="SG_20_20" localSheetId="5">#REF!</definedName>
    <definedName name="SG_20_20" localSheetId="4">#REF!</definedName>
    <definedName name="SG_20_20">#REF!</definedName>
    <definedName name="SG_20_21" localSheetId="5">#REF!</definedName>
    <definedName name="SG_20_21" localSheetId="4">#REF!</definedName>
    <definedName name="SG_20_21">#REF!</definedName>
    <definedName name="SG_20_22" localSheetId="5">#REF!</definedName>
    <definedName name="SG_20_22" localSheetId="4">#REF!</definedName>
    <definedName name="SG_20_22">#REF!</definedName>
    <definedName name="SG_20_23" localSheetId="5">#REF!</definedName>
    <definedName name="SG_20_23" localSheetId="4">#REF!</definedName>
    <definedName name="SG_20_23">#REF!</definedName>
    <definedName name="SG_20_24" localSheetId="5">#REF!</definedName>
    <definedName name="SG_20_24" localSheetId="4">#REF!</definedName>
    <definedName name="SG_20_24">#REF!</definedName>
    <definedName name="SG_20_25" localSheetId="5">#REF!</definedName>
    <definedName name="SG_20_25" localSheetId="4">#REF!</definedName>
    <definedName name="SG_20_25">#REF!</definedName>
    <definedName name="SG_21_01" localSheetId="5">#REF!</definedName>
    <definedName name="SG_21_01" localSheetId="4">#REF!</definedName>
    <definedName name="SG_21_01">#REF!</definedName>
    <definedName name="SG_21_02" localSheetId="5">#REF!</definedName>
    <definedName name="SG_21_02" localSheetId="4">#REF!</definedName>
    <definedName name="SG_21_02">#REF!</definedName>
    <definedName name="SG_21_03" localSheetId="5">#REF!</definedName>
    <definedName name="SG_21_03" localSheetId="4">#REF!</definedName>
    <definedName name="SG_21_03">#REF!</definedName>
    <definedName name="SG_21_04" localSheetId="5">#REF!</definedName>
    <definedName name="SG_21_04" localSheetId="4">#REF!</definedName>
    <definedName name="SG_21_04">#REF!</definedName>
    <definedName name="SG_21_05" localSheetId="5">#REF!</definedName>
    <definedName name="SG_21_05" localSheetId="4">#REF!</definedName>
    <definedName name="SG_21_05">#REF!</definedName>
    <definedName name="SG_21_06" localSheetId="5">#REF!</definedName>
    <definedName name="SG_21_06" localSheetId="4">#REF!</definedName>
    <definedName name="SG_21_06">#REF!</definedName>
    <definedName name="SG_21_07" localSheetId="5">#REF!</definedName>
    <definedName name="SG_21_07" localSheetId="4">#REF!</definedName>
    <definedName name="SG_21_07">#REF!</definedName>
    <definedName name="SG_21_08" localSheetId="5">#REF!</definedName>
    <definedName name="SG_21_08" localSheetId="4">#REF!</definedName>
    <definedName name="SG_21_08">#REF!</definedName>
    <definedName name="SG_21_09" localSheetId="5">#REF!</definedName>
    <definedName name="SG_21_09" localSheetId="4">#REF!</definedName>
    <definedName name="SG_21_09">#REF!</definedName>
    <definedName name="SG_21_10" localSheetId="5">#REF!</definedName>
    <definedName name="SG_21_10" localSheetId="4">#REF!</definedName>
    <definedName name="SG_21_10">#REF!</definedName>
    <definedName name="SG_21_11" localSheetId="5">#REF!</definedName>
    <definedName name="SG_21_11" localSheetId="4">#REF!</definedName>
    <definedName name="SG_21_11">#REF!</definedName>
    <definedName name="SG_21_12" localSheetId="5">#REF!</definedName>
    <definedName name="SG_21_12" localSheetId="4">#REF!</definedName>
    <definedName name="SG_21_12">#REF!</definedName>
    <definedName name="SG_21_13" localSheetId="5">#REF!</definedName>
    <definedName name="SG_21_13" localSheetId="4">#REF!</definedName>
    <definedName name="SG_21_13">#REF!</definedName>
    <definedName name="SG_21_14" localSheetId="5">#REF!</definedName>
    <definedName name="SG_21_14" localSheetId="4">#REF!</definedName>
    <definedName name="SG_21_14">#REF!</definedName>
    <definedName name="SG_21_15" localSheetId="5">#REF!</definedName>
    <definedName name="SG_21_15" localSheetId="4">#REF!</definedName>
    <definedName name="SG_21_15">#REF!</definedName>
    <definedName name="SG_21_16" localSheetId="5">#REF!</definedName>
    <definedName name="SG_21_16" localSheetId="4">#REF!</definedName>
    <definedName name="SG_21_16">#REF!</definedName>
    <definedName name="SG_21_17" localSheetId="5">#REF!</definedName>
    <definedName name="SG_21_17" localSheetId="4">#REF!</definedName>
    <definedName name="SG_21_17">#REF!</definedName>
    <definedName name="SG_21_18" localSheetId="5">#REF!</definedName>
    <definedName name="SG_21_18" localSheetId="4">#REF!</definedName>
    <definedName name="SG_21_18">#REF!</definedName>
    <definedName name="SG_21_19" localSheetId="5">#REF!</definedName>
    <definedName name="SG_21_19" localSheetId="4">#REF!</definedName>
    <definedName name="SG_21_19">#REF!</definedName>
    <definedName name="SG_21_20" localSheetId="5">#REF!</definedName>
    <definedName name="SG_21_20" localSheetId="4">#REF!</definedName>
    <definedName name="SG_21_20">#REF!</definedName>
    <definedName name="SG_21_21" localSheetId="5">#REF!</definedName>
    <definedName name="SG_21_21" localSheetId="4">#REF!</definedName>
    <definedName name="SG_21_21">#REF!</definedName>
    <definedName name="SG_21_22" localSheetId="5">#REF!</definedName>
    <definedName name="SG_21_22" localSheetId="4">#REF!</definedName>
    <definedName name="SG_21_22">#REF!</definedName>
    <definedName name="SG_21_23" localSheetId="5">#REF!</definedName>
    <definedName name="SG_21_23" localSheetId="4">#REF!</definedName>
    <definedName name="SG_21_23">#REF!</definedName>
    <definedName name="SG_21_24" localSheetId="5">#REF!</definedName>
    <definedName name="SG_21_24" localSheetId="4">#REF!</definedName>
    <definedName name="SG_21_24">#REF!</definedName>
    <definedName name="SG_21_25" localSheetId="5">#REF!</definedName>
    <definedName name="SG_21_25" localSheetId="4">#REF!</definedName>
    <definedName name="SG_21_25">#REF!</definedName>
    <definedName name="SG_22_01" localSheetId="5">#REF!</definedName>
    <definedName name="SG_22_01" localSheetId="4">#REF!</definedName>
    <definedName name="SG_22_01">#REF!</definedName>
    <definedName name="SG_22_02" localSheetId="5">#REF!</definedName>
    <definedName name="SG_22_02" localSheetId="4">#REF!</definedName>
    <definedName name="SG_22_02">#REF!</definedName>
    <definedName name="SG_22_03" localSheetId="5">#REF!</definedName>
    <definedName name="SG_22_03" localSheetId="4">#REF!</definedName>
    <definedName name="SG_22_03">#REF!</definedName>
    <definedName name="SG_22_04" localSheetId="5">#REF!</definedName>
    <definedName name="SG_22_04" localSheetId="4">#REF!</definedName>
    <definedName name="SG_22_04">#REF!</definedName>
    <definedName name="SG_22_05" localSheetId="5">#REF!</definedName>
    <definedName name="SG_22_05" localSheetId="4">#REF!</definedName>
    <definedName name="SG_22_05">#REF!</definedName>
    <definedName name="SG_22_06" localSheetId="5">#REF!</definedName>
    <definedName name="SG_22_06" localSheetId="4">#REF!</definedName>
    <definedName name="SG_22_06">#REF!</definedName>
    <definedName name="SG_22_07" localSheetId="5">#REF!</definedName>
    <definedName name="SG_22_07" localSheetId="4">#REF!</definedName>
    <definedName name="SG_22_07">#REF!</definedName>
    <definedName name="SG_22_08" localSheetId="5">#REF!</definedName>
    <definedName name="SG_22_08" localSheetId="4">#REF!</definedName>
    <definedName name="SG_22_08">#REF!</definedName>
    <definedName name="SG_22_09" localSheetId="5">#REF!</definedName>
    <definedName name="SG_22_09" localSheetId="4">#REF!</definedName>
    <definedName name="SG_22_09">#REF!</definedName>
    <definedName name="SG_22_10" localSheetId="5">#REF!</definedName>
    <definedName name="SG_22_10" localSheetId="4">#REF!</definedName>
    <definedName name="SG_22_10">#REF!</definedName>
    <definedName name="SG_22_11" localSheetId="5">#REF!</definedName>
    <definedName name="SG_22_11" localSheetId="4">#REF!</definedName>
    <definedName name="SG_22_11">#REF!</definedName>
    <definedName name="SG_22_12" localSheetId="5">#REF!</definedName>
    <definedName name="SG_22_12" localSheetId="4">#REF!</definedName>
    <definedName name="SG_22_12">#REF!</definedName>
    <definedName name="SG_22_13" localSheetId="5">#REF!</definedName>
    <definedName name="SG_22_13" localSheetId="4">#REF!</definedName>
    <definedName name="SG_22_13">#REF!</definedName>
    <definedName name="SG_22_14" localSheetId="5">#REF!</definedName>
    <definedName name="SG_22_14" localSheetId="4">#REF!</definedName>
    <definedName name="SG_22_14">#REF!</definedName>
    <definedName name="SG_22_15" localSheetId="5">#REF!</definedName>
    <definedName name="SG_22_15" localSheetId="4">#REF!</definedName>
    <definedName name="SG_22_15">#REF!</definedName>
    <definedName name="SG_22_16" localSheetId="5">#REF!</definedName>
    <definedName name="SG_22_16" localSheetId="4">#REF!</definedName>
    <definedName name="SG_22_16">#REF!</definedName>
    <definedName name="SG_22_17" localSheetId="5">#REF!</definedName>
    <definedName name="SG_22_17" localSheetId="4">#REF!</definedName>
    <definedName name="SG_22_17">#REF!</definedName>
    <definedName name="SG_22_18" localSheetId="5">#REF!</definedName>
    <definedName name="SG_22_18" localSheetId="4">#REF!</definedName>
    <definedName name="SG_22_18">#REF!</definedName>
    <definedName name="SG_22_19" localSheetId="5">#REF!</definedName>
    <definedName name="SG_22_19" localSheetId="4">#REF!</definedName>
    <definedName name="SG_22_19">#REF!</definedName>
    <definedName name="SG_22_20" localSheetId="5">#REF!</definedName>
    <definedName name="SG_22_20" localSheetId="4">#REF!</definedName>
    <definedName name="SG_22_20">#REF!</definedName>
    <definedName name="SG_22_21" localSheetId="5">#REF!</definedName>
    <definedName name="SG_22_21" localSheetId="4">#REF!</definedName>
    <definedName name="SG_22_21">#REF!</definedName>
    <definedName name="SG_22_22" localSheetId="5">#REF!</definedName>
    <definedName name="SG_22_22" localSheetId="4">#REF!</definedName>
    <definedName name="SG_22_22">#REF!</definedName>
    <definedName name="SG_22_23" localSheetId="5">#REF!</definedName>
    <definedName name="SG_22_23" localSheetId="4">#REF!</definedName>
    <definedName name="SG_22_23">#REF!</definedName>
    <definedName name="SG_22_24" localSheetId="5">#REF!</definedName>
    <definedName name="SG_22_24" localSheetId="4">#REF!</definedName>
    <definedName name="SG_22_24">#REF!</definedName>
    <definedName name="SG_22_25" localSheetId="5">#REF!</definedName>
    <definedName name="SG_22_25" localSheetId="4">#REF!</definedName>
    <definedName name="SG_22_25">#REF!</definedName>
    <definedName name="SG_23_01" localSheetId="5">#REF!</definedName>
    <definedName name="SG_23_01" localSheetId="4">#REF!</definedName>
    <definedName name="SG_23_01">#REF!</definedName>
    <definedName name="SG_23_02" localSheetId="5">#REF!</definedName>
    <definedName name="SG_23_02" localSheetId="4">#REF!</definedName>
    <definedName name="SG_23_02">#REF!</definedName>
    <definedName name="SG_23_03" localSheetId="5">#REF!</definedName>
    <definedName name="SG_23_03" localSheetId="4">#REF!</definedName>
    <definedName name="SG_23_03">#REF!</definedName>
    <definedName name="SG_23_04" localSheetId="5">#REF!</definedName>
    <definedName name="SG_23_04" localSheetId="4">#REF!</definedName>
    <definedName name="SG_23_04">#REF!</definedName>
    <definedName name="SG_23_05" localSheetId="5">#REF!</definedName>
    <definedName name="SG_23_05" localSheetId="4">#REF!</definedName>
    <definedName name="SG_23_05">#REF!</definedName>
    <definedName name="SG_23_06" localSheetId="5">#REF!</definedName>
    <definedName name="SG_23_06" localSheetId="4">#REF!</definedName>
    <definedName name="SG_23_06">#REF!</definedName>
    <definedName name="SG_23_07" localSheetId="5">#REF!</definedName>
    <definedName name="SG_23_07" localSheetId="4">#REF!</definedName>
    <definedName name="SG_23_07">#REF!</definedName>
    <definedName name="SG_23_08" localSheetId="5">#REF!</definedName>
    <definedName name="SG_23_08" localSheetId="4">#REF!</definedName>
    <definedName name="SG_23_08">#REF!</definedName>
    <definedName name="SG_23_09" localSheetId="5">#REF!</definedName>
    <definedName name="SG_23_09" localSheetId="4">#REF!</definedName>
    <definedName name="SG_23_09">#REF!</definedName>
    <definedName name="SG_23_10" localSheetId="5">#REF!</definedName>
    <definedName name="SG_23_10" localSheetId="4">#REF!</definedName>
    <definedName name="SG_23_10">#REF!</definedName>
    <definedName name="SG_23_11" localSheetId="5">#REF!</definedName>
    <definedName name="SG_23_11" localSheetId="4">#REF!</definedName>
    <definedName name="SG_23_11">#REF!</definedName>
    <definedName name="SG_23_12" localSheetId="5">#REF!</definedName>
    <definedName name="SG_23_12" localSheetId="4">#REF!</definedName>
    <definedName name="SG_23_12">#REF!</definedName>
    <definedName name="SG_23_13" localSheetId="5">#REF!</definedName>
    <definedName name="SG_23_13" localSheetId="4">#REF!</definedName>
    <definedName name="SG_23_13">#REF!</definedName>
    <definedName name="SG_23_14" localSheetId="5">#REF!</definedName>
    <definedName name="SG_23_14" localSheetId="4">#REF!</definedName>
    <definedName name="SG_23_14">#REF!</definedName>
    <definedName name="SG_23_15" localSheetId="5">#REF!</definedName>
    <definedName name="SG_23_15" localSheetId="4">#REF!</definedName>
    <definedName name="SG_23_15">#REF!</definedName>
    <definedName name="SG_23_16" localSheetId="5">#REF!</definedName>
    <definedName name="SG_23_16" localSheetId="4">#REF!</definedName>
    <definedName name="SG_23_16">#REF!</definedName>
    <definedName name="SG_23_17" localSheetId="5">#REF!</definedName>
    <definedName name="SG_23_17" localSheetId="4">#REF!</definedName>
    <definedName name="SG_23_17">#REF!</definedName>
    <definedName name="SG_23_18" localSheetId="5">#REF!</definedName>
    <definedName name="SG_23_18" localSheetId="4">#REF!</definedName>
    <definedName name="SG_23_18">#REF!</definedName>
    <definedName name="SG_23_19" localSheetId="5">#REF!</definedName>
    <definedName name="SG_23_19" localSheetId="4">#REF!</definedName>
    <definedName name="SG_23_19">#REF!</definedName>
    <definedName name="SG_23_20" localSheetId="5">#REF!</definedName>
    <definedName name="SG_23_20" localSheetId="4">#REF!</definedName>
    <definedName name="SG_23_20">#REF!</definedName>
    <definedName name="SG_23_21" localSheetId="5">#REF!</definedName>
    <definedName name="SG_23_21" localSheetId="4">#REF!</definedName>
    <definedName name="SG_23_21">#REF!</definedName>
    <definedName name="SG_23_22" localSheetId="5">#REF!</definedName>
    <definedName name="SG_23_22" localSheetId="4">#REF!</definedName>
    <definedName name="SG_23_22">#REF!</definedName>
    <definedName name="SG_23_23" localSheetId="5">#REF!</definedName>
    <definedName name="SG_23_23" localSheetId="4">#REF!</definedName>
    <definedName name="SG_23_23">#REF!</definedName>
    <definedName name="SG_23_24" localSheetId="5">#REF!</definedName>
    <definedName name="SG_23_24" localSheetId="4">#REF!</definedName>
    <definedName name="SG_23_24">#REF!</definedName>
    <definedName name="SG_23_25" localSheetId="5">#REF!</definedName>
    <definedName name="SG_23_25" localSheetId="4">#REF!</definedName>
    <definedName name="SG_23_25">#REF!</definedName>
    <definedName name="SG_24_01" localSheetId="5">#REF!</definedName>
    <definedName name="SG_24_01" localSheetId="4">#REF!</definedName>
    <definedName name="SG_24_01">#REF!</definedName>
    <definedName name="SG_24_02" localSheetId="5">#REF!</definedName>
    <definedName name="SG_24_02" localSheetId="4">#REF!</definedName>
    <definedName name="SG_24_02">#REF!</definedName>
    <definedName name="SG_24_03" localSheetId="5">#REF!</definedName>
    <definedName name="SG_24_03" localSheetId="4">#REF!</definedName>
    <definedName name="SG_24_03">#REF!</definedName>
    <definedName name="SG_24_04" localSheetId="5">#REF!</definedName>
    <definedName name="SG_24_04" localSheetId="4">#REF!</definedName>
    <definedName name="SG_24_04">#REF!</definedName>
    <definedName name="SG_24_05" localSheetId="5">#REF!</definedName>
    <definedName name="SG_24_05" localSheetId="4">#REF!</definedName>
    <definedName name="SG_24_05">#REF!</definedName>
    <definedName name="SG_24_06" localSheetId="5">#REF!</definedName>
    <definedName name="SG_24_06" localSheetId="4">#REF!</definedName>
    <definedName name="SG_24_06">#REF!</definedName>
    <definedName name="SG_24_07" localSheetId="5">#REF!</definedName>
    <definedName name="SG_24_07" localSheetId="4">#REF!</definedName>
    <definedName name="SG_24_07">#REF!</definedName>
    <definedName name="SG_24_08" localSheetId="5">#REF!</definedName>
    <definedName name="SG_24_08" localSheetId="4">#REF!</definedName>
    <definedName name="SG_24_08">#REF!</definedName>
    <definedName name="SG_24_09" localSheetId="5">#REF!</definedName>
    <definedName name="SG_24_09" localSheetId="4">#REF!</definedName>
    <definedName name="SG_24_09">#REF!</definedName>
    <definedName name="SG_24_10" localSheetId="5">#REF!</definedName>
    <definedName name="SG_24_10" localSheetId="4">#REF!</definedName>
    <definedName name="SG_24_10">#REF!</definedName>
    <definedName name="SG_24_11" localSheetId="5">#REF!</definedName>
    <definedName name="SG_24_11" localSheetId="4">#REF!</definedName>
    <definedName name="SG_24_11">#REF!</definedName>
    <definedName name="SG_24_12" localSheetId="5">#REF!</definedName>
    <definedName name="SG_24_12" localSheetId="4">#REF!</definedName>
    <definedName name="SG_24_12">#REF!</definedName>
    <definedName name="SG_24_13" localSheetId="5">#REF!</definedName>
    <definedName name="SG_24_13" localSheetId="4">#REF!</definedName>
    <definedName name="SG_24_13">#REF!</definedName>
    <definedName name="SG_24_14" localSheetId="5">#REF!</definedName>
    <definedName name="SG_24_14" localSheetId="4">#REF!</definedName>
    <definedName name="SG_24_14">#REF!</definedName>
    <definedName name="SG_24_15" localSheetId="5">#REF!</definedName>
    <definedName name="SG_24_15" localSheetId="4">#REF!</definedName>
    <definedName name="SG_24_15">#REF!</definedName>
    <definedName name="SG_24_16" localSheetId="5">#REF!</definedName>
    <definedName name="SG_24_16" localSheetId="4">#REF!</definedName>
    <definedName name="SG_24_16">#REF!</definedName>
    <definedName name="SG_24_17" localSheetId="5">#REF!</definedName>
    <definedName name="SG_24_17" localSheetId="4">#REF!</definedName>
    <definedName name="SG_24_17">#REF!</definedName>
    <definedName name="SG_24_18" localSheetId="5">#REF!</definedName>
    <definedName name="SG_24_18" localSheetId="4">#REF!</definedName>
    <definedName name="SG_24_18">#REF!</definedName>
    <definedName name="SG_24_19" localSheetId="5">#REF!</definedName>
    <definedName name="SG_24_19" localSheetId="4">#REF!</definedName>
    <definedName name="SG_24_19">#REF!</definedName>
    <definedName name="SG_24_20" localSheetId="5">#REF!</definedName>
    <definedName name="SG_24_20" localSheetId="4">#REF!</definedName>
    <definedName name="SG_24_20">#REF!</definedName>
    <definedName name="SG_24_21" localSheetId="5">#REF!</definedName>
    <definedName name="SG_24_21" localSheetId="4">#REF!</definedName>
    <definedName name="SG_24_21">#REF!</definedName>
    <definedName name="SG_24_22" localSheetId="5">#REF!</definedName>
    <definedName name="SG_24_22" localSheetId="4">#REF!</definedName>
    <definedName name="SG_24_22">#REF!</definedName>
    <definedName name="SG_24_23" localSheetId="5">#REF!</definedName>
    <definedName name="SG_24_23" localSheetId="4">#REF!</definedName>
    <definedName name="SG_24_23">#REF!</definedName>
    <definedName name="SG_24_24" localSheetId="5">#REF!</definedName>
    <definedName name="SG_24_24" localSheetId="4">#REF!</definedName>
    <definedName name="SG_24_24">#REF!</definedName>
    <definedName name="SG_24_25" localSheetId="5">#REF!</definedName>
    <definedName name="SG_24_25" localSheetId="4">#REF!</definedName>
    <definedName name="SG_24_25">#REF!</definedName>
    <definedName name="SG_25_01" localSheetId="5">#REF!</definedName>
    <definedName name="SG_25_01" localSheetId="4">#REF!</definedName>
    <definedName name="SG_25_01">#REF!</definedName>
    <definedName name="SG_25_02" localSheetId="5">#REF!</definedName>
    <definedName name="SG_25_02" localSheetId="4">#REF!</definedName>
    <definedName name="SG_25_02">#REF!</definedName>
    <definedName name="SG_25_03" localSheetId="5">#REF!</definedName>
    <definedName name="SG_25_03" localSheetId="4">#REF!</definedName>
    <definedName name="SG_25_03">#REF!</definedName>
    <definedName name="SG_25_04" localSheetId="5">#REF!</definedName>
    <definedName name="SG_25_04" localSheetId="4">#REF!</definedName>
    <definedName name="SG_25_04">#REF!</definedName>
    <definedName name="SG_25_05" localSheetId="5">#REF!</definedName>
    <definedName name="SG_25_05" localSheetId="4">#REF!</definedName>
    <definedName name="SG_25_05">#REF!</definedName>
    <definedName name="SG_25_06" localSheetId="5">#REF!</definedName>
    <definedName name="SG_25_06" localSheetId="4">#REF!</definedName>
    <definedName name="SG_25_06">#REF!</definedName>
    <definedName name="SG_25_07" localSheetId="5">#REF!</definedName>
    <definedName name="SG_25_07" localSheetId="4">#REF!</definedName>
    <definedName name="SG_25_07">#REF!</definedName>
    <definedName name="SG_25_08" localSheetId="5">#REF!</definedName>
    <definedName name="SG_25_08" localSheetId="4">#REF!</definedName>
    <definedName name="SG_25_08">#REF!</definedName>
    <definedName name="SG_25_09" localSheetId="5">#REF!</definedName>
    <definedName name="SG_25_09" localSheetId="4">#REF!</definedName>
    <definedName name="SG_25_09">#REF!</definedName>
    <definedName name="SG_25_10" localSheetId="5">#REF!</definedName>
    <definedName name="SG_25_10" localSheetId="4">#REF!</definedName>
    <definedName name="SG_25_10">#REF!</definedName>
    <definedName name="SG_25_11" localSheetId="5">#REF!</definedName>
    <definedName name="SG_25_11" localSheetId="4">#REF!</definedName>
    <definedName name="SG_25_11">#REF!</definedName>
    <definedName name="SG_25_12" localSheetId="5">#REF!</definedName>
    <definedName name="SG_25_12" localSheetId="4">#REF!</definedName>
    <definedName name="SG_25_12">#REF!</definedName>
    <definedName name="SG_25_13" localSheetId="5">#REF!</definedName>
    <definedName name="SG_25_13" localSheetId="4">#REF!</definedName>
    <definedName name="SG_25_13">#REF!</definedName>
    <definedName name="SG_25_14" localSheetId="5">#REF!</definedName>
    <definedName name="SG_25_14" localSheetId="4">#REF!</definedName>
    <definedName name="SG_25_14">#REF!</definedName>
    <definedName name="SG_25_15" localSheetId="5">#REF!</definedName>
    <definedName name="SG_25_15" localSheetId="4">#REF!</definedName>
    <definedName name="SG_25_15">#REF!</definedName>
    <definedName name="SG_25_16" localSheetId="5">#REF!</definedName>
    <definedName name="SG_25_16" localSheetId="4">#REF!</definedName>
    <definedName name="SG_25_16">#REF!</definedName>
    <definedName name="SG_25_17" localSheetId="5">#REF!</definedName>
    <definedName name="SG_25_17" localSheetId="4">#REF!</definedName>
    <definedName name="SG_25_17">#REF!</definedName>
    <definedName name="SG_25_18" localSheetId="5">#REF!</definedName>
    <definedName name="SG_25_18" localSheetId="4">#REF!</definedName>
    <definedName name="SG_25_18">#REF!</definedName>
    <definedName name="SG_25_19" localSheetId="5">#REF!</definedName>
    <definedName name="SG_25_19" localSheetId="4">#REF!</definedName>
    <definedName name="SG_25_19">#REF!</definedName>
    <definedName name="SG_25_20" localSheetId="5">#REF!</definedName>
    <definedName name="SG_25_20" localSheetId="4">#REF!</definedName>
    <definedName name="SG_25_20">#REF!</definedName>
    <definedName name="SG_25_21" localSheetId="5">#REF!</definedName>
    <definedName name="SG_25_21" localSheetId="4">#REF!</definedName>
    <definedName name="SG_25_21">#REF!</definedName>
    <definedName name="SG_25_22" localSheetId="5">#REF!</definedName>
    <definedName name="SG_25_22" localSheetId="4">#REF!</definedName>
    <definedName name="SG_25_22">#REF!</definedName>
    <definedName name="SG_25_23" localSheetId="5">#REF!</definedName>
    <definedName name="SG_25_23" localSheetId="4">#REF!</definedName>
    <definedName name="SG_25_23">#REF!</definedName>
    <definedName name="SG_25_24" localSheetId="5">#REF!</definedName>
    <definedName name="SG_25_24" localSheetId="4">#REF!</definedName>
    <definedName name="SG_25_24">#REF!</definedName>
    <definedName name="SG_25_25" localSheetId="5">#REF!</definedName>
    <definedName name="SG_25_25" localSheetId="4">#REF!</definedName>
    <definedName name="SG_25_25">#REF!</definedName>
    <definedName name="SIN" localSheetId="2" hidden="1">{#N/A,#N/A,FALSE,"Planilha";#N/A,#N/A,FALSE,"Resumo";#N/A,#N/A,FALSE,"Fisico";#N/A,#N/A,FALSE,"Financeiro";#N/A,#N/A,FALSE,"Financeiro"}</definedName>
    <definedName name="SIN" localSheetId="6" hidden="1">{#N/A,#N/A,FALSE,"Planilha";#N/A,#N/A,FALSE,"Resumo";#N/A,#N/A,FALSE,"Fisico";#N/A,#N/A,FALSE,"Financeiro";#N/A,#N/A,FALSE,"Financeiro"}</definedName>
    <definedName name="SIN" localSheetId="8" hidden="1">{#N/A,#N/A,FALSE,"Planilha";#N/A,#N/A,FALSE,"Resumo";#N/A,#N/A,FALSE,"Fisico";#N/A,#N/A,FALSE,"Financeiro";#N/A,#N/A,FALSE,"Financeiro"}</definedName>
    <definedName name="SIN" localSheetId="10" hidden="1">{#N/A,#N/A,FALSE,"Planilha";#N/A,#N/A,FALSE,"Resumo";#N/A,#N/A,FALSE,"Fisico";#N/A,#N/A,FALSE,"Financeiro";#N/A,#N/A,FALSE,"Financeiro"}</definedName>
    <definedName name="SIN" localSheetId="3" hidden="1">{#N/A,#N/A,FALSE,"Planilha";#N/A,#N/A,FALSE,"Resumo";#N/A,#N/A,FALSE,"Fisico";#N/A,#N/A,FALSE,"Financeiro";#N/A,#N/A,FALSE,"Financeiro"}</definedName>
    <definedName name="SIN" localSheetId="5" hidden="1">{#N/A,#N/A,FALSE,"Planilha";#N/A,#N/A,FALSE,"Resumo";#N/A,#N/A,FALSE,"Fisico";#N/A,#N/A,FALSE,"Financeiro";#N/A,#N/A,FALSE,"Financeiro"}</definedName>
    <definedName name="SIN" localSheetId="7" hidden="1">{#N/A,#N/A,FALSE,"Planilha";#N/A,#N/A,FALSE,"Resumo";#N/A,#N/A,FALSE,"Fisico";#N/A,#N/A,FALSE,"Financeiro";#N/A,#N/A,FALSE,"Financeiro"}</definedName>
    <definedName name="SIN" localSheetId="9" hidden="1">{#N/A,#N/A,FALSE,"Planilha";#N/A,#N/A,FALSE,"Resumo";#N/A,#N/A,FALSE,"Fisico";#N/A,#N/A,FALSE,"Financeiro";#N/A,#N/A,FALSE,"Financeiro"}</definedName>
    <definedName name="SIN" localSheetId="11" hidden="1">{#N/A,#N/A,FALSE,"Planilha";#N/A,#N/A,FALSE,"Resumo";#N/A,#N/A,FALSE,"Fisico";#N/A,#N/A,FALSE,"Financeiro";#N/A,#N/A,FALSE,"Financeiro"}</definedName>
    <definedName name="SIN" localSheetId="4" hidden="1">{#N/A,#N/A,FALSE,"Planilha";#N/A,#N/A,FALSE,"Resumo";#N/A,#N/A,FALSE,"Fisico";#N/A,#N/A,FALSE,"Financeiro";#N/A,#N/A,FALSE,"Financeiro"}</definedName>
    <definedName name="SIN" localSheetId="0" hidden="1">{#N/A,#N/A,FALSE,"Planilha";#N/A,#N/A,FALSE,"Resumo";#N/A,#N/A,FALSE,"Fisico";#N/A,#N/A,FALSE,"Financeiro";#N/A,#N/A,FALSE,"Financeiro"}</definedName>
    <definedName name="SIN" localSheetId="12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2" hidden="1">{#N/A,#N/A,FALSE,"Planilha";#N/A,#N/A,FALSE,"Resumo";#N/A,#N/A,FALSE,"Fisico";#N/A,#N/A,FALSE,"Financeiro";#N/A,#N/A,FALSE,"Financeiro"}</definedName>
    <definedName name="SINA" localSheetId="6" hidden="1">{#N/A,#N/A,FALSE,"Planilha";#N/A,#N/A,FALSE,"Resumo";#N/A,#N/A,FALSE,"Fisico";#N/A,#N/A,FALSE,"Financeiro";#N/A,#N/A,FALSE,"Financeiro"}</definedName>
    <definedName name="SINA" localSheetId="8" hidden="1">{#N/A,#N/A,FALSE,"Planilha";#N/A,#N/A,FALSE,"Resumo";#N/A,#N/A,FALSE,"Fisico";#N/A,#N/A,FALSE,"Financeiro";#N/A,#N/A,FALSE,"Financeiro"}</definedName>
    <definedName name="SINA" localSheetId="10" hidden="1">{#N/A,#N/A,FALSE,"Planilha";#N/A,#N/A,FALSE,"Resumo";#N/A,#N/A,FALSE,"Fisico";#N/A,#N/A,FALSE,"Financeiro";#N/A,#N/A,FALSE,"Financeiro"}</definedName>
    <definedName name="SINA" localSheetId="3" hidden="1">{#N/A,#N/A,FALSE,"Planilha";#N/A,#N/A,FALSE,"Resumo";#N/A,#N/A,FALSE,"Fisico";#N/A,#N/A,FALSE,"Financeiro";#N/A,#N/A,FALSE,"Financeiro"}</definedName>
    <definedName name="SINA" localSheetId="5" hidden="1">{#N/A,#N/A,FALSE,"Planilha";#N/A,#N/A,FALSE,"Resumo";#N/A,#N/A,FALSE,"Fisico";#N/A,#N/A,FALSE,"Financeiro";#N/A,#N/A,FALSE,"Financeiro"}</definedName>
    <definedName name="SINA" localSheetId="7" hidden="1">{#N/A,#N/A,FALSE,"Planilha";#N/A,#N/A,FALSE,"Resumo";#N/A,#N/A,FALSE,"Fisico";#N/A,#N/A,FALSE,"Financeiro";#N/A,#N/A,FALSE,"Financeiro"}</definedName>
    <definedName name="SINA" localSheetId="9" hidden="1">{#N/A,#N/A,FALSE,"Planilha";#N/A,#N/A,FALSE,"Resumo";#N/A,#N/A,FALSE,"Fisico";#N/A,#N/A,FALSE,"Financeiro";#N/A,#N/A,FALSE,"Financeiro"}</definedName>
    <definedName name="SINA" localSheetId="11" hidden="1">{#N/A,#N/A,FALSE,"Planilha";#N/A,#N/A,FALSE,"Resumo";#N/A,#N/A,FALSE,"Fisico";#N/A,#N/A,FALSE,"Financeiro";#N/A,#N/A,FALSE,"Financeiro"}</definedName>
    <definedName name="SINA" localSheetId="4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localSheetId="12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2">#REF!</definedName>
    <definedName name="Sinapi" localSheetId="6">#REF!</definedName>
    <definedName name="Sinapi" localSheetId="8">#REF!</definedName>
    <definedName name="Sinapi" localSheetId="10">#REF!</definedName>
    <definedName name="Sinapi" localSheetId="3">#REF!</definedName>
    <definedName name="Sinapi" localSheetId="5">#REF!</definedName>
    <definedName name="Sinapi" localSheetId="7">#REF!</definedName>
    <definedName name="Sinapi" localSheetId="9">#REF!</definedName>
    <definedName name="Sinapi" localSheetId="4">#REF!</definedName>
    <definedName name="Sinapi" localSheetId="12">#REF!</definedName>
    <definedName name="Sinapi">#REF!</definedName>
    <definedName name="SOLUM" localSheetId="2">[1]Reforma!#REF!</definedName>
    <definedName name="SOLUM" localSheetId="6">[1]Reforma!#REF!</definedName>
    <definedName name="SOLUM" localSheetId="8">[1]Reforma!#REF!</definedName>
    <definedName name="SOLUM" localSheetId="10">[1]Reforma!#REF!</definedName>
    <definedName name="SOLUM" localSheetId="3">[1]Reforma!#REF!</definedName>
    <definedName name="SOLUM" localSheetId="5">[1]Reforma!#REF!</definedName>
    <definedName name="SOLUM" localSheetId="7">[1]Reforma!#REF!</definedName>
    <definedName name="SOLUM" localSheetId="9">[1]Reforma!#REF!</definedName>
    <definedName name="SOLUM" localSheetId="4">[1]Reforma!#REF!</definedName>
    <definedName name="SOLUM" localSheetId="12">[1]Reforma!#REF!</definedName>
    <definedName name="SOLUM">[1]Reforma!#REF!</definedName>
    <definedName name="SomaTotal">[43]CALÇAMENTO!$M$68</definedName>
    <definedName name="sort" localSheetId="2" hidden="1">#REF!</definedName>
    <definedName name="sort" localSheetId="6" hidden="1">#REF!</definedName>
    <definedName name="sort" localSheetId="8" hidden="1">#REF!</definedName>
    <definedName name="sort" localSheetId="10" hidden="1">#REF!</definedName>
    <definedName name="sort" localSheetId="3" hidden="1">#REF!</definedName>
    <definedName name="sort" localSheetId="5" hidden="1">#REF!</definedName>
    <definedName name="sort" localSheetId="7" hidden="1">#REF!</definedName>
    <definedName name="sort" localSheetId="9" hidden="1">#REF!</definedName>
    <definedName name="sort" localSheetId="4" hidden="1">#REF!</definedName>
    <definedName name="sort" localSheetId="0" hidden="1">#REF!</definedName>
    <definedName name="sort" localSheetId="12" hidden="1">#REF!</definedName>
    <definedName name="sort" hidden="1">#REF!</definedName>
    <definedName name="SR">OFFSET([40]Serviços!$A$1,1,,COUNTA([40]Serviços!$A$1:$A$65536),COUNTA([40]Serviços!$A$1:$IV$1))</definedName>
    <definedName name="SS" localSheetId="6">#REF!</definedName>
    <definedName name="SS" localSheetId="8">#REF!</definedName>
    <definedName name="SS" localSheetId="10">#REF!</definedName>
    <definedName name="SS" localSheetId="5">#REF!</definedName>
    <definedName name="SS" localSheetId="7">#REF!</definedName>
    <definedName name="SS" localSheetId="9">#REF!</definedName>
    <definedName name="SS" localSheetId="4">#REF!</definedName>
    <definedName name="SS" localSheetId="0">#REF!</definedName>
    <definedName name="SS" localSheetId="12">#REF!</definedName>
    <definedName name="SS">#REF!</definedName>
    <definedName name="SUB" localSheetId="5">#REF!</definedName>
    <definedName name="SUB" localSheetId="4">#REF!</definedName>
    <definedName name="SUB" localSheetId="12">#REF!</definedName>
    <definedName name="SUB">#REF!</definedName>
    <definedName name="SUB_TRECHO" localSheetId="5">#REF!</definedName>
    <definedName name="SUB_TRECHO" localSheetId="4">#REF!</definedName>
    <definedName name="SUB_TRECHO">#REF!</definedName>
    <definedName name="SUBT" localSheetId="5">#REF!</definedName>
    <definedName name="SUBT" localSheetId="4">#REF!</definedName>
    <definedName name="SUBT">#REF!</definedName>
    <definedName name="SUBTO" localSheetId="5">#REF!</definedName>
    <definedName name="SUBTO" localSheetId="4">#REF!</definedName>
    <definedName name="SUBTO">#REF!</definedName>
    <definedName name="SUUU7" localSheetId="5">#REF!</definedName>
    <definedName name="SUUU7" localSheetId="4">#REF!</definedName>
    <definedName name="SUUU7">#REF!</definedName>
    <definedName name="SVASRTVARTVAWRTVAWRTBVAWTEBAWEBTAW" localSheetId="5">#REF!</definedName>
    <definedName name="SVASRTVARTVAWRTVAWRTBVAWTEBAWEBTAW" localSheetId="4">#REF!</definedName>
    <definedName name="SVASRTVARTVAWRTVAWRTBVAWTEBAWEBTAW">#REF!</definedName>
    <definedName name="T" localSheetId="5">#REF!</definedName>
    <definedName name="T" localSheetId="4">#REF!</definedName>
    <definedName name="T">#REF!</definedName>
    <definedName name="Tabela" localSheetId="5">#REF!</definedName>
    <definedName name="Tabela" localSheetId="4">#REF!</definedName>
    <definedName name="Tabela">#REF!</definedName>
    <definedName name="Tabela_1" localSheetId="5">#REF!</definedName>
    <definedName name="Tabela_1" localSheetId="4">#REF!</definedName>
    <definedName name="Tabela_1">#REF!</definedName>
    <definedName name="Tabela_1_6" localSheetId="5">#REF!</definedName>
    <definedName name="Tabela_1_6" localSheetId="4">#REF!</definedName>
    <definedName name="Tabela_1_6">#REF!</definedName>
    <definedName name="Tabela_10" localSheetId="5">#REF!</definedName>
    <definedName name="Tabela_10" localSheetId="4">#REF!</definedName>
    <definedName name="Tabela_10">#REF!</definedName>
    <definedName name="Tabela_2" localSheetId="5">#REF!</definedName>
    <definedName name="Tabela_2" localSheetId="4">#REF!</definedName>
    <definedName name="Tabela_2">#REF!</definedName>
    <definedName name="Tabela_3" localSheetId="5">#REF!</definedName>
    <definedName name="Tabela_3" localSheetId="4">#REF!</definedName>
    <definedName name="Tabela_3">#REF!</definedName>
    <definedName name="Tabela_4" localSheetId="5">#REF!</definedName>
    <definedName name="Tabela_4" localSheetId="4">#REF!</definedName>
    <definedName name="Tabela_4">#REF!</definedName>
    <definedName name="Tabela_5" localSheetId="5">#REF!</definedName>
    <definedName name="Tabela_5" localSheetId="4">#REF!</definedName>
    <definedName name="Tabela_5">#REF!</definedName>
    <definedName name="Tabela_5_1" localSheetId="5">#REF!</definedName>
    <definedName name="Tabela_5_1" localSheetId="4">#REF!</definedName>
    <definedName name="Tabela_5_1">#REF!</definedName>
    <definedName name="Tabela_6" localSheetId="5">#REF!</definedName>
    <definedName name="Tabela_6" localSheetId="4">#REF!</definedName>
    <definedName name="Tabela_6">#REF!</definedName>
    <definedName name="Tanque_lavar_roupa" localSheetId="5">#REF!</definedName>
    <definedName name="Tanque_lavar_roupa" localSheetId="4">#REF!</definedName>
    <definedName name="Tanque_lavar_roupa">#REF!</definedName>
    <definedName name="Tanque_premoldado" localSheetId="5">#REF!</definedName>
    <definedName name="Tanque_premoldado" localSheetId="4">#REF!</definedName>
    <definedName name="Tanque_premoldado">#REF!</definedName>
    <definedName name="taxa_cap" localSheetId="5">#REF!</definedName>
    <definedName name="taxa_cap" localSheetId="4">#REF!</definedName>
    <definedName name="taxa_cap">#REF!</definedName>
    <definedName name="Teor">[39]Teor!$A$3:$A$7</definedName>
    <definedName name="terra" localSheetId="2">#REF!</definedName>
    <definedName name="terra" localSheetId="6">#REF!</definedName>
    <definedName name="terra" localSheetId="8">#REF!</definedName>
    <definedName name="terra" localSheetId="10">#REF!</definedName>
    <definedName name="terra" localSheetId="3">#REF!</definedName>
    <definedName name="terra" localSheetId="5">#REF!</definedName>
    <definedName name="terra" localSheetId="7">#REF!</definedName>
    <definedName name="terra" localSheetId="9">#REF!</definedName>
    <definedName name="terra" localSheetId="4">#REF!</definedName>
    <definedName name="terra" localSheetId="0">#REF!</definedName>
    <definedName name="terra" localSheetId="12">#REF!</definedName>
    <definedName name="terra">#REF!</definedName>
    <definedName name="teste" localSheetId="6">#REF!</definedName>
    <definedName name="teste" localSheetId="8">#REF!</definedName>
    <definedName name="teste" localSheetId="10">#REF!</definedName>
    <definedName name="teste" localSheetId="5">#REF!</definedName>
    <definedName name="teste" localSheetId="7">#REF!</definedName>
    <definedName name="teste" localSheetId="9">#REF!</definedName>
    <definedName name="teste" localSheetId="4">#REF!</definedName>
    <definedName name="teste" localSheetId="12">#REF!</definedName>
    <definedName name="teste">#REF!</definedName>
    <definedName name="teste1" localSheetId="5">#REF!</definedName>
    <definedName name="teste1" localSheetId="4">#REF!</definedName>
    <definedName name="teste1" localSheetId="12">#REF!</definedName>
    <definedName name="teste1">#REF!</definedName>
    <definedName name="teste10" localSheetId="5">#REF!</definedName>
    <definedName name="teste10" localSheetId="4">#REF!</definedName>
    <definedName name="teste10">#REF!</definedName>
    <definedName name="teste2" localSheetId="5">#REF!</definedName>
    <definedName name="teste2" localSheetId="4">#REF!</definedName>
    <definedName name="teste2">#REF!</definedName>
    <definedName name="teste3" localSheetId="5">#REF!</definedName>
    <definedName name="teste3" localSheetId="4">#REF!</definedName>
    <definedName name="teste3">#REF!</definedName>
    <definedName name="TESTE4" localSheetId="5">#REF!</definedName>
    <definedName name="TESTE4" localSheetId="4">#REF!</definedName>
    <definedName name="TESTE4">#REF!</definedName>
    <definedName name="TESTE4teste" localSheetId="5">#REF!</definedName>
    <definedName name="TESTE4teste" localSheetId="4">#REF!</definedName>
    <definedName name="TESTE4teste">#REF!</definedName>
    <definedName name="TESTES" localSheetId="5">#REF!</definedName>
    <definedName name="TESTES" localSheetId="4">#REF!</definedName>
    <definedName name="TESTES">#REF!</definedName>
    <definedName name="TITULO" localSheetId="5">#REF!</definedName>
    <definedName name="TITULO" localSheetId="4">#REF!</definedName>
    <definedName name="TITULO">#REF!</definedName>
    <definedName name="TituloEventos" localSheetId="12">OFFSET([9]DADOS!$J$33,1,0):OFFSET([9]DADOS!$J$37,-1,0)</definedName>
    <definedName name="TituloEventos">OFFSET([8]DADOS!$J$33,1,0):OFFSET([8]DADOS!$J$37,-1,0)</definedName>
    <definedName name="_xlnm.Print_Titles" localSheetId="2">#REF!</definedName>
    <definedName name="_xlnm.Print_Titles" localSheetId="6">#REF!</definedName>
    <definedName name="_xlnm.Print_Titles" localSheetId="8">#REF!</definedName>
    <definedName name="_xlnm.Print_Titles" localSheetId="10">#REF!</definedName>
    <definedName name="_xlnm.Print_Titles" localSheetId="1">'MC 00'!$12:$13</definedName>
    <definedName name="_xlnm.Print_Titles" localSheetId="3">#REF!</definedName>
    <definedName name="_xlnm.Print_Titles" localSheetId="5">'MC 02 - RANIERI'!$12:$13</definedName>
    <definedName name="_xlnm.Print_Titles" localSheetId="7">'MC 03 - RANIERI'!$12:$13</definedName>
    <definedName name="_xlnm.Print_Titles" localSheetId="9">'MC 04 - Ranieri'!$12:$13</definedName>
    <definedName name="_xlnm.Print_Titles" localSheetId="11">'MC 05'!$12:$13</definedName>
    <definedName name="_xlnm.Print_Titles" localSheetId="4">#REF!</definedName>
    <definedName name="_xlnm.Print_Titles" localSheetId="0">Plan.Orçam.!$12:$12</definedName>
    <definedName name="_xlnm.Print_Titles" localSheetId="12">#REF!</definedName>
    <definedName name="_xlnm.Print_Titles">#REF!</definedName>
    <definedName name="Total" localSheetId="6">#REF!</definedName>
    <definedName name="Total" localSheetId="8">#REF!</definedName>
    <definedName name="Total" localSheetId="10">#REF!</definedName>
    <definedName name="Total" localSheetId="5">#REF!</definedName>
    <definedName name="Total" localSheetId="7">#REF!</definedName>
    <definedName name="Total" localSheetId="9">#REF!</definedName>
    <definedName name="Total" localSheetId="4">#REF!</definedName>
    <definedName name="Total" localSheetId="0">#REF!</definedName>
    <definedName name="Total" localSheetId="12">#REF!</definedName>
    <definedName name="Total">#REF!</definedName>
    <definedName name="TOTAL_GERAL" localSheetId="5">#REF!</definedName>
    <definedName name="TOTAL_GERAL" localSheetId="4">#REF!</definedName>
    <definedName name="TOTAL_GERAL" localSheetId="12">#REF!</definedName>
    <definedName name="TOTAL_GERAL">#REF!</definedName>
    <definedName name="TOTAL_RESUMO" localSheetId="5">#REF!</definedName>
    <definedName name="TOTAL_RESUMO" localSheetId="4">#REF!</definedName>
    <definedName name="TOTAL_RESUMO">#REF!</definedName>
    <definedName name="TotalEventos" localSheetId="2">SUM(TotalPorEvento)</definedName>
    <definedName name="TotalEventos" localSheetId="6">SUM(TotalPorEvento)</definedName>
    <definedName name="TotalEventos" localSheetId="8">SUM([0]!TotalPorEvento)</definedName>
    <definedName name="TotalEventos" localSheetId="10">SUM([0]!TotalPorEvento)</definedName>
    <definedName name="TotalEventos" localSheetId="3">SUM(TotalPorEvento)</definedName>
    <definedName name="TotalEventos" localSheetId="5">SUM(TotalPorEvento)</definedName>
    <definedName name="TotalEventos" localSheetId="7">SUM(TotalPorEvento)</definedName>
    <definedName name="TotalEventos" localSheetId="9">SUM([0]!TotalPorEvento)</definedName>
    <definedName name="TotalEventos" localSheetId="11">SUM([0]!TotalPorEvento)</definedName>
    <definedName name="TotalEventos" localSheetId="4">SUM(TotalPorEvento)</definedName>
    <definedName name="TotalEventos" localSheetId="0">SUM(TotalPorEvento)</definedName>
    <definedName name="TotalEventos" localSheetId="12">SUM(Planilha1!TotalPorEvento)</definedName>
    <definedName name="TotalEventos">SUM(TotalPorEvento)</definedName>
    <definedName name="TotalPorEvento" localSheetId="12">[9]Eventograma_e_Quantitativos!$I$36:OFFSET([9]Eventograma_e_Quantitativos!$I$39,-1,0)</definedName>
    <definedName name="TotalPorEvento">[8]Eventograma_e_Quantitativos!$I$36:OFFSET([8]Eventograma_e_Quantitativos!$I$39,-1,0)</definedName>
    <definedName name="totee_3" localSheetId="2">#REF!</definedName>
    <definedName name="totee_3" localSheetId="6">#REF!</definedName>
    <definedName name="totee_3" localSheetId="8">#REF!</definedName>
    <definedName name="totee_3" localSheetId="10">#REF!</definedName>
    <definedName name="totee_3" localSheetId="3">#REF!</definedName>
    <definedName name="totee_3" localSheetId="5">#REF!</definedName>
    <definedName name="totee_3" localSheetId="7">#REF!</definedName>
    <definedName name="totee_3" localSheetId="9">#REF!</definedName>
    <definedName name="totee_3" localSheetId="4">#REF!</definedName>
    <definedName name="totee_3" localSheetId="12">#REF!</definedName>
    <definedName name="totee_3">#REF!</definedName>
    <definedName name="totee1" localSheetId="6">#REF!</definedName>
    <definedName name="totee1" localSheetId="8">#REF!</definedName>
    <definedName name="totee1" localSheetId="10">#REF!</definedName>
    <definedName name="totee1" localSheetId="5">#REF!</definedName>
    <definedName name="totee1" localSheetId="7">#REF!</definedName>
    <definedName name="totee1" localSheetId="9">#REF!</definedName>
    <definedName name="totee1" localSheetId="4">#REF!</definedName>
    <definedName name="totee1" localSheetId="12">#REF!</definedName>
    <definedName name="totee1">#REF!</definedName>
    <definedName name="totee2" localSheetId="5">#REF!</definedName>
    <definedName name="totee2" localSheetId="4">#REF!</definedName>
    <definedName name="totee2">#REF!</definedName>
    <definedName name="TOTMAT_EE1" localSheetId="5">#REF!</definedName>
    <definedName name="TOTMAT_EE1" localSheetId="4">#REF!</definedName>
    <definedName name="TOTMAT_EE1">#REF!</definedName>
    <definedName name="TOTMAT_EE2" localSheetId="5">#REF!</definedName>
    <definedName name="TOTMAT_EE2" localSheetId="4">#REF!</definedName>
    <definedName name="TOTMAT_EE2">#REF!</definedName>
    <definedName name="TOTMAT_EE3" localSheetId="5">#REF!</definedName>
    <definedName name="TOTMAT_EE3" localSheetId="4">#REF!</definedName>
    <definedName name="TOTMAT_EE3">#REF!</definedName>
    <definedName name="TOTSER_EE1" localSheetId="5">#REF!</definedName>
    <definedName name="TOTSER_EE1" localSheetId="4">#REF!</definedName>
    <definedName name="TOTSER_EE1">#REF!</definedName>
    <definedName name="TOTSER_EE2" localSheetId="5">#REF!</definedName>
    <definedName name="TOTSER_EE2" localSheetId="4">#REF!</definedName>
    <definedName name="TOTSER_EE2">#REF!</definedName>
    <definedName name="TOTSER_EE3" localSheetId="5">#REF!</definedName>
    <definedName name="TOTSER_EE3" localSheetId="4">#REF!</definedName>
    <definedName name="TOTSER_EE3">#REF!</definedName>
    <definedName name="TPM" localSheetId="5">#REF!</definedName>
    <definedName name="TPM" localSheetId="4">#REF!</definedName>
    <definedName name="TPM">#REF!</definedName>
    <definedName name="TRÂNS_SEG_EMISS2" localSheetId="5">#REF!</definedName>
    <definedName name="TRÂNS_SEG_EMISS2" localSheetId="4">#REF!</definedName>
    <definedName name="TRÂNS_SEG_EMISS2">#REF!</definedName>
    <definedName name="TRÂNS_SEG_EMISS3" localSheetId="5">#REF!</definedName>
    <definedName name="TRÂNS_SEG_EMISS3" localSheetId="4">#REF!</definedName>
    <definedName name="TRÂNS_SEG_EMISS3">#REF!</definedName>
    <definedName name="TRÂNS_SEGU" localSheetId="5">#REF!</definedName>
    <definedName name="TRÂNS_SEGU" localSheetId="4">#REF!</definedName>
    <definedName name="TRÂNS_SEGU">#REF!</definedName>
    <definedName name="TRÂNS_SEGURANÇA" localSheetId="5">#REF!</definedName>
    <definedName name="TRÂNS_SEGURANÇA" localSheetId="4">#REF!</definedName>
    <definedName name="TRÂNS_SEGURANÇA">#REF!</definedName>
    <definedName name="TRAV_EMISS3_S" localSheetId="5">#REF!</definedName>
    <definedName name="TRAV_EMISS3_S" localSheetId="4">#REF!</definedName>
    <definedName name="TRAV_EMISS3_S">#REF!</definedName>
    <definedName name="TRFE" localSheetId="2">[1]Reforma!#REF!</definedName>
    <definedName name="TRFE" localSheetId="6">[1]Reforma!#REF!</definedName>
    <definedName name="TRFE" localSheetId="8">[1]Reforma!#REF!</definedName>
    <definedName name="TRFE" localSheetId="10">[1]Reforma!#REF!</definedName>
    <definedName name="TRFE" localSheetId="3">[1]Reforma!#REF!</definedName>
    <definedName name="TRFE" localSheetId="5">[1]Reforma!#REF!</definedName>
    <definedName name="TRFE" localSheetId="7">[1]Reforma!#REF!</definedName>
    <definedName name="TRFE" localSheetId="9">[1]Reforma!#REF!</definedName>
    <definedName name="TRFE" localSheetId="4">[1]Reforma!#REF!</definedName>
    <definedName name="TRFE" localSheetId="12">[1]Reforma!#REF!</definedName>
    <definedName name="TRFE">[1]Reforma!#REF!</definedName>
    <definedName name="TT" localSheetId="6">#REF!</definedName>
    <definedName name="TT" localSheetId="8">#REF!</definedName>
    <definedName name="TT" localSheetId="10">#REF!</definedName>
    <definedName name="TT" localSheetId="5">#REF!</definedName>
    <definedName name="TT" localSheetId="7">#REF!</definedName>
    <definedName name="TT" localSheetId="9">#REF!</definedName>
    <definedName name="TT" localSheetId="4">#REF!</definedName>
    <definedName name="TT" localSheetId="0">#REF!</definedName>
    <definedName name="TT" localSheetId="12">#REF!</definedName>
    <definedName name="TT">#REF!</definedName>
    <definedName name="tttt" localSheetId="6" hidden="1">#REF!</definedName>
    <definedName name="tttt" localSheetId="8" hidden="1">#REF!</definedName>
    <definedName name="tttt" localSheetId="10" hidden="1">#REF!</definedName>
    <definedName name="tttt" localSheetId="5" hidden="1">#REF!</definedName>
    <definedName name="tttt" localSheetId="7" hidden="1">#REF!</definedName>
    <definedName name="tttt" localSheetId="9" hidden="1">#REF!</definedName>
    <definedName name="tttt" localSheetId="4" hidden="1">#REF!</definedName>
    <definedName name="tttt" localSheetId="12" hidden="1">#REF!</definedName>
    <definedName name="tttt" hidden="1">#REF!</definedName>
    <definedName name="TxCresc">'[24]TodasTraf-2000-NoPrint'!$C$7:$L$17</definedName>
    <definedName name="tyu" localSheetId="2">[1]Reforma!#REF!</definedName>
    <definedName name="tyu" localSheetId="6">[1]Reforma!#REF!</definedName>
    <definedName name="tyu" localSheetId="8">[1]Reforma!#REF!</definedName>
    <definedName name="tyu" localSheetId="10">[1]Reforma!#REF!</definedName>
    <definedName name="tyu" localSheetId="3">[1]Reforma!#REF!</definedName>
    <definedName name="tyu" localSheetId="5">[1]Reforma!#REF!</definedName>
    <definedName name="tyu" localSheetId="7">[1]Reforma!#REF!</definedName>
    <definedName name="tyu" localSheetId="9">[1]Reforma!#REF!</definedName>
    <definedName name="tyu" localSheetId="4">[1]Reforma!#REF!</definedName>
    <definedName name="tyu" localSheetId="12">[1]Reforma!#REF!</definedName>
    <definedName name="tyu">[1]Reforma!#REF!</definedName>
    <definedName name="ujk" localSheetId="2">[1]Reforma!#REF!</definedName>
    <definedName name="ujk" localSheetId="6">[1]Reforma!#REF!</definedName>
    <definedName name="ujk" localSheetId="8">[1]Reforma!#REF!</definedName>
    <definedName name="ujk" localSheetId="10">[1]Reforma!#REF!</definedName>
    <definedName name="ujk" localSheetId="3">[1]Reforma!#REF!</definedName>
    <definedName name="ujk" localSheetId="5">[1]Reforma!#REF!</definedName>
    <definedName name="ujk" localSheetId="7">[1]Reforma!#REF!</definedName>
    <definedName name="ujk" localSheetId="9">[1]Reforma!#REF!</definedName>
    <definedName name="ujk" localSheetId="4">[1]Reforma!#REF!</definedName>
    <definedName name="ujk" localSheetId="12">[1]Reforma!#REF!</definedName>
    <definedName name="ujk">[1]Reforma!#REF!</definedName>
    <definedName name="últimaMedição" localSheetId="2">MAX(Import.PLE)</definedName>
    <definedName name="últimaMedição" localSheetId="6">MAX(Import.PLE)</definedName>
    <definedName name="últimaMedição" localSheetId="8">MAX([0]!Import.PLE)</definedName>
    <definedName name="últimaMedição" localSheetId="10">MAX([0]!Import.PLE)</definedName>
    <definedName name="últimaMedição" localSheetId="3">MAX(Import.PLE)</definedName>
    <definedName name="últimaMedição" localSheetId="5">MAX(Import.PLE)</definedName>
    <definedName name="últimaMedição" localSheetId="7">MAX(Import.PLE)</definedName>
    <definedName name="últimaMedição" localSheetId="9">MAX([0]!Import.PLE)</definedName>
    <definedName name="últimaMedição" localSheetId="11">MAX([0]!Import.PLE)</definedName>
    <definedName name="últimaMedição" localSheetId="4">MAX(Import.PLE)</definedName>
    <definedName name="últimaMedição" localSheetId="0">MAX(Import.PLE)</definedName>
    <definedName name="últimaMedição" localSheetId="12">MAX(Planilha1!Import.PLE)</definedName>
    <definedName name="últimaMedição">MAX(Import.PLE)</definedName>
    <definedName name="UN" localSheetId="2">#REF!</definedName>
    <definedName name="UN" localSheetId="6">#REF!</definedName>
    <definedName name="UN" localSheetId="8">#REF!</definedName>
    <definedName name="UN" localSheetId="10">#REF!</definedName>
    <definedName name="UN" localSheetId="3">#REF!</definedName>
    <definedName name="UN" localSheetId="5">#REF!</definedName>
    <definedName name="UN" localSheetId="7">#REF!</definedName>
    <definedName name="UN" localSheetId="9">#REF!</definedName>
    <definedName name="UN" localSheetId="4">#REF!</definedName>
    <definedName name="UN" localSheetId="0">#REF!</definedName>
    <definedName name="UN" localSheetId="12">#REF!</definedName>
    <definedName name="UN">#REF!</definedName>
    <definedName name="UN." localSheetId="6">#REF!</definedName>
    <definedName name="UN." localSheetId="8">#REF!</definedName>
    <definedName name="UN." localSheetId="10">#REF!</definedName>
    <definedName name="UN." localSheetId="5">#REF!</definedName>
    <definedName name="UN." localSheetId="7">#REF!</definedName>
    <definedName name="UN." localSheetId="9">#REF!</definedName>
    <definedName name="UN." localSheetId="4">#REF!</definedName>
    <definedName name="UN." localSheetId="12">#REF!</definedName>
    <definedName name="UN.">#REF!</definedName>
    <definedName name="Unit." localSheetId="5">#REF!</definedName>
    <definedName name="Unit." localSheetId="4">#REF!</definedName>
    <definedName name="Unit." localSheetId="12">#REF!</definedName>
    <definedName name="Unit.">#REF!</definedName>
    <definedName name="UU" localSheetId="5">#REF!</definedName>
    <definedName name="UU" localSheetId="4">#REF!</definedName>
    <definedName name="UU" localSheetId="0">#REF!</definedName>
    <definedName name="UU">#REF!</definedName>
    <definedName name="UYT" localSheetId="6">[1]Reforma!#REF!</definedName>
    <definedName name="UYT" localSheetId="8">[1]Reforma!#REF!</definedName>
    <definedName name="UYT" localSheetId="10">[1]Reforma!#REF!</definedName>
    <definedName name="UYT" localSheetId="5">[1]Reforma!#REF!</definedName>
    <definedName name="UYT" localSheetId="7">[1]Reforma!#REF!</definedName>
    <definedName name="UYT" localSheetId="9">[1]Reforma!#REF!</definedName>
    <definedName name="UYT" localSheetId="4">[1]Reforma!#REF!</definedName>
    <definedName name="UYT" localSheetId="0">[1]Reforma!#REF!</definedName>
    <definedName name="UYT" localSheetId="12">[1]Reforma!#REF!</definedName>
    <definedName name="UYT">[1]Reforma!#REF!</definedName>
    <definedName name="v" localSheetId="6">[39]Equipamentos!#REF!</definedName>
    <definedName name="v" localSheetId="8">[39]Equipamentos!#REF!</definedName>
    <definedName name="v" localSheetId="10">[39]Equipamentos!#REF!</definedName>
    <definedName name="v" localSheetId="5">[39]Equipamentos!#REF!</definedName>
    <definedName name="v" localSheetId="7">[39]Equipamentos!#REF!</definedName>
    <definedName name="v" localSheetId="9">[39]Equipamentos!#REF!</definedName>
    <definedName name="v" localSheetId="4">[39]Equipamentos!#REF!</definedName>
    <definedName name="v" localSheetId="0">[39]Equipamentos!#REF!</definedName>
    <definedName name="v" localSheetId="12">[39]Equipamentos!#REF!</definedName>
    <definedName name="v">[39]Equipamentos!#REF!</definedName>
    <definedName name="ValoresPorEvento" localSheetId="12">[9]Eventograma_e_Quantitativos!$N$36:OFFSET([9]Eventograma_e_Quantitativos!$BK$39,-1,0)</definedName>
    <definedName name="ValoresPorEvento">[8]Eventograma_e_Quantitativos!$N$36:OFFSET([8]Eventograma_e_Quantitativos!$BK$39,-1,0)</definedName>
    <definedName name="Vazios">[39]Teor!$B$3:$B$7</definedName>
    <definedName name="vbg" localSheetId="2">[1]Reforma!#REF!</definedName>
    <definedName name="vbg" localSheetId="6">[1]Reforma!#REF!</definedName>
    <definedName name="vbg" localSheetId="8">[1]Reforma!#REF!</definedName>
    <definedName name="vbg" localSheetId="10">[1]Reforma!#REF!</definedName>
    <definedName name="vbg" localSheetId="3">[1]Reforma!#REF!</definedName>
    <definedName name="vbg" localSheetId="5">[1]Reforma!#REF!</definedName>
    <definedName name="vbg" localSheetId="7">[1]Reforma!#REF!</definedName>
    <definedName name="vbg" localSheetId="9">[1]Reforma!#REF!</definedName>
    <definedName name="vbg" localSheetId="4">[1]Reforma!#REF!</definedName>
    <definedName name="vbg" localSheetId="12">[1]Reforma!#REF!</definedName>
    <definedName name="vbg">[1]Reforma!#REF!</definedName>
    <definedName name="Veic">'[26]Adm Local '!$K$311</definedName>
    <definedName name="verde" localSheetId="2">#REF!</definedName>
    <definedName name="verde" localSheetId="6">#REF!</definedName>
    <definedName name="verde" localSheetId="8">#REF!</definedName>
    <definedName name="verde" localSheetId="10">#REF!</definedName>
    <definedName name="verde" localSheetId="3">#REF!</definedName>
    <definedName name="verde" localSheetId="5">#REF!</definedName>
    <definedName name="verde" localSheetId="7">#REF!</definedName>
    <definedName name="verde" localSheetId="9">#REF!</definedName>
    <definedName name="verde" localSheetId="4">#REF!</definedName>
    <definedName name="verde" localSheetId="0">#REF!</definedName>
    <definedName name="verde" localSheetId="12">#REF!</definedName>
    <definedName name="verde">#REF!</definedName>
    <definedName name="verdepav" localSheetId="6">#REF!</definedName>
    <definedName name="verdepav" localSheetId="8">#REF!</definedName>
    <definedName name="verdepav" localSheetId="10">#REF!</definedName>
    <definedName name="verdepav" localSheetId="5">#REF!</definedName>
    <definedName name="verdepav" localSheetId="7">#REF!</definedName>
    <definedName name="verdepav" localSheetId="9">#REF!</definedName>
    <definedName name="verdepav" localSheetId="4">#REF!</definedName>
    <definedName name="verdepav" localSheetId="12">#REF!</definedName>
    <definedName name="verdepav">#REF!</definedName>
    <definedName name="Verga" localSheetId="5">#REF!</definedName>
    <definedName name="Verga" localSheetId="4">#REF!</definedName>
    <definedName name="Verga" localSheetId="12">#REF!</definedName>
    <definedName name="Verga">#REF!</definedName>
    <definedName name="VL" localSheetId="5">#REF!</definedName>
    <definedName name="VL" localSheetId="4">#REF!</definedName>
    <definedName name="VL">#REF!</definedName>
    <definedName name="VT" localSheetId="5">#REF!</definedName>
    <definedName name="VT" localSheetId="4">#REF!</definedName>
    <definedName name="VT">#REF!</definedName>
    <definedName name="VTE" localSheetId="5">#REF!</definedName>
    <definedName name="VTE" localSheetId="4">#REF!</definedName>
    <definedName name="VTE">#REF!</definedName>
    <definedName name="VV" localSheetId="5">#REF!</definedName>
    <definedName name="VV" localSheetId="4">#REF!</definedName>
    <definedName name="VV" localSheetId="0">#REF!</definedName>
    <definedName name="VV">#REF!</definedName>
    <definedName name="WEWRWR" localSheetId="2">'BM 01 - RANIEIRI'!WEWRWR</definedName>
    <definedName name="WEWRWR" localSheetId="6">'BM 03 - RANIERI'!WEWRWR</definedName>
    <definedName name="WEWRWR" localSheetId="8">'BM 04 - Ranieri'!WEWRWR</definedName>
    <definedName name="WEWRWR" localSheetId="10">'BM 05'!WEWRWR</definedName>
    <definedName name="WEWRWR" localSheetId="3">'MC 01 - RANIERI'!WEWRWR</definedName>
    <definedName name="WEWRWR" localSheetId="5">'MC 02 - RANIERI'!WEWRWR</definedName>
    <definedName name="WEWRWR" localSheetId="7">'MC 03 - RANIERI'!WEWRWR</definedName>
    <definedName name="WEWRWR" localSheetId="9">'MC 04 - Ranieri'!WEWRWR</definedName>
    <definedName name="WEWRWR" localSheetId="11">'MC 05'!WEWRWR</definedName>
    <definedName name="WEWRWR" localSheetId="4">'MEDIÇÃO 02 - RANIEIRI'!WEWRWR</definedName>
    <definedName name="WEWRWR" localSheetId="0">Plan.Orçam.!WEWRWR</definedName>
    <definedName name="WEWRWR" localSheetId="12">Planilha1!WEWRWR</definedName>
    <definedName name="WEWRWR">[0]!WEWRWR</definedName>
    <definedName name="WEWRWRE" localSheetId="2">'BM 01 - RANIEIRI'!WEWRWRE</definedName>
    <definedName name="WEWRWRE" localSheetId="6">'BM 03 - RANIERI'!WEWRWRE</definedName>
    <definedName name="WEWRWRE" localSheetId="8">'BM 04 - Ranieri'!WEWRWRE</definedName>
    <definedName name="WEWRWRE" localSheetId="10">'BM 05'!WEWRWRE</definedName>
    <definedName name="WEWRWRE" localSheetId="3">'MC 01 - RANIERI'!WEWRWRE</definedName>
    <definedName name="WEWRWRE" localSheetId="5">'MC 02 - RANIERI'!WEWRWRE</definedName>
    <definedName name="WEWRWRE" localSheetId="7">'MC 03 - RANIERI'!WEWRWRE</definedName>
    <definedName name="WEWRWRE" localSheetId="9">'MC 04 - Ranieri'!WEWRWRE</definedName>
    <definedName name="WEWRWRE" localSheetId="11">'MC 05'!WEWRWRE</definedName>
    <definedName name="WEWRWRE" localSheetId="4">'MEDIÇÃO 02 - RANIEIRI'!WEWRWRE</definedName>
    <definedName name="WEWRWRE" localSheetId="0">Plan.Orçam.!WEWRWRE</definedName>
    <definedName name="WEWRWRE" localSheetId="12">Planilha1!WEWRWRE</definedName>
    <definedName name="WEWRWRE">[0]!WEWRWRE</definedName>
    <definedName name="WQW" localSheetId="2">#REF!</definedName>
    <definedName name="WQW" localSheetId="6">#REF!</definedName>
    <definedName name="WQW" localSheetId="8">#REF!</definedName>
    <definedName name="WQW" localSheetId="10">#REF!</definedName>
    <definedName name="WQW" localSheetId="3">#REF!</definedName>
    <definedName name="WQW" localSheetId="5">#REF!</definedName>
    <definedName name="WQW" localSheetId="7">#REF!</definedName>
    <definedName name="WQW" localSheetId="9">#REF!</definedName>
    <definedName name="WQW" localSheetId="4">#REF!</definedName>
    <definedName name="WQW" localSheetId="0">#REF!</definedName>
    <definedName name="WQW" localSheetId="12">#REF!</definedName>
    <definedName name="WQW">#REF!</definedName>
    <definedName name="wrkifoerngperg" localSheetId="6">#REF!</definedName>
    <definedName name="wrkifoerngperg" localSheetId="8">#REF!</definedName>
    <definedName name="wrkifoerngperg" localSheetId="10">#REF!</definedName>
    <definedName name="wrkifoerngperg" localSheetId="5">#REF!</definedName>
    <definedName name="wrkifoerngperg" localSheetId="7">#REF!</definedName>
    <definedName name="wrkifoerngperg" localSheetId="9">#REF!</definedName>
    <definedName name="wrkifoerngperg" localSheetId="4">#REF!</definedName>
    <definedName name="wrkifoerngperg" localSheetId="12">#REF!</definedName>
    <definedName name="wrkifoerngperg">#REF!</definedName>
    <definedName name="wrn.mo2." localSheetId="2" hidden="1">{#N/A,#N/A,FALSE,"MO (2)"}</definedName>
    <definedName name="wrn.mo2." localSheetId="6" hidden="1">{#N/A,#N/A,FALSE,"MO (2)"}</definedName>
    <definedName name="wrn.mo2." localSheetId="8" hidden="1">{#N/A,#N/A,FALSE,"MO (2)"}</definedName>
    <definedName name="wrn.mo2." localSheetId="10" hidden="1">{#N/A,#N/A,FALSE,"MO (2)"}</definedName>
    <definedName name="wrn.mo2." localSheetId="3" hidden="1">{#N/A,#N/A,FALSE,"MO (2)"}</definedName>
    <definedName name="wrn.mo2." localSheetId="5" hidden="1">{#N/A,#N/A,FALSE,"MO (2)"}</definedName>
    <definedName name="wrn.mo2." localSheetId="7" hidden="1">{#N/A,#N/A,FALSE,"MO (2)"}</definedName>
    <definedName name="wrn.mo2." localSheetId="9" hidden="1">{#N/A,#N/A,FALSE,"MO (2)"}</definedName>
    <definedName name="wrn.mo2." localSheetId="11" hidden="1">{#N/A,#N/A,FALSE,"MO (2)"}</definedName>
    <definedName name="wrn.mo2." localSheetId="4" hidden="1">{#N/A,#N/A,FALSE,"MO (2)"}</definedName>
    <definedName name="wrn.mo2." localSheetId="0" hidden="1">{#N/A,#N/A,FALSE,"MO (2)"}</definedName>
    <definedName name="wrn.mo2." localSheetId="12" hidden="1">{#N/A,#N/A,FALSE,"MO (2)"}</definedName>
    <definedName name="wrn.mo2." hidden="1">{#N/A,#N/A,FALSE,"MO (2)"}</definedName>
    <definedName name="wrn.Orçamento." localSheetId="2" hidden="1">{#N/A,#N/A,FALSE,"Planilha";#N/A,#N/A,FALSE,"Resumo";#N/A,#N/A,FALSE,"Fisico";#N/A,#N/A,FALSE,"Financeiro";#N/A,#N/A,FALSE,"Financeiro"}</definedName>
    <definedName name="wrn.Orçamento." localSheetId="6" hidden="1">{#N/A,#N/A,FALSE,"Planilha";#N/A,#N/A,FALSE,"Resumo";#N/A,#N/A,FALSE,"Fisico";#N/A,#N/A,FALSE,"Financeiro";#N/A,#N/A,FALSE,"Financeiro"}</definedName>
    <definedName name="wrn.Orçamento." localSheetId="8" hidden="1">{#N/A,#N/A,FALSE,"Planilha";#N/A,#N/A,FALSE,"Resumo";#N/A,#N/A,FALSE,"Fisico";#N/A,#N/A,FALSE,"Financeiro";#N/A,#N/A,FALSE,"Financeiro"}</definedName>
    <definedName name="wrn.Orçamento." localSheetId="10" hidden="1">{#N/A,#N/A,FALSE,"Planilha";#N/A,#N/A,FALSE,"Resumo";#N/A,#N/A,FALSE,"Fisico";#N/A,#N/A,FALSE,"Financeiro";#N/A,#N/A,FALSE,"Financeiro"}</definedName>
    <definedName name="wrn.Orçamento." localSheetId="3" hidden="1">{#N/A,#N/A,FALSE,"Planilha";#N/A,#N/A,FALSE,"Resumo";#N/A,#N/A,FALSE,"Fisico";#N/A,#N/A,FALSE,"Financeiro";#N/A,#N/A,FALSE,"Financeiro"}</definedName>
    <definedName name="wrn.Orçamento." localSheetId="5" hidden="1">{#N/A,#N/A,FALSE,"Planilha";#N/A,#N/A,FALSE,"Resumo";#N/A,#N/A,FALSE,"Fisico";#N/A,#N/A,FALSE,"Financeiro";#N/A,#N/A,FALSE,"Financeiro"}</definedName>
    <definedName name="wrn.Orçamento." localSheetId="7" hidden="1">{#N/A,#N/A,FALSE,"Planilha";#N/A,#N/A,FALSE,"Resumo";#N/A,#N/A,FALSE,"Fisico";#N/A,#N/A,FALSE,"Financeiro";#N/A,#N/A,FALSE,"Financeiro"}</definedName>
    <definedName name="wrn.Orçamento." localSheetId="9" hidden="1">{#N/A,#N/A,FALSE,"Planilha";#N/A,#N/A,FALSE,"Resumo";#N/A,#N/A,FALSE,"Fisico";#N/A,#N/A,FALSE,"Financeiro";#N/A,#N/A,FALSE,"Financeiro"}</definedName>
    <definedName name="wrn.Orçamento." localSheetId="11" hidden="1">{#N/A,#N/A,FALSE,"Planilha";#N/A,#N/A,FALSE,"Resumo";#N/A,#N/A,FALSE,"Fisico";#N/A,#N/A,FALSE,"Financeiro";#N/A,#N/A,FALSE,"Financeiro"}</definedName>
    <definedName name="wrn.Orçamento." localSheetId="4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12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2">#REF!</definedName>
    <definedName name="WSFDGSJHKJSçghsK" localSheetId="6">#REF!</definedName>
    <definedName name="WSFDGSJHKJSçghsK" localSheetId="8">#REF!</definedName>
    <definedName name="WSFDGSJHKJSçghsK" localSheetId="10">#REF!</definedName>
    <definedName name="WSFDGSJHKJSçghsK" localSheetId="3">#REF!</definedName>
    <definedName name="WSFDGSJHKJSçghsK" localSheetId="5">#REF!</definedName>
    <definedName name="WSFDGSJHKJSçghsK" localSheetId="7">#REF!</definedName>
    <definedName name="WSFDGSJHKJSçghsK" localSheetId="9">#REF!</definedName>
    <definedName name="WSFDGSJHKJSçghsK" localSheetId="4">#REF!</definedName>
    <definedName name="WSFDGSJHKJSçghsK" localSheetId="12">#REF!</definedName>
    <definedName name="WSFDGSJHKJSçghsK">#REF!</definedName>
    <definedName name="WW" localSheetId="6">#REF!</definedName>
    <definedName name="WW" localSheetId="8">#REF!</definedName>
    <definedName name="WW" localSheetId="10">#REF!</definedName>
    <definedName name="WW" localSheetId="5">#REF!</definedName>
    <definedName name="WW" localSheetId="7">#REF!</definedName>
    <definedName name="WW" localSheetId="9">#REF!</definedName>
    <definedName name="WW" localSheetId="4">#REF!</definedName>
    <definedName name="WW" localSheetId="0">#REF!</definedName>
    <definedName name="WW" localSheetId="12">#REF!</definedName>
    <definedName name="WW">#REF!</definedName>
    <definedName name="X" localSheetId="2" hidden="1">{#N/A,#N/A,FALSE,"Planilha";#N/A,#N/A,FALSE,"Resumo";#N/A,#N/A,FALSE,"Fisico";#N/A,#N/A,FALSE,"Financeiro";#N/A,#N/A,FALSE,"Financeiro"}</definedName>
    <definedName name="X" localSheetId="6" hidden="1">{#N/A,#N/A,FALSE,"Planilha";#N/A,#N/A,FALSE,"Resumo";#N/A,#N/A,FALSE,"Fisico";#N/A,#N/A,FALSE,"Financeiro";#N/A,#N/A,FALSE,"Financeiro"}</definedName>
    <definedName name="X" localSheetId="8" hidden="1">{#N/A,#N/A,FALSE,"Planilha";#N/A,#N/A,FALSE,"Resumo";#N/A,#N/A,FALSE,"Fisico";#N/A,#N/A,FALSE,"Financeiro";#N/A,#N/A,FALSE,"Financeiro"}</definedName>
    <definedName name="X" localSheetId="10" hidden="1">{#N/A,#N/A,FALSE,"Planilha";#N/A,#N/A,FALSE,"Resumo";#N/A,#N/A,FALSE,"Fisico";#N/A,#N/A,FALSE,"Financeiro";#N/A,#N/A,FALSE,"Financeiro"}</definedName>
    <definedName name="X" localSheetId="3" hidden="1">{#N/A,#N/A,FALSE,"Planilha";#N/A,#N/A,FALSE,"Resumo";#N/A,#N/A,FALSE,"Fisico";#N/A,#N/A,FALSE,"Financeiro";#N/A,#N/A,FALSE,"Financeiro"}</definedName>
    <definedName name="X" localSheetId="5" hidden="1">{#N/A,#N/A,FALSE,"Planilha";#N/A,#N/A,FALSE,"Resumo";#N/A,#N/A,FALSE,"Fisico";#N/A,#N/A,FALSE,"Financeiro";#N/A,#N/A,FALSE,"Financeiro"}</definedName>
    <definedName name="X" localSheetId="7" hidden="1">{#N/A,#N/A,FALSE,"Planilha";#N/A,#N/A,FALSE,"Resumo";#N/A,#N/A,FALSE,"Fisico";#N/A,#N/A,FALSE,"Financeiro";#N/A,#N/A,FALSE,"Financeiro"}</definedName>
    <definedName name="X" localSheetId="9" hidden="1">{#N/A,#N/A,FALSE,"Planilha";#N/A,#N/A,FALSE,"Resumo";#N/A,#N/A,FALSE,"Fisico";#N/A,#N/A,FALSE,"Financeiro";#N/A,#N/A,FALSE,"Financeiro"}</definedName>
    <definedName name="X" localSheetId="11" hidden="1">{#N/A,#N/A,FALSE,"Planilha";#N/A,#N/A,FALSE,"Resumo";#N/A,#N/A,FALSE,"Fisico";#N/A,#N/A,FALSE,"Financeiro";#N/A,#N/A,FALSE,"Financeiro"}</definedName>
    <definedName name="X" localSheetId="4" hidden="1">{#N/A,#N/A,FALSE,"Planilha";#N/A,#N/A,FALSE,"Resumo";#N/A,#N/A,FALSE,"Fisico";#N/A,#N/A,FALSE,"Financeiro";#N/A,#N/A,FALSE,"Financeiro"}</definedName>
    <definedName name="X" localSheetId="0" hidden="1">{#N/A,#N/A,FALSE,"Planilha";#N/A,#N/A,FALSE,"Resumo";#N/A,#N/A,FALSE,"Fisico";#N/A,#N/A,FALSE,"Financeiro";#N/A,#N/A,FALSE,"Financeiro"}</definedName>
    <definedName name="X" localSheetId="12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2">#REF!</definedName>
    <definedName name="Xa" localSheetId="6">#REF!</definedName>
    <definedName name="Xa" localSheetId="8">#REF!</definedName>
    <definedName name="Xa" localSheetId="10">#REF!</definedName>
    <definedName name="Xa" localSheetId="3">#REF!</definedName>
    <definedName name="Xa" localSheetId="5">#REF!</definedName>
    <definedName name="Xa" localSheetId="7">#REF!</definedName>
    <definedName name="Xa" localSheetId="9">#REF!</definedName>
    <definedName name="Xa" localSheetId="4">#REF!</definedName>
    <definedName name="Xa" localSheetId="12">#REF!</definedName>
    <definedName name="Xa">#REF!</definedName>
    <definedName name="Xb" localSheetId="6">#REF!</definedName>
    <definedName name="Xb" localSheetId="8">#REF!</definedName>
    <definedName name="Xb" localSheetId="10">#REF!</definedName>
    <definedName name="Xb" localSheetId="5">#REF!</definedName>
    <definedName name="Xb" localSheetId="7">#REF!</definedName>
    <definedName name="Xb" localSheetId="9">#REF!</definedName>
    <definedName name="Xb" localSheetId="4">#REF!</definedName>
    <definedName name="Xb" localSheetId="12">#REF!</definedName>
    <definedName name="Xb">#REF!</definedName>
    <definedName name="Xc" localSheetId="6">#REF!</definedName>
    <definedName name="Xc" localSheetId="8">#REF!</definedName>
    <definedName name="Xc" localSheetId="10">#REF!</definedName>
    <definedName name="Xc" localSheetId="5">#REF!</definedName>
    <definedName name="Xc" localSheetId="7">#REF!</definedName>
    <definedName name="Xc" localSheetId="9">#REF!</definedName>
    <definedName name="Xc" localSheetId="4">#REF!</definedName>
    <definedName name="Xc" localSheetId="12">#REF!</definedName>
    <definedName name="Xc">#REF!</definedName>
    <definedName name="xczvzxc" localSheetId="5">#REF!</definedName>
    <definedName name="xczvzxc" localSheetId="4">#REF!</definedName>
    <definedName name="xczvzxc">#REF!</definedName>
    <definedName name="XX" localSheetId="5">#REF!</definedName>
    <definedName name="XX" localSheetId="4">#REF!</definedName>
    <definedName name="XX" localSheetId="0">#REF!</definedName>
    <definedName name="XX">#REF!</definedName>
    <definedName name="XXX" localSheetId="2">'BM 01 - RANIEIRI'!XXX</definedName>
    <definedName name="XXX" localSheetId="6">'BM 03 - RANIERI'!XXX</definedName>
    <definedName name="XXX" localSheetId="8">'BM 04 - Ranieri'!XXX</definedName>
    <definedName name="XXX" localSheetId="10">'BM 05'!XXX</definedName>
    <definedName name="XXX" localSheetId="3">'MC 01 - RANIERI'!XXX</definedName>
    <definedName name="XXX" localSheetId="5">'MC 02 - RANIERI'!XXX</definedName>
    <definedName name="XXX" localSheetId="7">'MC 03 - RANIERI'!XXX</definedName>
    <definedName name="XXX" localSheetId="9">'MC 04 - Ranieri'!XXX</definedName>
    <definedName name="XXX" localSheetId="11">'MC 05'!XXX</definedName>
    <definedName name="XXX" localSheetId="4">'MEDIÇÃO 02 - RANIEIRI'!XXX</definedName>
    <definedName name="XXX" localSheetId="0">Plan.Orçam.!XXX</definedName>
    <definedName name="XXX" localSheetId="12">Planilha1!XXX</definedName>
    <definedName name="XXX">[0]!XXX</definedName>
    <definedName name="XXXX" localSheetId="2">'BM 01 - RANIEIRI'!XXXX</definedName>
    <definedName name="XXXX" localSheetId="6">'BM 03 - RANIERI'!XXXX</definedName>
    <definedName name="XXXX" localSheetId="8">'BM 04 - Ranieri'!XXXX</definedName>
    <definedName name="XXXX" localSheetId="10">'BM 05'!XXXX</definedName>
    <definedName name="XXXX" localSheetId="3">'MC 01 - RANIERI'!XXXX</definedName>
    <definedName name="XXXX" localSheetId="5">'MC 02 - RANIERI'!XXXX</definedName>
    <definedName name="XXXX" localSheetId="7">'MC 03 - RANIERI'!XXXX</definedName>
    <definedName name="XXXX" localSheetId="9">'MC 04 - Ranieri'!XXXX</definedName>
    <definedName name="XXXX" localSheetId="11">'MC 05'!XXXX</definedName>
    <definedName name="XXXX" localSheetId="4">'MEDIÇÃO 02 - RANIEIRI'!XXXX</definedName>
    <definedName name="XXXX" localSheetId="0">Plan.Orçam.!XXXX</definedName>
    <definedName name="XXXX" localSheetId="12">Planilha1!XXXX</definedName>
    <definedName name="XXXX">[0]!XXXX</definedName>
    <definedName name="xxxxxxx" localSheetId="2">#REF!</definedName>
    <definedName name="xxxxxxx" localSheetId="6">#REF!</definedName>
    <definedName name="xxxxxxx" localSheetId="8">#REF!</definedName>
    <definedName name="xxxxxxx" localSheetId="10">#REF!</definedName>
    <definedName name="xxxxxxx" localSheetId="3">#REF!</definedName>
    <definedName name="xxxxxxx" localSheetId="5">#REF!</definedName>
    <definedName name="xxxxxxx" localSheetId="7">#REF!</definedName>
    <definedName name="xxxxxxx" localSheetId="9">#REF!</definedName>
    <definedName name="xxxxxxx" localSheetId="4">#REF!</definedName>
    <definedName name="xxxxxxx" localSheetId="0">#REF!</definedName>
    <definedName name="xxxxxxx" localSheetId="12">#REF!</definedName>
    <definedName name="xxxxxxx">#REF!</definedName>
    <definedName name="Y" localSheetId="6">#REF!</definedName>
    <definedName name="Y" localSheetId="8">#REF!</definedName>
    <definedName name="Y" localSheetId="10">#REF!</definedName>
    <definedName name="Y" localSheetId="5">#REF!</definedName>
    <definedName name="Y" localSheetId="7">#REF!</definedName>
    <definedName name="Y" localSheetId="9">#REF!</definedName>
    <definedName name="Y" localSheetId="4">#REF!</definedName>
    <definedName name="Y" localSheetId="12">#REF!</definedName>
    <definedName name="Y">#REF!</definedName>
    <definedName name="YJGGHG" localSheetId="2">[1]Reforma!#REF!</definedName>
    <definedName name="YJGGHG" localSheetId="6">[1]Reforma!#REF!</definedName>
    <definedName name="YJGGHG" localSheetId="8">[1]Reforma!#REF!</definedName>
    <definedName name="YJGGHG" localSheetId="10">[1]Reforma!#REF!</definedName>
    <definedName name="YJGGHG" localSheetId="3">[1]Reforma!#REF!</definedName>
    <definedName name="YJGGHG" localSheetId="5">[1]Reforma!#REF!</definedName>
    <definedName name="YJGGHG" localSheetId="7">[1]Reforma!#REF!</definedName>
    <definedName name="YJGGHG" localSheetId="9">[1]Reforma!#REF!</definedName>
    <definedName name="YJGGHG" localSheetId="4">[1]Reforma!#REF!</definedName>
    <definedName name="YJGGHG" localSheetId="12">[1]Reforma!#REF!</definedName>
    <definedName name="YJGGHG">[1]Reforma!#REF!</definedName>
    <definedName name="yngrid" localSheetId="2">#REF!</definedName>
    <definedName name="yngrid" localSheetId="6">#REF!</definedName>
    <definedName name="yngrid" localSheetId="8">#REF!</definedName>
    <definedName name="yngrid" localSheetId="10">#REF!</definedName>
    <definedName name="yngrid" localSheetId="3">#REF!</definedName>
    <definedName name="yngrid" localSheetId="5">#REF!</definedName>
    <definedName name="yngrid" localSheetId="7">#REF!</definedName>
    <definedName name="yngrid" localSheetId="9">#REF!</definedName>
    <definedName name="yngrid" localSheetId="4">#REF!</definedName>
    <definedName name="yngrid" localSheetId="12">#REF!</definedName>
    <definedName name="yngrid">#REF!</definedName>
    <definedName name="yngridd" localSheetId="6">#REF!</definedName>
    <definedName name="yngridd" localSheetId="8">#REF!</definedName>
    <definedName name="yngridd" localSheetId="10">#REF!</definedName>
    <definedName name="yngridd" localSheetId="5">#REF!</definedName>
    <definedName name="yngridd" localSheetId="7">#REF!</definedName>
    <definedName name="yngridd" localSheetId="9">#REF!</definedName>
    <definedName name="yngridd" localSheetId="4">#REF!</definedName>
    <definedName name="yngridd" localSheetId="12">#REF!</definedName>
    <definedName name="yngridd">#REF!</definedName>
    <definedName name="yoli" localSheetId="6">#REF!</definedName>
    <definedName name="yoli" localSheetId="8">#REF!</definedName>
    <definedName name="yoli" localSheetId="10">#REF!</definedName>
    <definedName name="yoli" localSheetId="5">#REF!</definedName>
    <definedName name="yoli" localSheetId="7">#REF!</definedName>
    <definedName name="yoli" localSheetId="9">#REF!</definedName>
    <definedName name="yoli" localSheetId="4">#REF!</definedName>
    <definedName name="yoli" localSheetId="12">#REF!</definedName>
    <definedName name="yoli">#REF!</definedName>
    <definedName name="yULIAN" localSheetId="5">#REF!</definedName>
    <definedName name="yULIAN" localSheetId="4">#REF!</definedName>
    <definedName name="yULIAN">#REF!</definedName>
    <definedName name="YY" localSheetId="5">#REF!</definedName>
    <definedName name="YY" localSheetId="4">#REF!</definedName>
    <definedName name="YY" localSheetId="0">#REF!</definedName>
    <definedName name="YY">#REF!</definedName>
    <definedName name="Z" localSheetId="5">#REF!</definedName>
    <definedName name="Z" localSheetId="4">#REF!</definedName>
    <definedName name="Z">#REF!</definedName>
    <definedName name="ZCERTOP" localSheetId="5">#REF!</definedName>
    <definedName name="ZCERTOP" localSheetId="4">#REF!</definedName>
    <definedName name="ZCERTOP">#REF!</definedName>
    <definedName name="zsfdbvzsfdbfzdb" localSheetId="5">#REF!</definedName>
    <definedName name="zsfdbvzsfdbfzdb" localSheetId="4">#REF!</definedName>
    <definedName name="zsfdbvzsfdbfzdb">#REF!</definedName>
    <definedName name="zxc" localSheetId="2">[1]Reforma!#REF!</definedName>
    <definedName name="zxc" localSheetId="6">[1]Reforma!#REF!</definedName>
    <definedName name="zxc" localSheetId="8">[1]Reforma!#REF!</definedName>
    <definedName name="zxc" localSheetId="10">[1]Reforma!#REF!</definedName>
    <definedName name="zxc" localSheetId="3">[1]Reforma!#REF!</definedName>
    <definedName name="zxc" localSheetId="5">[1]Reforma!#REF!</definedName>
    <definedName name="zxc" localSheetId="7">[1]Reforma!#REF!</definedName>
    <definedName name="zxc" localSheetId="9">[1]Reforma!#REF!</definedName>
    <definedName name="zxc" localSheetId="4">[1]Reforma!#REF!</definedName>
    <definedName name="zxc" localSheetId="12">[1]Reforma!#REF!</definedName>
    <definedName name="zxc">[1]Reforma!#REF!</definedName>
    <definedName name="ZZ" localSheetId="6">#REF!</definedName>
    <definedName name="ZZ" localSheetId="8">#REF!</definedName>
    <definedName name="ZZ" localSheetId="10">#REF!</definedName>
    <definedName name="ZZ" localSheetId="5">#REF!</definedName>
    <definedName name="ZZ" localSheetId="7">#REF!</definedName>
    <definedName name="ZZ" localSheetId="9">#REF!</definedName>
    <definedName name="ZZ" localSheetId="4">#REF!</definedName>
    <definedName name="ZZ" localSheetId="0">#REF!</definedName>
    <definedName name="ZZ" localSheetId="12">#REF!</definedName>
    <definedName name="ZZ">#REF!</definedName>
  </definedNames>
  <calcPr calcId="191029"/>
</workbook>
</file>

<file path=xl/calcChain.xml><?xml version="1.0" encoding="utf-8"?>
<calcChain xmlns="http://schemas.openxmlformats.org/spreadsheetml/2006/main">
  <c r="H284" i="20" l="1"/>
  <c r="K180" i="20" l="1"/>
  <c r="J269" i="20"/>
  <c r="M269" i="20" s="1"/>
  <c r="J265" i="20"/>
  <c r="L265" i="20" s="1"/>
  <c r="J243" i="20"/>
  <c r="M202" i="20"/>
  <c r="J91" i="20"/>
  <c r="M91" i="20" s="1"/>
  <c r="J52" i="18"/>
  <c r="J115" i="18"/>
  <c r="J126" i="18"/>
  <c r="J131" i="18"/>
  <c r="J145" i="18"/>
  <c r="J145" i="20" s="1"/>
  <c r="J167" i="18"/>
  <c r="J167" i="20" s="1"/>
  <c r="R272" i="21"/>
  <c r="S272" i="21"/>
  <c r="T271" i="21"/>
  <c r="I271" i="21"/>
  <c r="T262" i="21"/>
  <c r="T241" i="21"/>
  <c r="T258" i="21" s="1"/>
  <c r="T211" i="21"/>
  <c r="T208" i="21"/>
  <c r="T137" i="21"/>
  <c r="T65" i="21"/>
  <c r="R60" i="21"/>
  <c r="R59" i="21"/>
  <c r="R58" i="21"/>
  <c r="R57" i="21"/>
  <c r="R56" i="21"/>
  <c r="R55" i="21"/>
  <c r="T51" i="21"/>
  <c r="L63" i="21"/>
  <c r="S63" i="21" s="1"/>
  <c r="T62" i="21" s="1"/>
  <c r="T48" i="21"/>
  <c r="T45" i="21"/>
  <c r="T43" i="21"/>
  <c r="T40" i="21"/>
  <c r="T37" i="21"/>
  <c r="T31" i="21"/>
  <c r="T27" i="21"/>
  <c r="R24" i="21"/>
  <c r="R23" i="21"/>
  <c r="R22" i="21"/>
  <c r="R21" i="21"/>
  <c r="R20" i="21"/>
  <c r="T17" i="21"/>
  <c r="K283" i="20"/>
  <c r="H283" i="20"/>
  <c r="K282" i="20"/>
  <c r="H282" i="20"/>
  <c r="K281" i="20"/>
  <c r="H281" i="20"/>
  <c r="K280" i="20"/>
  <c r="H280" i="20"/>
  <c r="K279" i="20"/>
  <c r="H279" i="20"/>
  <c r="K278" i="20"/>
  <c r="H278" i="20"/>
  <c r="K277" i="20"/>
  <c r="H277" i="20"/>
  <c r="K276" i="20"/>
  <c r="H276" i="20"/>
  <c r="K275" i="20"/>
  <c r="H275" i="20"/>
  <c r="K274" i="20"/>
  <c r="H274" i="20"/>
  <c r="K273" i="20"/>
  <c r="H273" i="20"/>
  <c r="K272" i="20"/>
  <c r="H272" i="20"/>
  <c r="K271" i="20"/>
  <c r="H271" i="20"/>
  <c r="K270" i="20"/>
  <c r="H270" i="20"/>
  <c r="K269" i="20"/>
  <c r="H269" i="20"/>
  <c r="K268" i="20"/>
  <c r="H268" i="20"/>
  <c r="K266" i="20"/>
  <c r="H266" i="20"/>
  <c r="M265" i="20"/>
  <c r="K265" i="20"/>
  <c r="H265" i="20"/>
  <c r="K264" i="20"/>
  <c r="H264" i="20"/>
  <c r="K263" i="20"/>
  <c r="H263" i="20"/>
  <c r="K262" i="20"/>
  <c r="H262" i="20"/>
  <c r="K261" i="20"/>
  <c r="H261" i="20"/>
  <c r="K260" i="20"/>
  <c r="H260" i="20"/>
  <c r="K259" i="20"/>
  <c r="H259" i="20"/>
  <c r="K258" i="20"/>
  <c r="H258" i="20"/>
  <c r="K257" i="20"/>
  <c r="H257" i="20"/>
  <c r="K256" i="20"/>
  <c r="H256" i="20"/>
  <c r="K255" i="20"/>
  <c r="H255" i="20"/>
  <c r="K254" i="20"/>
  <c r="H254" i="20"/>
  <c r="K253" i="20"/>
  <c r="H253" i="20"/>
  <c r="K252" i="20"/>
  <c r="H252" i="20"/>
  <c r="K251" i="20"/>
  <c r="H251" i="20"/>
  <c r="K250" i="20"/>
  <c r="H250" i="20"/>
  <c r="K249" i="20"/>
  <c r="H249" i="20"/>
  <c r="K248" i="20"/>
  <c r="H248" i="20"/>
  <c r="K247" i="20"/>
  <c r="H247" i="20"/>
  <c r="K245" i="20"/>
  <c r="H245" i="20"/>
  <c r="K244" i="20"/>
  <c r="H244" i="20"/>
  <c r="K243" i="20"/>
  <c r="H243" i="20"/>
  <c r="K241" i="20"/>
  <c r="H241" i="20"/>
  <c r="K240" i="20"/>
  <c r="H240" i="20"/>
  <c r="K239" i="20"/>
  <c r="K238" i="20" s="1"/>
  <c r="H239" i="20"/>
  <c r="K237" i="20"/>
  <c r="H237" i="20"/>
  <c r="K236" i="20"/>
  <c r="H236" i="20"/>
  <c r="K235" i="20"/>
  <c r="H235" i="20"/>
  <c r="K234" i="20"/>
  <c r="K233" i="20" s="1"/>
  <c r="H234" i="20"/>
  <c r="H233" i="20" s="1"/>
  <c r="K232" i="20"/>
  <c r="H232" i="20"/>
  <c r="K231" i="20"/>
  <c r="H231" i="20"/>
  <c r="K230" i="20"/>
  <c r="H230" i="20"/>
  <c r="K228" i="20"/>
  <c r="H228" i="20"/>
  <c r="K227" i="20"/>
  <c r="H227" i="20"/>
  <c r="K226" i="20"/>
  <c r="H226" i="20"/>
  <c r="K225" i="20"/>
  <c r="H225" i="20"/>
  <c r="K224" i="20"/>
  <c r="H224" i="20"/>
  <c r="K223" i="20"/>
  <c r="H223" i="20"/>
  <c r="K222" i="20"/>
  <c r="H222" i="20"/>
  <c r="K221" i="20"/>
  <c r="K220" i="20" s="1"/>
  <c r="H221" i="20"/>
  <c r="H220" i="20" s="1"/>
  <c r="K219" i="20"/>
  <c r="K213" i="20" s="1"/>
  <c r="H219" i="20"/>
  <c r="K218" i="20"/>
  <c r="H218" i="20"/>
  <c r="K217" i="20"/>
  <c r="H217" i="20"/>
  <c r="K216" i="20"/>
  <c r="H216" i="20"/>
  <c r="K215" i="20"/>
  <c r="H215" i="20"/>
  <c r="K214" i="20"/>
  <c r="H214" i="20"/>
  <c r="K212" i="20"/>
  <c r="H212" i="20"/>
  <c r="K211" i="20"/>
  <c r="H211" i="20"/>
  <c r="K210" i="20"/>
  <c r="H210" i="20"/>
  <c r="K209" i="20"/>
  <c r="H209" i="20"/>
  <c r="H208" i="20"/>
  <c r="K207" i="20"/>
  <c r="H207" i="20"/>
  <c r="K206" i="20"/>
  <c r="H206" i="20"/>
  <c r="K205" i="20"/>
  <c r="H205" i="20"/>
  <c r="K204" i="20"/>
  <c r="H204" i="20"/>
  <c r="K203" i="20"/>
  <c r="H203" i="20"/>
  <c r="L202" i="20"/>
  <c r="K202" i="20"/>
  <c r="H202" i="20"/>
  <c r="K201" i="20"/>
  <c r="H201" i="20"/>
  <c r="K200" i="20"/>
  <c r="H200" i="20"/>
  <c r="K199" i="20"/>
  <c r="H199" i="20"/>
  <c r="H195" i="20" s="1"/>
  <c r="K198" i="20"/>
  <c r="K195" i="20" s="1"/>
  <c r="H198" i="20"/>
  <c r="K197" i="20"/>
  <c r="H197" i="20"/>
  <c r="K196" i="20"/>
  <c r="H196" i="20"/>
  <c r="K194" i="20"/>
  <c r="H194" i="20"/>
  <c r="K193" i="20"/>
  <c r="H193" i="20"/>
  <c r="K192" i="20"/>
  <c r="H192" i="20"/>
  <c r="K191" i="20"/>
  <c r="H191" i="20"/>
  <c r="K190" i="20"/>
  <c r="H190" i="20"/>
  <c r="K189" i="20"/>
  <c r="H189" i="20"/>
  <c r="K188" i="20"/>
  <c r="H188" i="20"/>
  <c r="K187" i="20"/>
  <c r="H187" i="20"/>
  <c r="K186" i="20"/>
  <c r="H186" i="20"/>
  <c r="K185" i="20"/>
  <c r="H185" i="20"/>
  <c r="K184" i="20"/>
  <c r="H184" i="20"/>
  <c r="K183" i="20"/>
  <c r="H183" i="20"/>
  <c r="K182" i="20"/>
  <c r="K181" i="20" s="1"/>
  <c r="H182" i="20"/>
  <c r="H180" i="20"/>
  <c r="K179" i="20"/>
  <c r="H179" i="20"/>
  <c r="K178" i="20"/>
  <c r="K177" i="20"/>
  <c r="H178" i="20"/>
  <c r="H177" i="20"/>
  <c r="K176" i="20"/>
  <c r="K175" i="20"/>
  <c r="H176" i="20"/>
  <c r="H175" i="20" s="1"/>
  <c r="K173" i="20"/>
  <c r="H173" i="20"/>
  <c r="K172" i="20"/>
  <c r="H172" i="20"/>
  <c r="K171" i="20"/>
  <c r="H171" i="20"/>
  <c r="K170" i="20"/>
  <c r="H170" i="20"/>
  <c r="K169" i="20"/>
  <c r="H169" i="20"/>
  <c r="K168" i="20"/>
  <c r="H168" i="20"/>
  <c r="K167" i="20"/>
  <c r="H167" i="20"/>
  <c r="K165" i="20"/>
  <c r="K146" i="20" s="1"/>
  <c r="H165" i="20"/>
  <c r="K164" i="20"/>
  <c r="H164" i="20"/>
  <c r="K163" i="20"/>
  <c r="H163" i="20"/>
  <c r="K162" i="20"/>
  <c r="H162" i="20"/>
  <c r="K161" i="20"/>
  <c r="H161" i="20"/>
  <c r="K160" i="20"/>
  <c r="H160" i="20"/>
  <c r="K159" i="20"/>
  <c r="H159" i="20"/>
  <c r="K158" i="20"/>
  <c r="H158" i="20"/>
  <c r="K157" i="20"/>
  <c r="H157" i="20"/>
  <c r="K156" i="20"/>
  <c r="H156" i="20"/>
  <c r="K155" i="20"/>
  <c r="H155" i="20"/>
  <c r="K154" i="20"/>
  <c r="H154" i="20"/>
  <c r="K153" i="20"/>
  <c r="H153" i="20"/>
  <c r="K152" i="20"/>
  <c r="H152" i="20"/>
  <c r="K151" i="20"/>
  <c r="H151" i="20"/>
  <c r="K150" i="20"/>
  <c r="H150" i="20"/>
  <c r="K149" i="20"/>
  <c r="H149" i="20"/>
  <c r="K148" i="20"/>
  <c r="H148" i="20"/>
  <c r="K147" i="20"/>
  <c r="H147" i="20"/>
  <c r="K145" i="20"/>
  <c r="H145" i="20"/>
  <c r="K144" i="20"/>
  <c r="H144" i="20"/>
  <c r="K143" i="20"/>
  <c r="H143" i="20"/>
  <c r="K142" i="20"/>
  <c r="H142" i="20"/>
  <c r="K141" i="20"/>
  <c r="H141" i="20"/>
  <c r="K140" i="20"/>
  <c r="H140" i="20"/>
  <c r="K139" i="20"/>
  <c r="H139" i="20"/>
  <c r="K138" i="20"/>
  <c r="H138" i="20"/>
  <c r="K137" i="20"/>
  <c r="H137" i="20"/>
  <c r="K136" i="20"/>
  <c r="H136" i="20"/>
  <c r="H134" i="20" s="1"/>
  <c r="K135" i="20"/>
  <c r="K134" i="20" s="1"/>
  <c r="H135" i="20"/>
  <c r="K133" i="20"/>
  <c r="H133" i="20"/>
  <c r="K132" i="20"/>
  <c r="H132" i="20"/>
  <c r="K131" i="20"/>
  <c r="H131" i="20"/>
  <c r="K130" i="20"/>
  <c r="H130" i="20"/>
  <c r="K129" i="20"/>
  <c r="H129" i="20"/>
  <c r="K128" i="20"/>
  <c r="H128" i="20"/>
  <c r="K127" i="20"/>
  <c r="H127" i="20"/>
  <c r="K126" i="20"/>
  <c r="K125" i="20" s="1"/>
  <c r="H126" i="20"/>
  <c r="K124" i="20"/>
  <c r="H124" i="20"/>
  <c r="K123" i="20"/>
  <c r="H123" i="20"/>
  <c r="K122" i="20"/>
  <c r="H122" i="20"/>
  <c r="K121" i="20"/>
  <c r="H121" i="20"/>
  <c r="K120" i="20"/>
  <c r="H120" i="20"/>
  <c r="K119" i="20"/>
  <c r="H119" i="20"/>
  <c r="K118" i="20"/>
  <c r="H118" i="20"/>
  <c r="K117" i="20"/>
  <c r="H117" i="20"/>
  <c r="K116" i="20"/>
  <c r="H116" i="20"/>
  <c r="K115" i="20"/>
  <c r="H115" i="20"/>
  <c r="K114" i="20"/>
  <c r="H114" i="20"/>
  <c r="K113" i="20"/>
  <c r="H113" i="20"/>
  <c r="K112" i="20"/>
  <c r="H112" i="20"/>
  <c r="K111" i="20"/>
  <c r="H111" i="20"/>
  <c r="K110" i="20"/>
  <c r="H110" i="20"/>
  <c r="K109" i="20"/>
  <c r="H109" i="20"/>
  <c r="K108" i="20"/>
  <c r="H108" i="20"/>
  <c r="K107" i="20"/>
  <c r="H107" i="20"/>
  <c r="K106" i="20"/>
  <c r="H106" i="20"/>
  <c r="K105" i="20"/>
  <c r="H105" i="20"/>
  <c r="K104" i="20"/>
  <c r="K96" i="20" s="1"/>
  <c r="H104" i="20"/>
  <c r="K103" i="20"/>
  <c r="H103" i="20"/>
  <c r="K102" i="20"/>
  <c r="H102" i="20"/>
  <c r="K101" i="20"/>
  <c r="H101" i="20"/>
  <c r="K100" i="20"/>
  <c r="H100" i="20"/>
  <c r="K99" i="20"/>
  <c r="H99" i="20"/>
  <c r="K98" i="20"/>
  <c r="H98" i="20"/>
  <c r="K97" i="20"/>
  <c r="H97" i="20"/>
  <c r="H96" i="20" s="1"/>
  <c r="K95" i="20"/>
  <c r="H95" i="20"/>
  <c r="K94" i="20"/>
  <c r="H94" i="20"/>
  <c r="K93" i="20"/>
  <c r="H93" i="20"/>
  <c r="K92" i="20"/>
  <c r="H92" i="20"/>
  <c r="K91" i="20"/>
  <c r="H91" i="20"/>
  <c r="K90" i="20"/>
  <c r="H90" i="20"/>
  <c r="K89" i="20"/>
  <c r="H89" i="20"/>
  <c r="K88" i="20"/>
  <c r="H88" i="20"/>
  <c r="H87" i="20" s="1"/>
  <c r="K86" i="20"/>
  <c r="H86" i="20"/>
  <c r="K85" i="20"/>
  <c r="H85" i="20"/>
  <c r="K84" i="20"/>
  <c r="H84" i="20"/>
  <c r="K83" i="20"/>
  <c r="H83" i="20"/>
  <c r="K82" i="20"/>
  <c r="H82" i="20"/>
  <c r="K81" i="20"/>
  <c r="H81" i="20"/>
  <c r="K79" i="20"/>
  <c r="H79" i="20"/>
  <c r="K78" i="20"/>
  <c r="H78" i="20"/>
  <c r="K77" i="20"/>
  <c r="H77" i="20"/>
  <c r="K76" i="20"/>
  <c r="H76" i="20"/>
  <c r="K75" i="20"/>
  <c r="H75" i="20"/>
  <c r="K74" i="20"/>
  <c r="K73" i="20" s="1"/>
  <c r="H74" i="20"/>
  <c r="H73" i="20" s="1"/>
  <c r="K72" i="20"/>
  <c r="H72" i="20"/>
  <c r="K71" i="20"/>
  <c r="H71" i="20"/>
  <c r="K70" i="20"/>
  <c r="H70" i="20"/>
  <c r="K69" i="20"/>
  <c r="H69" i="20"/>
  <c r="K67" i="20"/>
  <c r="H67" i="20"/>
  <c r="K66" i="20"/>
  <c r="H66" i="20"/>
  <c r="K65" i="20"/>
  <c r="H65" i="20"/>
  <c r="K64" i="20"/>
  <c r="K63" i="20" s="1"/>
  <c r="H64" i="20"/>
  <c r="H63" i="20"/>
  <c r="K62" i="20"/>
  <c r="H62" i="20"/>
  <c r="K61" i="20"/>
  <c r="H61" i="20"/>
  <c r="K60" i="20"/>
  <c r="H60" i="20"/>
  <c r="K59" i="20"/>
  <c r="H59" i="20"/>
  <c r="K58" i="20"/>
  <c r="H58" i="20"/>
  <c r="K57" i="20"/>
  <c r="H57" i="20"/>
  <c r="K56" i="20"/>
  <c r="H56" i="20"/>
  <c r="K55" i="20"/>
  <c r="H55" i="20"/>
  <c r="K54" i="20"/>
  <c r="H54" i="20"/>
  <c r="K53" i="20"/>
  <c r="H53" i="20"/>
  <c r="K52" i="20"/>
  <c r="H52" i="20"/>
  <c r="H46" i="20" s="1"/>
  <c r="K51" i="20"/>
  <c r="H51" i="20"/>
  <c r="K50" i="20"/>
  <c r="H50" i="20"/>
  <c r="K49" i="20"/>
  <c r="H49" i="20"/>
  <c r="K48" i="20"/>
  <c r="H48" i="20"/>
  <c r="K47" i="20"/>
  <c r="H47" i="20"/>
  <c r="K45" i="20"/>
  <c r="H45" i="20"/>
  <c r="K44" i="20"/>
  <c r="H44" i="20"/>
  <c r="K43" i="20"/>
  <c r="H43" i="20"/>
  <c r="K42" i="20"/>
  <c r="H42" i="20"/>
  <c r="K41" i="20"/>
  <c r="H41" i="20"/>
  <c r="K40" i="20"/>
  <c r="H40" i="20"/>
  <c r="K39" i="20"/>
  <c r="H39" i="20"/>
  <c r="K38" i="20"/>
  <c r="H38" i="20"/>
  <c r="K37" i="20"/>
  <c r="H37" i="20"/>
  <c r="K36" i="20"/>
  <c r="H36" i="20"/>
  <c r="K35" i="20"/>
  <c r="H35" i="20"/>
  <c r="K34" i="20"/>
  <c r="H34" i="20"/>
  <c r="K33" i="20"/>
  <c r="H33" i="20"/>
  <c r="K32" i="20"/>
  <c r="H32" i="20"/>
  <c r="H31" i="20" s="1"/>
  <c r="K30" i="20"/>
  <c r="H30" i="20"/>
  <c r="K29" i="20"/>
  <c r="H29" i="20"/>
  <c r="K28" i="20"/>
  <c r="H28" i="20"/>
  <c r="K27" i="20"/>
  <c r="H27" i="20"/>
  <c r="K25" i="20"/>
  <c r="H25" i="20"/>
  <c r="K24" i="20"/>
  <c r="H24" i="20"/>
  <c r="K23" i="20"/>
  <c r="H23" i="20"/>
  <c r="K22" i="20"/>
  <c r="H22" i="20"/>
  <c r="K21" i="20"/>
  <c r="H21" i="20"/>
  <c r="K20" i="20"/>
  <c r="K14" i="20" s="1"/>
  <c r="H20" i="20"/>
  <c r="K19" i="20"/>
  <c r="H19" i="20"/>
  <c r="K18" i="20"/>
  <c r="H18" i="20"/>
  <c r="K17" i="20"/>
  <c r="H17" i="20"/>
  <c r="K16" i="20"/>
  <c r="H16" i="20"/>
  <c r="K15" i="20"/>
  <c r="H15" i="20"/>
  <c r="L5" i="20"/>
  <c r="J250" i="18"/>
  <c r="J264" i="18"/>
  <c r="J240" i="18"/>
  <c r="J240" i="20" s="1"/>
  <c r="J235" i="18"/>
  <c r="J231" i="18"/>
  <c r="J283" i="16"/>
  <c r="L283" i="16" s="1"/>
  <c r="J282" i="16"/>
  <c r="J282" i="18" s="1"/>
  <c r="J270" i="16"/>
  <c r="J270" i="18" s="1"/>
  <c r="L270" i="18" s="1"/>
  <c r="J42" i="16"/>
  <c r="J34" i="16"/>
  <c r="J34" i="18" s="1"/>
  <c r="J32" i="16"/>
  <c r="J265" i="16"/>
  <c r="J265" i="18" s="1"/>
  <c r="J266" i="16"/>
  <c r="J223" i="16"/>
  <c r="L223" i="16" s="1"/>
  <c r="J225" i="16"/>
  <c r="J226" i="16"/>
  <c r="J227" i="16"/>
  <c r="J216" i="16"/>
  <c r="J217" i="16"/>
  <c r="L217" i="16" s="1"/>
  <c r="J219" i="16"/>
  <c r="J219" i="18" s="1"/>
  <c r="M219" i="18" s="1"/>
  <c r="J180" i="16"/>
  <c r="J180" i="18" s="1"/>
  <c r="M180" i="18" s="1"/>
  <c r="J179" i="16"/>
  <c r="J178" i="16"/>
  <c r="J178" i="18" s="1"/>
  <c r="J178" i="20" s="1"/>
  <c r="J176" i="16"/>
  <c r="J168" i="16"/>
  <c r="J169" i="16"/>
  <c r="J170" i="16"/>
  <c r="J170" i="18" s="1"/>
  <c r="J128" i="16"/>
  <c r="M128" i="16" s="1"/>
  <c r="J131" i="16"/>
  <c r="J133" i="16"/>
  <c r="J133" i="18" s="1"/>
  <c r="M133" i="18" s="1"/>
  <c r="J127" i="16"/>
  <c r="J100" i="16"/>
  <c r="M100" i="16" s="1"/>
  <c r="J108" i="16"/>
  <c r="L108" i="16" s="1"/>
  <c r="J109" i="16"/>
  <c r="J110" i="16"/>
  <c r="J93" i="16"/>
  <c r="J93" i="18" s="1"/>
  <c r="J94" i="16"/>
  <c r="J94" i="18" s="1"/>
  <c r="J83" i="16"/>
  <c r="J84" i="16"/>
  <c r="J84" i="18" s="1"/>
  <c r="J85" i="16"/>
  <c r="L85" i="16" s="1"/>
  <c r="J72" i="16"/>
  <c r="J72" i="18" s="1"/>
  <c r="J72" i="20" s="1"/>
  <c r="J70" i="16"/>
  <c r="J69" i="16"/>
  <c r="J65" i="16"/>
  <c r="L65" i="16" s="1"/>
  <c r="J66" i="16"/>
  <c r="J48" i="16"/>
  <c r="J48" i="18" s="1"/>
  <c r="J48" i="20" s="1"/>
  <c r="L48" i="20" s="1"/>
  <c r="J50" i="16"/>
  <c r="J269" i="14"/>
  <c r="J269" i="16" s="1"/>
  <c r="J269" i="18" s="1"/>
  <c r="M269" i="18" s="1"/>
  <c r="J270" i="14"/>
  <c r="L270" i="14" s="1"/>
  <c r="J271" i="14"/>
  <c r="J271" i="16" s="1"/>
  <c r="J272" i="14"/>
  <c r="J272" i="16" s="1"/>
  <c r="J272" i="18" s="1"/>
  <c r="M272" i="18" s="1"/>
  <c r="J273" i="14"/>
  <c r="J273" i="16" s="1"/>
  <c r="J274" i="14"/>
  <c r="L274" i="14" s="1"/>
  <c r="J275" i="14"/>
  <c r="J276" i="14"/>
  <c r="J276" i="16" s="1"/>
  <c r="L276" i="16" s="1"/>
  <c r="J277" i="14"/>
  <c r="J278" i="14"/>
  <c r="J279" i="14"/>
  <c r="J279" i="16" s="1"/>
  <c r="J279" i="18" s="1"/>
  <c r="M279" i="18" s="1"/>
  <c r="J280" i="14"/>
  <c r="J280" i="16" s="1"/>
  <c r="J281" i="14"/>
  <c r="J281" i="16" s="1"/>
  <c r="J282" i="14"/>
  <c r="J283" i="14"/>
  <c r="J268" i="14"/>
  <c r="J248" i="14"/>
  <c r="J248" i="16" s="1"/>
  <c r="J248" i="18" s="1"/>
  <c r="J249" i="14"/>
  <c r="J249" i="16" s="1"/>
  <c r="J249" i="18" s="1"/>
  <c r="J250" i="14"/>
  <c r="J250" i="16" s="1"/>
  <c r="J251" i="14"/>
  <c r="J251" i="16" s="1"/>
  <c r="J251" i="18" s="1"/>
  <c r="J252" i="14"/>
  <c r="J252" i="16" s="1"/>
  <c r="J253" i="14"/>
  <c r="J253" i="16" s="1"/>
  <c r="J253" i="18" s="1"/>
  <c r="J253" i="20" s="1"/>
  <c r="M253" i="20" s="1"/>
  <c r="J254" i="14"/>
  <c r="J255" i="14"/>
  <c r="J255" i="16" s="1"/>
  <c r="J256" i="14"/>
  <c r="J256" i="16" s="1"/>
  <c r="J257" i="14"/>
  <c r="J258" i="14"/>
  <c r="J259" i="14"/>
  <c r="J260" i="14"/>
  <c r="J261" i="14"/>
  <c r="J262" i="14"/>
  <c r="J262" i="16" s="1"/>
  <c r="M262" i="16" s="1"/>
  <c r="J263" i="14"/>
  <c r="L263" i="14" s="1"/>
  <c r="J264" i="14"/>
  <c r="J264" i="16" s="1"/>
  <c r="M264" i="16" s="1"/>
  <c r="J265" i="14"/>
  <c r="J266" i="14"/>
  <c r="J247" i="14"/>
  <c r="J247" i="16" s="1"/>
  <c r="J244" i="14"/>
  <c r="J245" i="14"/>
  <c r="L245" i="14" s="1"/>
  <c r="J243" i="14"/>
  <c r="J243" i="16" s="1"/>
  <c r="J243" i="18" s="1"/>
  <c r="M243" i="18" s="1"/>
  <c r="J240" i="14"/>
  <c r="J240" i="16" s="1"/>
  <c r="M240" i="16" s="1"/>
  <c r="J241" i="14"/>
  <c r="J241" i="16" s="1"/>
  <c r="J239" i="14"/>
  <c r="L239" i="14" s="1"/>
  <c r="J235" i="14"/>
  <c r="J235" i="16" s="1"/>
  <c r="L235" i="16" s="1"/>
  <c r="J236" i="14"/>
  <c r="L236" i="14" s="1"/>
  <c r="J237" i="14"/>
  <c r="J234" i="14"/>
  <c r="L234" i="14" s="1"/>
  <c r="J231" i="14"/>
  <c r="J231" i="16" s="1"/>
  <c r="J232" i="14"/>
  <c r="J232" i="16" s="1"/>
  <c r="J230" i="14"/>
  <c r="J222" i="14"/>
  <c r="J222" i="16" s="1"/>
  <c r="J223" i="14"/>
  <c r="J224" i="14"/>
  <c r="J224" i="16" s="1"/>
  <c r="L224" i="16" s="1"/>
  <c r="J225" i="14"/>
  <c r="J226" i="14"/>
  <c r="J227" i="14"/>
  <c r="J228" i="14"/>
  <c r="J221" i="14"/>
  <c r="J215" i="14"/>
  <c r="J216" i="14"/>
  <c r="J217" i="14"/>
  <c r="J218" i="14"/>
  <c r="J218" i="16" s="1"/>
  <c r="L218" i="16" s="1"/>
  <c r="J219" i="14"/>
  <c r="L219" i="14" s="1"/>
  <c r="J214" i="14"/>
  <c r="J214" i="16" s="1"/>
  <c r="L214" i="16" s="1"/>
  <c r="J210" i="14"/>
  <c r="L210" i="14" s="1"/>
  <c r="J211" i="14"/>
  <c r="J212" i="14"/>
  <c r="J209" i="14"/>
  <c r="J197" i="14"/>
  <c r="J197" i="16" s="1"/>
  <c r="M197" i="16" s="1"/>
  <c r="J198" i="14"/>
  <c r="J199" i="14"/>
  <c r="J200" i="14"/>
  <c r="J201" i="14"/>
  <c r="L201" i="14" s="1"/>
  <c r="J202" i="14"/>
  <c r="J202" i="16" s="1"/>
  <c r="J202" i="18" s="1"/>
  <c r="J202" i="20" s="1"/>
  <c r="J203" i="14"/>
  <c r="J203" i="16" s="1"/>
  <c r="J204" i="14"/>
  <c r="J204" i="16" s="1"/>
  <c r="J205" i="14"/>
  <c r="J206" i="14"/>
  <c r="J207" i="14"/>
  <c r="L207" i="14" s="1"/>
  <c r="J196" i="14"/>
  <c r="L196" i="14" s="1"/>
  <c r="J183" i="14"/>
  <c r="J183" i="16" s="1"/>
  <c r="J184" i="14"/>
  <c r="J184" i="16" s="1"/>
  <c r="J184" i="18" s="1"/>
  <c r="J185" i="14"/>
  <c r="J185" i="16" s="1"/>
  <c r="L185" i="16" s="1"/>
  <c r="J186" i="14"/>
  <c r="J187" i="14"/>
  <c r="L187" i="14" s="1"/>
  <c r="J188" i="14"/>
  <c r="J189" i="14"/>
  <c r="J190" i="14"/>
  <c r="J190" i="16" s="1"/>
  <c r="J191" i="14"/>
  <c r="J192" i="14"/>
  <c r="J193" i="14"/>
  <c r="J194" i="14"/>
  <c r="J194" i="16" s="1"/>
  <c r="J194" i="18" s="1"/>
  <c r="J182" i="14"/>
  <c r="J182" i="16" s="1"/>
  <c r="J180" i="14"/>
  <c r="J179" i="14"/>
  <c r="J178" i="14"/>
  <c r="J176" i="14"/>
  <c r="J168" i="14"/>
  <c r="J169" i="14"/>
  <c r="L169" i="14" s="1"/>
  <c r="J170" i="14"/>
  <c r="L170" i="14" s="1"/>
  <c r="J171" i="14"/>
  <c r="J171" i="16" s="1"/>
  <c r="J171" i="18" s="1"/>
  <c r="J171" i="20" s="1"/>
  <c r="M171" i="20" s="1"/>
  <c r="J172" i="14"/>
  <c r="J172" i="16" s="1"/>
  <c r="J172" i="18" s="1"/>
  <c r="J173" i="14"/>
  <c r="J167" i="14"/>
  <c r="J167" i="16" s="1"/>
  <c r="M167" i="16" s="1"/>
  <c r="J148" i="14"/>
  <c r="J149" i="14"/>
  <c r="J149" i="16" s="1"/>
  <c r="J150" i="14"/>
  <c r="J151" i="14"/>
  <c r="J152" i="14"/>
  <c r="J153" i="14"/>
  <c r="J153" i="16" s="1"/>
  <c r="J154" i="14"/>
  <c r="J155" i="14"/>
  <c r="L155" i="14" s="1"/>
  <c r="J156" i="14"/>
  <c r="L156" i="14" s="1"/>
  <c r="J157" i="14"/>
  <c r="J157" i="16" s="1"/>
  <c r="M157" i="16" s="1"/>
  <c r="J158" i="14"/>
  <c r="J158" i="16" s="1"/>
  <c r="J159" i="14"/>
  <c r="J159" i="16" s="1"/>
  <c r="J160" i="14"/>
  <c r="J160" i="16" s="1"/>
  <c r="J161" i="14"/>
  <c r="J161" i="16" s="1"/>
  <c r="J161" i="18" s="1"/>
  <c r="J161" i="20" s="1"/>
  <c r="J162" i="14"/>
  <c r="L162" i="14" s="1"/>
  <c r="J163" i="14"/>
  <c r="J164" i="14"/>
  <c r="J164" i="16" s="1"/>
  <c r="J165" i="14"/>
  <c r="J165" i="16" s="1"/>
  <c r="M165" i="16" s="1"/>
  <c r="J147" i="14"/>
  <c r="J147" i="16" s="1"/>
  <c r="J147" i="18" s="1"/>
  <c r="J147" i="20" s="1"/>
  <c r="J136" i="14"/>
  <c r="J136" i="16" s="1"/>
  <c r="J136" i="18" s="1"/>
  <c r="J136" i="20" s="1"/>
  <c r="J137" i="14"/>
  <c r="L137" i="14" s="1"/>
  <c r="J138" i="14"/>
  <c r="J139" i="14"/>
  <c r="J140" i="14"/>
  <c r="J140" i="16" s="1"/>
  <c r="J140" i="18" s="1"/>
  <c r="L140" i="18" s="1"/>
  <c r="J141" i="14"/>
  <c r="J142" i="14"/>
  <c r="J143" i="14"/>
  <c r="J144" i="14"/>
  <c r="J145" i="14"/>
  <c r="J145" i="16" s="1"/>
  <c r="J135" i="14"/>
  <c r="J127" i="14"/>
  <c r="J128" i="14"/>
  <c r="J129" i="14"/>
  <c r="J129" i="16" s="1"/>
  <c r="J130" i="14"/>
  <c r="L130" i="14" s="1"/>
  <c r="J131" i="14"/>
  <c r="J132" i="14"/>
  <c r="J132" i="16" s="1"/>
  <c r="J133" i="14"/>
  <c r="J126" i="14"/>
  <c r="J126" i="16" s="1"/>
  <c r="M126" i="16" s="1"/>
  <c r="J98" i="14"/>
  <c r="J98" i="16" s="1"/>
  <c r="J98" i="18" s="1"/>
  <c r="J98" i="20" s="1"/>
  <c r="L98" i="20" s="1"/>
  <c r="J99" i="14"/>
  <c r="J100" i="14"/>
  <c r="L100" i="14" s="1"/>
  <c r="J101" i="14"/>
  <c r="J101" i="16" s="1"/>
  <c r="J102" i="14"/>
  <c r="J103" i="14"/>
  <c r="L103" i="14" s="1"/>
  <c r="J104" i="14"/>
  <c r="J105" i="14"/>
  <c r="J106" i="14"/>
  <c r="L106" i="14" s="1"/>
  <c r="J107" i="14"/>
  <c r="J107" i="16" s="1"/>
  <c r="J108" i="14"/>
  <c r="J109" i="14"/>
  <c r="L109" i="14" s="1"/>
  <c r="J110" i="14"/>
  <c r="J111" i="14"/>
  <c r="J111" i="16" s="1"/>
  <c r="J112" i="14"/>
  <c r="J112" i="16" s="1"/>
  <c r="J113" i="14"/>
  <c r="J114" i="14"/>
  <c r="J115" i="14"/>
  <c r="J115" i="16" s="1"/>
  <c r="L115" i="16" s="1"/>
  <c r="J116" i="14"/>
  <c r="J116" i="16" s="1"/>
  <c r="J116" i="18" s="1"/>
  <c r="M116" i="18" s="1"/>
  <c r="J117" i="14"/>
  <c r="J117" i="16" s="1"/>
  <c r="J118" i="14"/>
  <c r="J118" i="16" s="1"/>
  <c r="M118" i="16" s="1"/>
  <c r="J119" i="14"/>
  <c r="J119" i="16" s="1"/>
  <c r="J119" i="18" s="1"/>
  <c r="J119" i="20" s="1"/>
  <c r="M119" i="20" s="1"/>
  <c r="J120" i="14"/>
  <c r="L120" i="14" s="1"/>
  <c r="J121" i="14"/>
  <c r="J122" i="14"/>
  <c r="J123" i="14"/>
  <c r="J123" i="16" s="1"/>
  <c r="J124" i="14"/>
  <c r="J97" i="14"/>
  <c r="J89" i="14"/>
  <c r="J90" i="14"/>
  <c r="J90" i="16" s="1"/>
  <c r="J90" i="18" s="1"/>
  <c r="J91" i="14"/>
  <c r="J91" i="16" s="1"/>
  <c r="J91" i="18" s="1"/>
  <c r="J92" i="14"/>
  <c r="J92" i="16" s="1"/>
  <c r="J92" i="18" s="1"/>
  <c r="L92" i="18" s="1"/>
  <c r="J93" i="14"/>
  <c r="J94" i="14"/>
  <c r="J95" i="14"/>
  <c r="L95" i="14" s="1"/>
  <c r="J88" i="14"/>
  <c r="L88" i="14" s="1"/>
  <c r="J82" i="14"/>
  <c r="J82" i="16" s="1"/>
  <c r="J82" i="18" s="1"/>
  <c r="J83" i="14"/>
  <c r="L83" i="14" s="1"/>
  <c r="J84" i="14"/>
  <c r="L84" i="14" s="1"/>
  <c r="J85" i="14"/>
  <c r="J86" i="14"/>
  <c r="J86" i="16" s="1"/>
  <c r="J86" i="18" s="1"/>
  <c r="M86" i="18" s="1"/>
  <c r="J81" i="14"/>
  <c r="J75" i="14"/>
  <c r="J75" i="16" s="1"/>
  <c r="J75" i="18" s="1"/>
  <c r="J76" i="14"/>
  <c r="J76" i="16" s="1"/>
  <c r="J77" i="14"/>
  <c r="J78" i="14"/>
  <c r="J78" i="16" s="1"/>
  <c r="J78" i="18" s="1"/>
  <c r="J79" i="14"/>
  <c r="J79" i="16" s="1"/>
  <c r="J74" i="14"/>
  <c r="J70" i="14"/>
  <c r="L70" i="14" s="1"/>
  <c r="J71" i="14"/>
  <c r="J71" i="16" s="1"/>
  <c r="J72" i="14"/>
  <c r="J69" i="14"/>
  <c r="L69" i="14" s="1"/>
  <c r="J65" i="14"/>
  <c r="J66" i="14"/>
  <c r="J67" i="14"/>
  <c r="J64" i="14"/>
  <c r="J64" i="16" s="1"/>
  <c r="J48" i="14"/>
  <c r="J49" i="14"/>
  <c r="J49" i="16" s="1"/>
  <c r="J50" i="14"/>
  <c r="L50" i="14" s="1"/>
  <c r="J51" i="14"/>
  <c r="J51" i="16" s="1"/>
  <c r="M51" i="16" s="1"/>
  <c r="J52" i="14"/>
  <c r="J52" i="16" s="1"/>
  <c r="M52" i="16" s="1"/>
  <c r="J53" i="14"/>
  <c r="J53" i="16" s="1"/>
  <c r="J53" i="18" s="1"/>
  <c r="J53" i="20" s="1"/>
  <c r="J54" i="14"/>
  <c r="J54" i="16" s="1"/>
  <c r="L54" i="16" s="1"/>
  <c r="J55" i="14"/>
  <c r="J56" i="14"/>
  <c r="J57" i="14"/>
  <c r="J58" i="14"/>
  <c r="J59" i="14"/>
  <c r="J59" i="16" s="1"/>
  <c r="J60" i="14"/>
  <c r="J60" i="16" s="1"/>
  <c r="J61" i="14"/>
  <c r="J61" i="16" s="1"/>
  <c r="J62" i="14"/>
  <c r="J62" i="16" s="1"/>
  <c r="J62" i="18" s="1"/>
  <c r="L62" i="18" s="1"/>
  <c r="J47" i="14"/>
  <c r="L47" i="14" s="1"/>
  <c r="J33" i="14"/>
  <c r="J33" i="16" s="1"/>
  <c r="J34" i="14"/>
  <c r="J35" i="14"/>
  <c r="J36" i="14"/>
  <c r="L36" i="14" s="1"/>
  <c r="J37" i="14"/>
  <c r="J37" i="16" s="1"/>
  <c r="J37" i="18" s="1"/>
  <c r="J38" i="14"/>
  <c r="J38" i="16" s="1"/>
  <c r="J39" i="14"/>
  <c r="J39" i="16" s="1"/>
  <c r="J40" i="14"/>
  <c r="J40" i="16" s="1"/>
  <c r="J40" i="18" s="1"/>
  <c r="L40" i="18" s="1"/>
  <c r="J41" i="14"/>
  <c r="J42" i="14"/>
  <c r="L42" i="14" s="1"/>
  <c r="J43" i="14"/>
  <c r="J43" i="16" s="1"/>
  <c r="L43" i="16" s="1"/>
  <c r="J44" i="14"/>
  <c r="J44" i="16" s="1"/>
  <c r="J45" i="14"/>
  <c r="J32" i="14"/>
  <c r="L32" i="14" s="1"/>
  <c r="J28" i="14"/>
  <c r="J29" i="14"/>
  <c r="J30" i="14"/>
  <c r="I23" i="14"/>
  <c r="K23" i="14" s="1"/>
  <c r="I20" i="14"/>
  <c r="J20" i="14" s="1"/>
  <c r="I19" i="14"/>
  <c r="J19" i="14" s="1"/>
  <c r="J19" i="16" s="1"/>
  <c r="M19" i="16" s="1"/>
  <c r="I17" i="14"/>
  <c r="J17" i="14" s="1"/>
  <c r="J17" i="16" s="1"/>
  <c r="I16" i="14"/>
  <c r="I22" i="12"/>
  <c r="J22" i="12" s="1"/>
  <c r="J22" i="14" s="1"/>
  <c r="I21" i="12"/>
  <c r="J21" i="12" s="1"/>
  <c r="I18" i="12"/>
  <c r="K18" i="12" s="1"/>
  <c r="I15" i="12"/>
  <c r="K15" i="12" s="1"/>
  <c r="K166" i="20"/>
  <c r="L91" i="20"/>
  <c r="H166" i="20"/>
  <c r="H213" i="20"/>
  <c r="H26" i="20"/>
  <c r="H238" i="20"/>
  <c r="H246" i="20"/>
  <c r="L253" i="20"/>
  <c r="H68" i="20"/>
  <c r="H125" i="20"/>
  <c r="K208" i="20"/>
  <c r="T33" i="19"/>
  <c r="T37" i="19" s="1"/>
  <c r="T29" i="19"/>
  <c r="T25" i="19"/>
  <c r="T21" i="19"/>
  <c r="T17" i="19"/>
  <c r="K283" i="18"/>
  <c r="H283" i="18"/>
  <c r="K282" i="18"/>
  <c r="H282" i="18"/>
  <c r="K281" i="18"/>
  <c r="H281" i="18"/>
  <c r="K280" i="18"/>
  <c r="H280" i="18"/>
  <c r="K279" i="18"/>
  <c r="H279" i="18"/>
  <c r="K278" i="18"/>
  <c r="H278" i="18"/>
  <c r="K277" i="18"/>
  <c r="H277" i="18"/>
  <c r="K276" i="18"/>
  <c r="H276" i="18"/>
  <c r="K275" i="18"/>
  <c r="H275" i="18"/>
  <c r="K274" i="18"/>
  <c r="H274" i="18"/>
  <c r="K273" i="18"/>
  <c r="H273" i="18"/>
  <c r="K272" i="18"/>
  <c r="H272" i="18"/>
  <c r="K271" i="18"/>
  <c r="H271" i="18"/>
  <c r="K270" i="18"/>
  <c r="H270" i="18"/>
  <c r="K269" i="18"/>
  <c r="H269" i="18"/>
  <c r="K268" i="18"/>
  <c r="H268" i="18"/>
  <c r="K266" i="18"/>
  <c r="H266" i="18"/>
  <c r="M265" i="18"/>
  <c r="L265" i="18"/>
  <c r="K265" i="18"/>
  <c r="H265" i="18"/>
  <c r="K264" i="18"/>
  <c r="H264" i="18"/>
  <c r="K263" i="18"/>
  <c r="H263" i="18"/>
  <c r="K262" i="18"/>
  <c r="H262" i="18"/>
  <c r="K261" i="18"/>
  <c r="H261" i="18"/>
  <c r="K260" i="18"/>
  <c r="H260" i="18"/>
  <c r="K259" i="18"/>
  <c r="H259" i="18"/>
  <c r="K258" i="18"/>
  <c r="H258" i="18"/>
  <c r="K257" i="18"/>
  <c r="H257" i="18"/>
  <c r="K256" i="18"/>
  <c r="H256" i="18"/>
  <c r="K255" i="18"/>
  <c r="H255" i="18"/>
  <c r="K254" i="18"/>
  <c r="H254" i="18"/>
  <c r="M253" i="18"/>
  <c r="L253" i="18"/>
  <c r="K253" i="18"/>
  <c r="H253" i="18"/>
  <c r="K252" i="18"/>
  <c r="H252" i="18"/>
  <c r="K251" i="18"/>
  <c r="H251" i="18"/>
  <c r="K250" i="18"/>
  <c r="H250" i="18"/>
  <c r="M249" i="18"/>
  <c r="K249" i="18"/>
  <c r="H249" i="18"/>
  <c r="K248" i="18"/>
  <c r="H248" i="18"/>
  <c r="K247" i="18"/>
  <c r="H247" i="18"/>
  <c r="K245" i="18"/>
  <c r="H245" i="18"/>
  <c r="K244" i="18"/>
  <c r="H244" i="18"/>
  <c r="H242" i="18" s="1"/>
  <c r="K243" i="18"/>
  <c r="H243" i="18"/>
  <c r="K241" i="18"/>
  <c r="H241" i="18"/>
  <c r="K240" i="18"/>
  <c r="H240" i="18"/>
  <c r="K239" i="18"/>
  <c r="H239" i="18"/>
  <c r="H238" i="18"/>
  <c r="K237" i="18"/>
  <c r="H237" i="18"/>
  <c r="K236" i="18"/>
  <c r="H236" i="18"/>
  <c r="K235" i="18"/>
  <c r="H235" i="18"/>
  <c r="K234" i="18"/>
  <c r="H234" i="18"/>
  <c r="H233" i="18"/>
  <c r="K232" i="18"/>
  <c r="H232" i="18"/>
  <c r="K231" i="18"/>
  <c r="H231" i="18"/>
  <c r="K230" i="18"/>
  <c r="H230" i="18"/>
  <c r="K228" i="18"/>
  <c r="H228" i="18"/>
  <c r="K227" i="18"/>
  <c r="H227" i="18"/>
  <c r="K226" i="18"/>
  <c r="H226" i="18"/>
  <c r="K225" i="18"/>
  <c r="H225" i="18"/>
  <c r="K224" i="18"/>
  <c r="H224" i="18"/>
  <c r="K223" i="18"/>
  <c r="H223" i="18"/>
  <c r="K222" i="18"/>
  <c r="H222" i="18"/>
  <c r="K221" i="18"/>
  <c r="H221" i="18"/>
  <c r="K219" i="18"/>
  <c r="H219" i="18"/>
  <c r="K218" i="18"/>
  <c r="H218" i="18"/>
  <c r="K217" i="18"/>
  <c r="H217" i="18"/>
  <c r="K216" i="18"/>
  <c r="H216" i="18"/>
  <c r="K215" i="18"/>
  <c r="H215" i="18"/>
  <c r="K214" i="18"/>
  <c r="H214" i="18"/>
  <c r="H213" i="18"/>
  <c r="K212" i="18"/>
  <c r="H212" i="18"/>
  <c r="K211" i="18"/>
  <c r="H211" i="18"/>
  <c r="K210" i="18"/>
  <c r="H210" i="18"/>
  <c r="K209" i="18"/>
  <c r="H209" i="18"/>
  <c r="H208" i="18"/>
  <c r="K207" i="18"/>
  <c r="H207" i="18"/>
  <c r="K206" i="18"/>
  <c r="H206" i="18"/>
  <c r="K205" i="18"/>
  <c r="H205" i="18"/>
  <c r="K204" i="18"/>
  <c r="H204" i="18"/>
  <c r="K203" i="18"/>
  <c r="H203" i="18"/>
  <c r="M202" i="18"/>
  <c r="L202" i="18"/>
  <c r="K202" i="18"/>
  <c r="H202" i="18"/>
  <c r="K201" i="18"/>
  <c r="H201" i="18"/>
  <c r="K200" i="18"/>
  <c r="H200" i="18"/>
  <c r="K199" i="18"/>
  <c r="H199" i="18"/>
  <c r="K198" i="18"/>
  <c r="H198" i="18"/>
  <c r="K197" i="18"/>
  <c r="H197" i="18"/>
  <c r="K196" i="18"/>
  <c r="H196" i="18"/>
  <c r="K194" i="18"/>
  <c r="H194" i="18"/>
  <c r="K193" i="18"/>
  <c r="H193" i="18"/>
  <c r="K192" i="18"/>
  <c r="H192" i="18"/>
  <c r="K191" i="18"/>
  <c r="H191" i="18"/>
  <c r="K190" i="18"/>
  <c r="H190" i="18"/>
  <c r="K189" i="18"/>
  <c r="H189" i="18"/>
  <c r="K188" i="18"/>
  <c r="H188" i="18"/>
  <c r="K187" i="18"/>
  <c r="H187" i="18"/>
  <c r="K186" i="18"/>
  <c r="H186" i="18"/>
  <c r="K185" i="18"/>
  <c r="H185" i="18"/>
  <c r="K184" i="18"/>
  <c r="H184" i="18"/>
  <c r="K183" i="18"/>
  <c r="H183" i="18"/>
  <c r="K182" i="18"/>
  <c r="H182" i="18"/>
  <c r="K180" i="18"/>
  <c r="H180" i="18"/>
  <c r="K179" i="18"/>
  <c r="H179" i="18"/>
  <c r="K178" i="18"/>
  <c r="H178" i="18"/>
  <c r="H177" i="18" s="1"/>
  <c r="K176" i="18"/>
  <c r="H176" i="18"/>
  <c r="H175" i="18"/>
  <c r="K173" i="18"/>
  <c r="H173" i="18"/>
  <c r="K172" i="18"/>
  <c r="H172" i="18"/>
  <c r="K171" i="18"/>
  <c r="H171" i="18"/>
  <c r="K170" i="18"/>
  <c r="H170" i="18"/>
  <c r="K169" i="18"/>
  <c r="H169" i="18"/>
  <c r="K168" i="18"/>
  <c r="H168" i="18"/>
  <c r="K167" i="18"/>
  <c r="H167" i="18"/>
  <c r="H166" i="18" s="1"/>
  <c r="K165" i="18"/>
  <c r="H165" i="18"/>
  <c r="K164" i="18"/>
  <c r="H164" i="18"/>
  <c r="K163" i="18"/>
  <c r="H163" i="18"/>
  <c r="K162" i="18"/>
  <c r="H162" i="18"/>
  <c r="K161" i="18"/>
  <c r="H161" i="18"/>
  <c r="K160" i="18"/>
  <c r="H160" i="18"/>
  <c r="K159" i="18"/>
  <c r="H159" i="18"/>
  <c r="K158" i="18"/>
  <c r="H158" i="18"/>
  <c r="K157" i="18"/>
  <c r="H157" i="18"/>
  <c r="K156" i="18"/>
  <c r="H156" i="18"/>
  <c r="K155" i="18"/>
  <c r="H155" i="18"/>
  <c r="K154" i="18"/>
  <c r="H154" i="18"/>
  <c r="K153" i="18"/>
  <c r="H153" i="18"/>
  <c r="K152" i="18"/>
  <c r="H152" i="18"/>
  <c r="K151" i="18"/>
  <c r="H151" i="18"/>
  <c r="K150" i="18"/>
  <c r="H150" i="18"/>
  <c r="K149" i="18"/>
  <c r="H149" i="18"/>
  <c r="K148" i="18"/>
  <c r="H148" i="18"/>
  <c r="K147" i="18"/>
  <c r="H147" i="18"/>
  <c r="K145" i="18"/>
  <c r="H145" i="18"/>
  <c r="K144" i="18"/>
  <c r="H144" i="18"/>
  <c r="K143" i="18"/>
  <c r="H143" i="18"/>
  <c r="K142" i="18"/>
  <c r="H142" i="18"/>
  <c r="K141" i="18"/>
  <c r="H141" i="18"/>
  <c r="K140" i="18"/>
  <c r="H140" i="18"/>
  <c r="K139" i="18"/>
  <c r="H139" i="18"/>
  <c r="K138" i="18"/>
  <c r="H138" i="18"/>
  <c r="K137" i="18"/>
  <c r="H137" i="18"/>
  <c r="M136" i="18"/>
  <c r="K136" i="18"/>
  <c r="H136" i="18"/>
  <c r="K135" i="18"/>
  <c r="H135" i="18"/>
  <c r="K133" i="18"/>
  <c r="H133" i="18"/>
  <c r="K132" i="18"/>
  <c r="H132" i="18"/>
  <c r="K131" i="18"/>
  <c r="H131" i="18"/>
  <c r="K130" i="18"/>
  <c r="H130" i="18"/>
  <c r="K129" i="18"/>
  <c r="H129" i="18"/>
  <c r="K128" i="18"/>
  <c r="H128" i="18"/>
  <c r="K127" i="18"/>
  <c r="H127" i="18"/>
  <c r="M126" i="18"/>
  <c r="K126" i="18"/>
  <c r="H126" i="18"/>
  <c r="K124" i="18"/>
  <c r="H124" i="18"/>
  <c r="K123" i="18"/>
  <c r="H123" i="18"/>
  <c r="K122" i="18"/>
  <c r="H122" i="18"/>
  <c r="K121" i="18"/>
  <c r="H121" i="18"/>
  <c r="K120" i="18"/>
  <c r="H120" i="18"/>
  <c r="M119" i="18"/>
  <c r="L119" i="18"/>
  <c r="K119" i="18"/>
  <c r="H119" i="18"/>
  <c r="K118" i="18"/>
  <c r="H118" i="18"/>
  <c r="K117" i="18"/>
  <c r="H117" i="18"/>
  <c r="K116" i="18"/>
  <c r="H116" i="18"/>
  <c r="K115" i="18"/>
  <c r="H115" i="18"/>
  <c r="K114" i="18"/>
  <c r="H114" i="18"/>
  <c r="K113" i="18"/>
  <c r="H113" i="18"/>
  <c r="K112" i="18"/>
  <c r="H112" i="18"/>
  <c r="K111" i="18"/>
  <c r="H111" i="18"/>
  <c r="K110" i="18"/>
  <c r="H110" i="18"/>
  <c r="K109" i="18"/>
  <c r="H109" i="18"/>
  <c r="K108" i="18"/>
  <c r="H108" i="18"/>
  <c r="K107" i="18"/>
  <c r="H107" i="18"/>
  <c r="K106" i="18"/>
  <c r="H106" i="18"/>
  <c r="K105" i="18"/>
  <c r="H105" i="18"/>
  <c r="K104" i="18"/>
  <c r="H104" i="18"/>
  <c r="K103" i="18"/>
  <c r="H103" i="18"/>
  <c r="K102" i="18"/>
  <c r="H102" i="18"/>
  <c r="K101" i="18"/>
  <c r="H101" i="18"/>
  <c r="K100" i="18"/>
  <c r="H100" i="18"/>
  <c r="K99" i="18"/>
  <c r="H99" i="18"/>
  <c r="H96" i="18" s="1"/>
  <c r="K98" i="18"/>
  <c r="H98" i="18"/>
  <c r="K97" i="18"/>
  <c r="H97" i="18"/>
  <c r="K95" i="18"/>
  <c r="H95" i="18"/>
  <c r="K94" i="18"/>
  <c r="H94" i="18"/>
  <c r="K93" i="18"/>
  <c r="H93" i="18"/>
  <c r="K92" i="18"/>
  <c r="H92" i="18"/>
  <c r="M91" i="18"/>
  <c r="L91" i="18"/>
  <c r="K91" i="18"/>
  <c r="H91" i="18"/>
  <c r="H87" i="18" s="1"/>
  <c r="M90" i="18"/>
  <c r="K90" i="18"/>
  <c r="H90" i="18"/>
  <c r="I89" i="18"/>
  <c r="H89" i="18"/>
  <c r="I88" i="18"/>
  <c r="K88" i="18" s="1"/>
  <c r="H88" i="18"/>
  <c r="K86" i="18"/>
  <c r="H86" i="18"/>
  <c r="K85" i="18"/>
  <c r="H85" i="18"/>
  <c r="K84" i="18"/>
  <c r="H84" i="18"/>
  <c r="K83" i="18"/>
  <c r="H83" i="18"/>
  <c r="M82" i="18"/>
  <c r="K82" i="18"/>
  <c r="H82" i="18"/>
  <c r="H80" i="18" s="1"/>
  <c r="K81" i="18"/>
  <c r="H81" i="18"/>
  <c r="K79" i="18"/>
  <c r="H79" i="18"/>
  <c r="K78" i="18"/>
  <c r="H78" i="18"/>
  <c r="K77" i="18"/>
  <c r="H77" i="18"/>
  <c r="K76" i="18"/>
  <c r="H76" i="18"/>
  <c r="M75" i="18"/>
  <c r="K75" i="18"/>
  <c r="H75" i="18"/>
  <c r="K74" i="18"/>
  <c r="H74" i="18"/>
  <c r="H73" i="18"/>
  <c r="K72" i="18"/>
  <c r="H72" i="18"/>
  <c r="K71" i="18"/>
  <c r="H71" i="18"/>
  <c r="I70" i="18"/>
  <c r="H70" i="18"/>
  <c r="I69" i="18"/>
  <c r="H69" i="18"/>
  <c r="H68" i="18"/>
  <c r="K67" i="18"/>
  <c r="H67" i="18"/>
  <c r="K66" i="18"/>
  <c r="H66" i="18"/>
  <c r="K65" i="18"/>
  <c r="H65" i="18"/>
  <c r="I64" i="18"/>
  <c r="H64" i="18"/>
  <c r="H63" i="18"/>
  <c r="M62" i="18"/>
  <c r="K62" i="18"/>
  <c r="H62" i="18"/>
  <c r="K61" i="18"/>
  <c r="H61" i="18"/>
  <c r="K60" i="18"/>
  <c r="H60" i="18"/>
  <c r="K59" i="18"/>
  <c r="H59" i="18"/>
  <c r="K58" i="18"/>
  <c r="H58" i="18"/>
  <c r="K57" i="18"/>
  <c r="H57" i="18"/>
  <c r="K56" i="18"/>
  <c r="H56" i="18"/>
  <c r="K55" i="18"/>
  <c r="H55" i="18"/>
  <c r="K54" i="18"/>
  <c r="H54" i="18"/>
  <c r="M53" i="18"/>
  <c r="L53" i="18"/>
  <c r="K53" i="18"/>
  <c r="H53" i="18"/>
  <c r="K52" i="18"/>
  <c r="H52" i="18"/>
  <c r="K51" i="18"/>
  <c r="H51" i="18"/>
  <c r="K50" i="18"/>
  <c r="H50" i="18"/>
  <c r="K49" i="18"/>
  <c r="H49" i="18"/>
  <c r="L48" i="18"/>
  <c r="K48" i="18"/>
  <c r="H48" i="18"/>
  <c r="K47" i="18"/>
  <c r="H47" i="18"/>
  <c r="H46" i="18" s="1"/>
  <c r="K45" i="18"/>
  <c r="H45" i="18"/>
  <c r="K44" i="18"/>
  <c r="H44" i="18"/>
  <c r="K43" i="18"/>
  <c r="H43" i="18"/>
  <c r="K42" i="18"/>
  <c r="H42" i="18"/>
  <c r="K41" i="18"/>
  <c r="H41" i="18"/>
  <c r="K40" i="18"/>
  <c r="H40" i="18"/>
  <c r="K39" i="18"/>
  <c r="H39" i="18"/>
  <c r="K38" i="18"/>
  <c r="H38" i="18"/>
  <c r="K37" i="18"/>
  <c r="H37" i="18"/>
  <c r="K36" i="18"/>
  <c r="H36" i="18"/>
  <c r="K35" i="18"/>
  <c r="H35" i="18"/>
  <c r="K34" i="18"/>
  <c r="H34" i="18"/>
  <c r="K33" i="18"/>
  <c r="H33" i="18"/>
  <c r="K32" i="18"/>
  <c r="H32" i="18"/>
  <c r="K30" i="18"/>
  <c r="H30" i="18"/>
  <c r="K29" i="18"/>
  <c r="H29" i="18"/>
  <c r="K28" i="18"/>
  <c r="H28" i="18"/>
  <c r="H26" i="18" s="1"/>
  <c r="K27" i="18"/>
  <c r="H27" i="18"/>
  <c r="K25" i="18"/>
  <c r="H25" i="18"/>
  <c r="K24" i="18"/>
  <c r="H24" i="18"/>
  <c r="K23" i="18"/>
  <c r="H23" i="18"/>
  <c r="K22" i="18"/>
  <c r="H22" i="18"/>
  <c r="K21" i="18"/>
  <c r="H21" i="18"/>
  <c r="K20" i="18"/>
  <c r="H20" i="18"/>
  <c r="K19" i="18"/>
  <c r="H19" i="18"/>
  <c r="K18" i="18"/>
  <c r="H18" i="18"/>
  <c r="K17" i="18"/>
  <c r="H17" i="18"/>
  <c r="K16" i="18"/>
  <c r="K284" i="18" s="1"/>
  <c r="H16" i="18"/>
  <c r="K15" i="18"/>
  <c r="H15" i="18"/>
  <c r="L5" i="18"/>
  <c r="K70" i="18"/>
  <c r="H229" i="18"/>
  <c r="K89" i="18"/>
  <c r="K64" i="18"/>
  <c r="K69" i="18"/>
  <c r="E9" i="10"/>
  <c r="E10" i="10"/>
  <c r="E11" i="10"/>
  <c r="E8" i="10"/>
  <c r="L10" i="10"/>
  <c r="L11" i="10"/>
  <c r="R111" i="17"/>
  <c r="S111" i="17"/>
  <c r="T110" i="17"/>
  <c r="T107" i="17"/>
  <c r="T88" i="17"/>
  <c r="L95" i="17"/>
  <c r="R95" i="17" s="1"/>
  <c r="S95" i="17" s="1"/>
  <c r="T94" i="17" s="1"/>
  <c r="R83" i="17"/>
  <c r="S83" i="17"/>
  <c r="R82" i="17"/>
  <c r="S82" i="17" s="1"/>
  <c r="R81" i="17"/>
  <c r="S81" i="17" s="1"/>
  <c r="R80" i="17"/>
  <c r="S80" i="17" s="1"/>
  <c r="R79" i="17"/>
  <c r="S79" i="17"/>
  <c r="R78" i="17"/>
  <c r="S78" i="17"/>
  <c r="R77" i="17"/>
  <c r="S77" i="17"/>
  <c r="R76" i="17"/>
  <c r="S76" i="17" s="1"/>
  <c r="S75" i="17"/>
  <c r="R75" i="17"/>
  <c r="R74" i="17"/>
  <c r="S74" i="17"/>
  <c r="R73" i="17"/>
  <c r="S73" i="17" s="1"/>
  <c r="R72" i="17"/>
  <c r="S72" i="17" s="1"/>
  <c r="R71" i="17"/>
  <c r="S71" i="17"/>
  <c r="S70" i="17"/>
  <c r="R70" i="17"/>
  <c r="R69" i="17"/>
  <c r="S69" i="17" s="1"/>
  <c r="R51" i="17"/>
  <c r="R50" i="17"/>
  <c r="T42" i="17"/>
  <c r="R39" i="17"/>
  <c r="S39" i="17"/>
  <c r="P38" i="17"/>
  <c r="N38" i="17"/>
  <c r="R38" i="17" s="1"/>
  <c r="S38" i="17" s="1"/>
  <c r="L38" i="17"/>
  <c r="P37" i="17"/>
  <c r="N37" i="17"/>
  <c r="R37" i="17" s="1"/>
  <c r="S37" i="17" s="1"/>
  <c r="L37" i="17"/>
  <c r="P36" i="17"/>
  <c r="N36" i="17"/>
  <c r="L36" i="17"/>
  <c r="R36" i="17" s="1"/>
  <c r="S36" i="17" s="1"/>
  <c r="P35" i="17"/>
  <c r="N35" i="17"/>
  <c r="L35" i="17"/>
  <c r="R35" i="17"/>
  <c r="S35" i="17"/>
  <c r="P34" i="17"/>
  <c r="N34" i="17"/>
  <c r="L34" i="17"/>
  <c r="R34" i="17" s="1"/>
  <c r="S34" i="17" s="1"/>
  <c r="R33" i="17"/>
  <c r="S33" i="17"/>
  <c r="P33" i="17"/>
  <c r="N33" i="17"/>
  <c r="L33" i="17"/>
  <c r="P32" i="17"/>
  <c r="N32" i="17"/>
  <c r="R32" i="17" s="1"/>
  <c r="S32" i="17" s="1"/>
  <c r="L32" i="17"/>
  <c r="P31" i="17"/>
  <c r="N31" i="17"/>
  <c r="L31" i="17"/>
  <c r="R31" i="17" s="1"/>
  <c r="S31" i="17" s="1"/>
  <c r="P30" i="17"/>
  <c r="N30" i="17"/>
  <c r="R30" i="17" s="1"/>
  <c r="S30" i="17" s="1"/>
  <c r="L30" i="17"/>
  <c r="P29" i="17"/>
  <c r="N29" i="17"/>
  <c r="R29" i="17" s="1"/>
  <c r="S29" i="17" s="1"/>
  <c r="L29" i="17"/>
  <c r="P28" i="17"/>
  <c r="N28" i="17"/>
  <c r="R28" i="17" s="1"/>
  <c r="S28" i="17" s="1"/>
  <c r="L28" i="17"/>
  <c r="P27" i="17"/>
  <c r="N27" i="17"/>
  <c r="L27" i="17"/>
  <c r="R27" i="17"/>
  <c r="S27" i="17"/>
  <c r="P26" i="17"/>
  <c r="N26" i="17"/>
  <c r="L26" i="17"/>
  <c r="R26" i="17" s="1"/>
  <c r="S26" i="17" s="1"/>
  <c r="P25" i="17"/>
  <c r="N25" i="17"/>
  <c r="L25" i="17"/>
  <c r="P20" i="17"/>
  <c r="R20" i="17" s="1"/>
  <c r="S20" i="17" s="1"/>
  <c r="N19" i="17"/>
  <c r="R19" i="17"/>
  <c r="S19" i="17"/>
  <c r="R18" i="17"/>
  <c r="S18" i="17"/>
  <c r="T17" i="17" s="1"/>
  <c r="L22" i="17" s="1"/>
  <c r="R22" i="17" s="1"/>
  <c r="S22" i="17" s="1"/>
  <c r="T21" i="17" s="1"/>
  <c r="K283" i="16"/>
  <c r="H283" i="16"/>
  <c r="M282" i="16"/>
  <c r="L282" i="16"/>
  <c r="K282" i="16"/>
  <c r="H282" i="16"/>
  <c r="M281" i="16"/>
  <c r="K281" i="16"/>
  <c r="H281" i="16"/>
  <c r="L280" i="16"/>
  <c r="K280" i="16"/>
  <c r="H280" i="16"/>
  <c r="M279" i="16"/>
  <c r="L279" i="16"/>
  <c r="K279" i="16"/>
  <c r="H279" i="16"/>
  <c r="K278" i="16"/>
  <c r="H278" i="16"/>
  <c r="K277" i="16"/>
  <c r="H277" i="16"/>
  <c r="K276" i="16"/>
  <c r="H276" i="16"/>
  <c r="K275" i="16"/>
  <c r="H275" i="16"/>
  <c r="K274" i="16"/>
  <c r="H274" i="16"/>
  <c r="K273" i="16"/>
  <c r="H273" i="16"/>
  <c r="K272" i="16"/>
  <c r="H272" i="16"/>
  <c r="K271" i="16"/>
  <c r="H271" i="16"/>
  <c r="K270" i="16"/>
  <c r="H270" i="16"/>
  <c r="M269" i="16"/>
  <c r="L269" i="16"/>
  <c r="K269" i="16"/>
  <c r="H269" i="16"/>
  <c r="K268" i="16"/>
  <c r="H268" i="16"/>
  <c r="K266" i="16"/>
  <c r="H266" i="16"/>
  <c r="K265" i="16"/>
  <c r="H265" i="16"/>
  <c r="L264" i="16"/>
  <c r="K264" i="16"/>
  <c r="H264" i="16"/>
  <c r="K263" i="16"/>
  <c r="H263" i="16"/>
  <c r="K262" i="16"/>
  <c r="H262" i="16"/>
  <c r="K261" i="16"/>
  <c r="H261" i="16"/>
  <c r="K260" i="16"/>
  <c r="H260" i="16"/>
  <c r="K259" i="16"/>
  <c r="H259" i="16"/>
  <c r="K258" i="16"/>
  <c r="H258" i="16"/>
  <c r="K257" i="16"/>
  <c r="H257" i="16"/>
  <c r="K256" i="16"/>
  <c r="H256" i="16"/>
  <c r="K255" i="16"/>
  <c r="H255" i="16"/>
  <c r="K254" i="16"/>
  <c r="H254" i="16"/>
  <c r="L253" i="16"/>
  <c r="K253" i="16"/>
  <c r="H253" i="16"/>
  <c r="K252" i="16"/>
  <c r="H252" i="16"/>
  <c r="K251" i="16"/>
  <c r="H251" i="16"/>
  <c r="K250" i="16"/>
  <c r="H250" i="16"/>
  <c r="K249" i="16"/>
  <c r="H249" i="16"/>
  <c r="M248" i="16"/>
  <c r="L248" i="16"/>
  <c r="K248" i="16"/>
  <c r="H248" i="16"/>
  <c r="K247" i="16"/>
  <c r="H247" i="16"/>
  <c r="K245" i="16"/>
  <c r="H245" i="16"/>
  <c r="H242" i="16"/>
  <c r="K244" i="16"/>
  <c r="H244" i="16"/>
  <c r="M243" i="16"/>
  <c r="K243" i="16"/>
  <c r="H243" i="16"/>
  <c r="K241" i="16"/>
  <c r="H241" i="16"/>
  <c r="K240" i="16"/>
  <c r="H240" i="16"/>
  <c r="K239" i="16"/>
  <c r="H239" i="16"/>
  <c r="H238" i="16"/>
  <c r="K237" i="16"/>
  <c r="H237" i="16"/>
  <c r="K236" i="16"/>
  <c r="H236" i="16"/>
  <c r="M235" i="16"/>
  <c r="K235" i="16"/>
  <c r="H235" i="16"/>
  <c r="K234" i="16"/>
  <c r="H234" i="16"/>
  <c r="H233" i="16" s="1"/>
  <c r="K232" i="16"/>
  <c r="H232" i="16"/>
  <c r="K231" i="16"/>
  <c r="H231" i="16"/>
  <c r="K230" i="16"/>
  <c r="H230" i="16"/>
  <c r="H229" i="16"/>
  <c r="K228" i="16"/>
  <c r="H228" i="16"/>
  <c r="L227" i="16"/>
  <c r="K227" i="16"/>
  <c r="H227" i="16"/>
  <c r="L226" i="16"/>
  <c r="K226" i="16"/>
  <c r="H226" i="16"/>
  <c r="K225" i="16"/>
  <c r="H225" i="16"/>
  <c r="M224" i="16"/>
  <c r="K224" i="16"/>
  <c r="H224" i="16"/>
  <c r="K223" i="16"/>
  <c r="H223" i="16"/>
  <c r="K222" i="16"/>
  <c r="H222" i="16"/>
  <c r="K221" i="16"/>
  <c r="H221" i="16"/>
  <c r="H220" i="16"/>
  <c r="M219" i="16"/>
  <c r="K219" i="16"/>
  <c r="H219" i="16"/>
  <c r="H213" i="16" s="1"/>
  <c r="M218" i="16"/>
  <c r="K218" i="16"/>
  <c r="H218" i="16"/>
  <c r="K217" i="16"/>
  <c r="H217" i="16"/>
  <c r="K216" i="16"/>
  <c r="H216" i="16"/>
  <c r="K215" i="16"/>
  <c r="H215" i="16"/>
  <c r="K214" i="16"/>
  <c r="H214" i="16"/>
  <c r="K212" i="16"/>
  <c r="H212" i="16"/>
  <c r="K211" i="16"/>
  <c r="H211" i="16"/>
  <c r="K210" i="16"/>
  <c r="H210" i="16"/>
  <c r="K209" i="16"/>
  <c r="H209" i="16"/>
  <c r="H208" i="16" s="1"/>
  <c r="K207" i="16"/>
  <c r="H207" i="16"/>
  <c r="K206" i="16"/>
  <c r="H206" i="16"/>
  <c r="K205" i="16"/>
  <c r="H205" i="16"/>
  <c r="K204" i="16"/>
  <c r="H204" i="16"/>
  <c r="K203" i="16"/>
  <c r="H203" i="16"/>
  <c r="M202" i="16"/>
  <c r="L202" i="16"/>
  <c r="K202" i="16"/>
  <c r="H202" i="16"/>
  <c r="K201" i="16"/>
  <c r="H201" i="16"/>
  <c r="K200" i="16"/>
  <c r="H200" i="16"/>
  <c r="K199" i="16"/>
  <c r="H199" i="16"/>
  <c r="K198" i="16"/>
  <c r="H198" i="16"/>
  <c r="K197" i="16"/>
  <c r="H197" i="16"/>
  <c r="K196" i="16"/>
  <c r="H196" i="16"/>
  <c r="M194" i="16"/>
  <c r="L194" i="16"/>
  <c r="K194" i="16"/>
  <c r="H194" i="16"/>
  <c r="K193" i="16"/>
  <c r="H193" i="16"/>
  <c r="K192" i="16"/>
  <c r="H192" i="16"/>
  <c r="K191" i="16"/>
  <c r="H191" i="16"/>
  <c r="K190" i="16"/>
  <c r="H190" i="16"/>
  <c r="K189" i="16"/>
  <c r="H189" i="16"/>
  <c r="K188" i="16"/>
  <c r="H188" i="16"/>
  <c r="K187" i="16"/>
  <c r="H187" i="16"/>
  <c r="K186" i="16"/>
  <c r="H186" i="16"/>
  <c r="K185" i="16"/>
  <c r="H185" i="16"/>
  <c r="K184" i="16"/>
  <c r="H184" i="16"/>
  <c r="K183" i="16"/>
  <c r="H183" i="16"/>
  <c r="K182" i="16"/>
  <c r="H182" i="16"/>
  <c r="L180" i="16"/>
  <c r="K180" i="16"/>
  <c r="H180" i="16"/>
  <c r="K179" i="16"/>
  <c r="H179" i="16"/>
  <c r="H177" i="16" s="1"/>
  <c r="M178" i="16"/>
  <c r="K178" i="16"/>
  <c r="H178" i="16"/>
  <c r="K176" i="16"/>
  <c r="H176" i="16"/>
  <c r="H175" i="16" s="1"/>
  <c r="K173" i="16"/>
  <c r="H173" i="16"/>
  <c r="K172" i="16"/>
  <c r="H172" i="16"/>
  <c r="M171" i="16"/>
  <c r="L171" i="16"/>
  <c r="K171" i="16"/>
  <c r="H171" i="16"/>
  <c r="L170" i="16"/>
  <c r="K170" i="16"/>
  <c r="H170" i="16"/>
  <c r="H166" i="16" s="1"/>
  <c r="K169" i="16"/>
  <c r="H169" i="16"/>
  <c r="K168" i="16"/>
  <c r="H168" i="16"/>
  <c r="K167" i="16"/>
  <c r="H167" i="16"/>
  <c r="K165" i="16"/>
  <c r="H165" i="16"/>
  <c r="K164" i="16"/>
  <c r="H164" i="16"/>
  <c r="K163" i="16"/>
  <c r="H163" i="16"/>
  <c r="K162" i="16"/>
  <c r="H162" i="16"/>
  <c r="H146" i="16" s="1"/>
  <c r="K161" i="16"/>
  <c r="H161" i="16"/>
  <c r="L160" i="16"/>
  <c r="K160" i="16"/>
  <c r="H160" i="16"/>
  <c r="K159" i="16"/>
  <c r="H159" i="16"/>
  <c r="K158" i="16"/>
  <c r="H158" i="16"/>
  <c r="K157" i="16"/>
  <c r="H157" i="16"/>
  <c r="K156" i="16"/>
  <c r="H156" i="16"/>
  <c r="K155" i="16"/>
  <c r="H155" i="16"/>
  <c r="K154" i="16"/>
  <c r="H154" i="16"/>
  <c r="K153" i="16"/>
  <c r="H153" i="16"/>
  <c r="K152" i="16"/>
  <c r="H152" i="16"/>
  <c r="K151" i="16"/>
  <c r="H151" i="16"/>
  <c r="K150" i="16"/>
  <c r="H150" i="16"/>
  <c r="K149" i="16"/>
  <c r="H149" i="16"/>
  <c r="K148" i="16"/>
  <c r="H148" i="16"/>
  <c r="L147" i="16"/>
  <c r="K147" i="16"/>
  <c r="H147" i="16"/>
  <c r="M145" i="16"/>
  <c r="L145" i="16"/>
  <c r="K145" i="16"/>
  <c r="H145" i="16"/>
  <c r="K144" i="16"/>
  <c r="H144" i="16"/>
  <c r="K143" i="16"/>
  <c r="H143" i="16"/>
  <c r="K142" i="16"/>
  <c r="H142" i="16"/>
  <c r="K141" i="16"/>
  <c r="H141" i="16"/>
  <c r="M140" i="16"/>
  <c r="L140" i="16"/>
  <c r="K140" i="16"/>
  <c r="H140" i="16"/>
  <c r="H134" i="16" s="1"/>
  <c r="K139" i="16"/>
  <c r="H139" i="16"/>
  <c r="K138" i="16"/>
  <c r="H138" i="16"/>
  <c r="K137" i="16"/>
  <c r="H137" i="16"/>
  <c r="K136" i="16"/>
  <c r="H136" i="16"/>
  <c r="K135" i="16"/>
  <c r="H135" i="16"/>
  <c r="L133" i="16"/>
  <c r="K133" i="16"/>
  <c r="H133" i="16"/>
  <c r="K132" i="16"/>
  <c r="H132" i="16"/>
  <c r="K131" i="16"/>
  <c r="H131" i="16"/>
  <c r="K130" i="16"/>
  <c r="H130" i="16"/>
  <c r="K129" i="16"/>
  <c r="H129" i="16"/>
  <c r="K128" i="16"/>
  <c r="H128" i="16"/>
  <c r="K127" i="16"/>
  <c r="H127" i="16"/>
  <c r="L126" i="16"/>
  <c r="K126" i="16"/>
  <c r="H126" i="16"/>
  <c r="K124" i="16"/>
  <c r="H124" i="16"/>
  <c r="L123" i="16"/>
  <c r="K123" i="16"/>
  <c r="H123" i="16"/>
  <c r="K122" i="16"/>
  <c r="H122" i="16"/>
  <c r="K121" i="16"/>
  <c r="H121" i="16"/>
  <c r="K120" i="16"/>
  <c r="H120" i="16"/>
  <c r="K119" i="16"/>
  <c r="H119" i="16"/>
  <c r="K118" i="16"/>
  <c r="H118" i="16"/>
  <c r="K117" i="16"/>
  <c r="H117" i="16"/>
  <c r="K116" i="16"/>
  <c r="H116" i="16"/>
  <c r="M115" i="16"/>
  <c r="K115" i="16"/>
  <c r="H115" i="16"/>
  <c r="K114" i="16"/>
  <c r="H114" i="16"/>
  <c r="K113" i="16"/>
  <c r="H113" i="16"/>
  <c r="L112" i="16"/>
  <c r="K112" i="16"/>
  <c r="H112" i="16"/>
  <c r="K111" i="16"/>
  <c r="H111" i="16"/>
  <c r="K110" i="16"/>
  <c r="H110" i="16"/>
  <c r="K109" i="16"/>
  <c r="H109" i="16"/>
  <c r="M108" i="16"/>
  <c r="K108" i="16"/>
  <c r="H108" i="16"/>
  <c r="M107" i="16"/>
  <c r="K107" i="16"/>
  <c r="H107" i="16"/>
  <c r="K106" i="16"/>
  <c r="H106" i="16"/>
  <c r="K105" i="16"/>
  <c r="H105" i="16"/>
  <c r="K104" i="16"/>
  <c r="H104" i="16"/>
  <c r="K103" i="16"/>
  <c r="H103" i="16"/>
  <c r="K102" i="16"/>
  <c r="H102" i="16"/>
  <c r="K101" i="16"/>
  <c r="H101" i="16"/>
  <c r="K100" i="16"/>
  <c r="H100" i="16"/>
  <c r="K99" i="16"/>
  <c r="H99" i="16"/>
  <c r="K98" i="16"/>
  <c r="H98" i="16"/>
  <c r="K97" i="16"/>
  <c r="H97" i="16"/>
  <c r="K95" i="16"/>
  <c r="H95" i="16"/>
  <c r="M94" i="16"/>
  <c r="L94" i="16"/>
  <c r="K94" i="16"/>
  <c r="H94" i="16"/>
  <c r="M93" i="16"/>
  <c r="L93" i="16"/>
  <c r="K93" i="16"/>
  <c r="H93" i="16"/>
  <c r="K92" i="16"/>
  <c r="H92" i="16"/>
  <c r="M91" i="16"/>
  <c r="L91" i="16"/>
  <c r="K91" i="16"/>
  <c r="H91" i="16"/>
  <c r="M90" i="16"/>
  <c r="L90" i="16"/>
  <c r="K90" i="16"/>
  <c r="H90" i="16"/>
  <c r="K89" i="16"/>
  <c r="H89" i="16"/>
  <c r="K88" i="16"/>
  <c r="H88" i="16"/>
  <c r="H87" i="16" s="1"/>
  <c r="M86" i="16"/>
  <c r="L86" i="16"/>
  <c r="K86" i="16"/>
  <c r="H86" i="16"/>
  <c r="K85" i="16"/>
  <c r="H85" i="16"/>
  <c r="K84" i="16"/>
  <c r="H84" i="16"/>
  <c r="K83" i="16"/>
  <c r="H83" i="16"/>
  <c r="M82" i="16"/>
  <c r="L82" i="16"/>
  <c r="K82" i="16"/>
  <c r="H82" i="16"/>
  <c r="K81" i="16"/>
  <c r="H81" i="16"/>
  <c r="H80" i="16"/>
  <c r="K79" i="16"/>
  <c r="H79" i="16"/>
  <c r="H73" i="16" s="1"/>
  <c r="L78" i="16"/>
  <c r="K78" i="16"/>
  <c r="H78" i="16"/>
  <c r="K77" i="16"/>
  <c r="H77" i="16"/>
  <c r="K76" i="16"/>
  <c r="H76" i="16"/>
  <c r="K75" i="16"/>
  <c r="H75" i="16"/>
  <c r="K74" i="16"/>
  <c r="H74" i="16"/>
  <c r="M72" i="16"/>
  <c r="L72" i="16"/>
  <c r="K72" i="16"/>
  <c r="H72" i="16"/>
  <c r="L71" i="16"/>
  <c r="K71" i="16"/>
  <c r="H71" i="16"/>
  <c r="K70" i="16"/>
  <c r="H70" i="16"/>
  <c r="K69" i="16"/>
  <c r="H69" i="16"/>
  <c r="K67" i="16"/>
  <c r="H67" i="16"/>
  <c r="K66" i="16"/>
  <c r="H66" i="16"/>
  <c r="K65" i="16"/>
  <c r="H65" i="16"/>
  <c r="H63" i="16" s="1"/>
  <c r="K64" i="16"/>
  <c r="H64" i="16"/>
  <c r="M62" i="16"/>
  <c r="L62" i="16"/>
  <c r="K62" i="16"/>
  <c r="H62" i="16"/>
  <c r="L61" i="16"/>
  <c r="K61" i="16"/>
  <c r="H61" i="16"/>
  <c r="K60" i="16"/>
  <c r="H60" i="16"/>
  <c r="K59" i="16"/>
  <c r="H59" i="16"/>
  <c r="K58" i="16"/>
  <c r="H58" i="16"/>
  <c r="K57" i="16"/>
  <c r="H57" i="16"/>
  <c r="K56" i="16"/>
  <c r="H56" i="16"/>
  <c r="K55" i="16"/>
  <c r="H55" i="16"/>
  <c r="K54" i="16"/>
  <c r="H54" i="16"/>
  <c r="K53" i="16"/>
  <c r="H53" i="16"/>
  <c r="K52" i="16"/>
  <c r="H52" i="16"/>
  <c r="K51" i="16"/>
  <c r="H51" i="16"/>
  <c r="K50" i="16"/>
  <c r="H50" i="16"/>
  <c r="M49" i="16"/>
  <c r="K49" i="16"/>
  <c r="H49" i="16"/>
  <c r="K48" i="16"/>
  <c r="H48" i="16"/>
  <c r="K47" i="16"/>
  <c r="H47" i="16"/>
  <c r="K45" i="16"/>
  <c r="H45" i="16"/>
  <c r="K44" i="16"/>
  <c r="H44" i="16"/>
  <c r="K43" i="16"/>
  <c r="H43" i="16"/>
  <c r="L42" i="16"/>
  <c r="K42" i="16"/>
  <c r="H42" i="16"/>
  <c r="K41" i="16"/>
  <c r="H41" i="16"/>
  <c r="K40" i="16"/>
  <c r="H40" i="16"/>
  <c r="K39" i="16"/>
  <c r="H39" i="16"/>
  <c r="K38" i="16"/>
  <c r="H38" i="16"/>
  <c r="M37" i="16"/>
  <c r="L37" i="16"/>
  <c r="K37" i="16"/>
  <c r="H37" i="16"/>
  <c r="K36" i="16"/>
  <c r="H36" i="16"/>
  <c r="K35" i="16"/>
  <c r="H35" i="16"/>
  <c r="K34" i="16"/>
  <c r="H34" i="16"/>
  <c r="K33" i="16"/>
  <c r="H33" i="16"/>
  <c r="K32" i="16"/>
  <c r="H32" i="16"/>
  <c r="K30" i="16"/>
  <c r="H30" i="16"/>
  <c r="K29" i="16"/>
  <c r="H29" i="16"/>
  <c r="K28" i="16"/>
  <c r="H28" i="16"/>
  <c r="K27" i="16"/>
  <c r="H27" i="16"/>
  <c r="H26" i="16"/>
  <c r="K25" i="16"/>
  <c r="H25" i="16"/>
  <c r="K24" i="16"/>
  <c r="H24" i="16"/>
  <c r="H14" i="16" s="1"/>
  <c r="K23" i="16"/>
  <c r="H23" i="16"/>
  <c r="K22" i="16"/>
  <c r="H22" i="16"/>
  <c r="K21" i="16"/>
  <c r="H21" i="16"/>
  <c r="K20" i="16"/>
  <c r="H20" i="16"/>
  <c r="K19" i="16"/>
  <c r="H19" i="16"/>
  <c r="K18" i="16"/>
  <c r="H18" i="16"/>
  <c r="K17" i="16"/>
  <c r="H17" i="16"/>
  <c r="K16" i="16"/>
  <c r="H16" i="16"/>
  <c r="K15" i="16"/>
  <c r="K284" i="16" s="1"/>
  <c r="L8" i="16" s="1"/>
  <c r="H15" i="16"/>
  <c r="L5" i="16"/>
  <c r="H18" i="10"/>
  <c r="K18" i="10"/>
  <c r="L18" i="10"/>
  <c r="F34" i="15"/>
  <c r="L34" i="15" s="1"/>
  <c r="M34" i="15" s="1"/>
  <c r="N33" i="15" s="1"/>
  <c r="I27" i="14" s="1"/>
  <c r="L29" i="15"/>
  <c r="M29" i="15"/>
  <c r="N28" i="15"/>
  <c r="I24" i="14" s="1"/>
  <c r="F31" i="15"/>
  <c r="L31" i="15" s="1"/>
  <c r="M31" i="15" s="1"/>
  <c r="N30" i="15" s="1"/>
  <c r="I25" i="14" s="1"/>
  <c r="J29" i="15"/>
  <c r="N23" i="15"/>
  <c r="N21" i="15"/>
  <c r="K283" i="14"/>
  <c r="L283" i="14"/>
  <c r="H283" i="14"/>
  <c r="K282" i="14"/>
  <c r="L282" i="14"/>
  <c r="H282" i="14"/>
  <c r="K281" i="14"/>
  <c r="L281" i="14"/>
  <c r="H281" i="14"/>
  <c r="K280" i="14"/>
  <c r="L280" i="14"/>
  <c r="H280" i="14"/>
  <c r="K279" i="14"/>
  <c r="L279" i="14"/>
  <c r="H279" i="14"/>
  <c r="K278" i="14"/>
  <c r="H278" i="14"/>
  <c r="K277" i="14"/>
  <c r="H277" i="14"/>
  <c r="K276" i="14"/>
  <c r="H276" i="14"/>
  <c r="K275" i="14"/>
  <c r="H275" i="14"/>
  <c r="K274" i="14"/>
  <c r="H274" i="14"/>
  <c r="K273" i="14"/>
  <c r="L273" i="14"/>
  <c r="H273" i="14"/>
  <c r="K272" i="14"/>
  <c r="H272" i="14"/>
  <c r="K271" i="14"/>
  <c r="L271" i="14"/>
  <c r="H271" i="14"/>
  <c r="K270" i="14"/>
  <c r="H270" i="14"/>
  <c r="K269" i="14"/>
  <c r="H269" i="14"/>
  <c r="K268" i="14"/>
  <c r="H268" i="14"/>
  <c r="K266" i="14"/>
  <c r="L266" i="14"/>
  <c r="H266" i="14"/>
  <c r="K265" i="14"/>
  <c r="L265" i="14"/>
  <c r="H265" i="14"/>
  <c r="K264" i="14"/>
  <c r="L264" i="14"/>
  <c r="H264" i="14"/>
  <c r="K263" i="14"/>
  <c r="H263" i="14"/>
  <c r="K262" i="14"/>
  <c r="L262" i="14"/>
  <c r="H262" i="14"/>
  <c r="K261" i="14"/>
  <c r="H261" i="14"/>
  <c r="K260" i="14"/>
  <c r="H260" i="14"/>
  <c r="K259" i="14"/>
  <c r="H259" i="14"/>
  <c r="K258" i="14"/>
  <c r="H258" i="14"/>
  <c r="K257" i="14"/>
  <c r="H257" i="14"/>
  <c r="K256" i="14"/>
  <c r="L256" i="14"/>
  <c r="H256" i="14"/>
  <c r="K255" i="14"/>
  <c r="H255" i="14"/>
  <c r="K254" i="14"/>
  <c r="H254" i="14"/>
  <c r="K253" i="14"/>
  <c r="H253" i="14"/>
  <c r="K252" i="14"/>
  <c r="H252" i="14"/>
  <c r="K251" i="14"/>
  <c r="L251" i="14"/>
  <c r="H251" i="14"/>
  <c r="K250" i="14"/>
  <c r="L250" i="14"/>
  <c r="H250" i="14"/>
  <c r="K249" i="14"/>
  <c r="L249" i="14"/>
  <c r="H249" i="14"/>
  <c r="K248" i="14"/>
  <c r="L248" i="14"/>
  <c r="H248" i="14"/>
  <c r="K247" i="14"/>
  <c r="L247" i="14"/>
  <c r="H247" i="14"/>
  <c r="K245" i="14"/>
  <c r="H245" i="14"/>
  <c r="K244" i="14"/>
  <c r="H244" i="14"/>
  <c r="K243" i="14"/>
  <c r="H243" i="14"/>
  <c r="H242" i="14"/>
  <c r="K241" i="14"/>
  <c r="L241" i="14"/>
  <c r="H241" i="14"/>
  <c r="K240" i="14"/>
  <c r="L240" i="14"/>
  <c r="H240" i="14"/>
  <c r="H238" i="14" s="1"/>
  <c r="K239" i="14"/>
  <c r="H239" i="14"/>
  <c r="K237" i="14"/>
  <c r="H237" i="14"/>
  <c r="K236" i="14"/>
  <c r="H236" i="14"/>
  <c r="K235" i="14"/>
  <c r="H235" i="14"/>
  <c r="K234" i="14"/>
  <c r="H234" i="14"/>
  <c r="H233" i="14"/>
  <c r="K232" i="14"/>
  <c r="H232" i="14"/>
  <c r="K231" i="14"/>
  <c r="L231" i="14"/>
  <c r="H231" i="14"/>
  <c r="K230" i="14"/>
  <c r="H230" i="14"/>
  <c r="H229" i="14" s="1"/>
  <c r="K228" i="14"/>
  <c r="H228" i="14"/>
  <c r="K227" i="14"/>
  <c r="L227" i="14"/>
  <c r="H227" i="14"/>
  <c r="K226" i="14"/>
  <c r="L226" i="14"/>
  <c r="H226" i="14"/>
  <c r="K225" i="14"/>
  <c r="L225" i="14"/>
  <c r="H225" i="14"/>
  <c r="K224" i="14"/>
  <c r="L224" i="14"/>
  <c r="H224" i="14"/>
  <c r="K223" i="14"/>
  <c r="L223" i="14"/>
  <c r="H223" i="14"/>
  <c r="K222" i="14"/>
  <c r="H222" i="14"/>
  <c r="K221" i="14"/>
  <c r="H221" i="14"/>
  <c r="H220" i="14" s="1"/>
  <c r="K219" i="14"/>
  <c r="H219" i="14"/>
  <c r="K218" i="14"/>
  <c r="H218" i="14"/>
  <c r="K217" i="14"/>
  <c r="L217" i="14"/>
  <c r="H217" i="14"/>
  <c r="K216" i="14"/>
  <c r="L216" i="14"/>
  <c r="H216" i="14"/>
  <c r="K215" i="14"/>
  <c r="H215" i="14"/>
  <c r="K214" i="14"/>
  <c r="H214" i="14"/>
  <c r="H213" i="14" s="1"/>
  <c r="K212" i="14"/>
  <c r="H212" i="14"/>
  <c r="K211" i="14"/>
  <c r="H211" i="14"/>
  <c r="K210" i="14"/>
  <c r="H210" i="14"/>
  <c r="K209" i="14"/>
  <c r="H209" i="14"/>
  <c r="H208" i="14" s="1"/>
  <c r="K207" i="14"/>
  <c r="H207" i="14"/>
  <c r="K206" i="14"/>
  <c r="H206" i="14"/>
  <c r="K205" i="14"/>
  <c r="H205" i="14"/>
  <c r="K204" i="14"/>
  <c r="L204" i="14"/>
  <c r="H204" i="14"/>
  <c r="K203" i="14"/>
  <c r="L203" i="14"/>
  <c r="H203" i="14"/>
  <c r="K202" i="14"/>
  <c r="L202" i="14"/>
  <c r="H202" i="14"/>
  <c r="K201" i="14"/>
  <c r="H201" i="14"/>
  <c r="K200" i="14"/>
  <c r="H200" i="14"/>
  <c r="K199" i="14"/>
  <c r="H199" i="14"/>
  <c r="K198" i="14"/>
  <c r="H198" i="14"/>
  <c r="K197" i="14"/>
  <c r="L197" i="14"/>
  <c r="H197" i="14"/>
  <c r="K196" i="14"/>
  <c r="H196" i="14"/>
  <c r="K194" i="14"/>
  <c r="L194" i="14"/>
  <c r="H194" i="14"/>
  <c r="K193" i="14"/>
  <c r="H193" i="14"/>
  <c r="K192" i="14"/>
  <c r="H192" i="14"/>
  <c r="K191" i="14"/>
  <c r="H191" i="14"/>
  <c r="K190" i="14"/>
  <c r="L190" i="14"/>
  <c r="H190" i="14"/>
  <c r="K189" i="14"/>
  <c r="H189" i="14"/>
  <c r="H181" i="14" s="1"/>
  <c r="K188" i="14"/>
  <c r="H188" i="14"/>
  <c r="K187" i="14"/>
  <c r="H187" i="14"/>
  <c r="K186" i="14"/>
  <c r="H186" i="14"/>
  <c r="K185" i="14"/>
  <c r="H185" i="14"/>
  <c r="K184" i="14"/>
  <c r="L184" i="14"/>
  <c r="H184" i="14"/>
  <c r="K183" i="14"/>
  <c r="L183" i="14"/>
  <c r="H183" i="14"/>
  <c r="K182" i="14"/>
  <c r="L182" i="14"/>
  <c r="H182" i="14"/>
  <c r="K180" i="14"/>
  <c r="L180" i="14"/>
  <c r="H180" i="14"/>
  <c r="K179" i="14"/>
  <c r="L179" i="14"/>
  <c r="H179" i="14"/>
  <c r="K178" i="14"/>
  <c r="L178" i="14"/>
  <c r="H178" i="14"/>
  <c r="H177" i="14"/>
  <c r="K176" i="14"/>
  <c r="L176" i="14"/>
  <c r="H176" i="14"/>
  <c r="H175" i="14"/>
  <c r="K173" i="14"/>
  <c r="H173" i="14"/>
  <c r="K172" i="14"/>
  <c r="L172" i="14"/>
  <c r="H172" i="14"/>
  <c r="H166" i="14" s="1"/>
  <c r="K171" i="14"/>
  <c r="L171" i="14"/>
  <c r="H171" i="14"/>
  <c r="K170" i="14"/>
  <c r="H170" i="14"/>
  <c r="K169" i="14"/>
  <c r="H169" i="14"/>
  <c r="K168" i="14"/>
  <c r="L168" i="14"/>
  <c r="H168" i="14"/>
  <c r="K167" i="14"/>
  <c r="H167" i="14"/>
  <c r="K165" i="14"/>
  <c r="L165" i="14"/>
  <c r="H165" i="14"/>
  <c r="K164" i="14"/>
  <c r="L164" i="14"/>
  <c r="H164" i="14"/>
  <c r="K163" i="14"/>
  <c r="H163" i="14"/>
  <c r="K162" i="14"/>
  <c r="H162" i="14"/>
  <c r="K161" i="14"/>
  <c r="L161" i="14"/>
  <c r="H161" i="14"/>
  <c r="K160" i="14"/>
  <c r="L160" i="14"/>
  <c r="H160" i="14"/>
  <c r="K159" i="14"/>
  <c r="L159" i="14"/>
  <c r="H159" i="14"/>
  <c r="K158" i="14"/>
  <c r="L158" i="14"/>
  <c r="H158" i="14"/>
  <c r="K157" i="14"/>
  <c r="L157" i="14"/>
  <c r="H157" i="14"/>
  <c r="K156" i="14"/>
  <c r="H156" i="14"/>
  <c r="K155" i="14"/>
  <c r="H155" i="14"/>
  <c r="K154" i="14"/>
  <c r="H154" i="14"/>
  <c r="K153" i="14"/>
  <c r="H153" i="14"/>
  <c r="K152" i="14"/>
  <c r="H152" i="14"/>
  <c r="K151" i="14"/>
  <c r="H151" i="14"/>
  <c r="K150" i="14"/>
  <c r="H150" i="14"/>
  <c r="K149" i="14"/>
  <c r="L149" i="14"/>
  <c r="H149" i="14"/>
  <c r="K148" i="14"/>
  <c r="H148" i="14"/>
  <c r="K147" i="14"/>
  <c r="H147" i="14"/>
  <c r="K145" i="14"/>
  <c r="L145" i="14"/>
  <c r="H145" i="14"/>
  <c r="K144" i="14"/>
  <c r="H144" i="14"/>
  <c r="K143" i="14"/>
  <c r="H143" i="14"/>
  <c r="K142" i="14"/>
  <c r="H142" i="14"/>
  <c r="K141" i="14"/>
  <c r="H141" i="14"/>
  <c r="K140" i="14"/>
  <c r="L140" i="14"/>
  <c r="H140" i="14"/>
  <c r="H134" i="14" s="1"/>
  <c r="K139" i="14"/>
  <c r="H139" i="14"/>
  <c r="K138" i="14"/>
  <c r="H138" i="14"/>
  <c r="K137" i="14"/>
  <c r="H137" i="14"/>
  <c r="K136" i="14"/>
  <c r="H136" i="14"/>
  <c r="K135" i="14"/>
  <c r="H135" i="14"/>
  <c r="K133" i="14"/>
  <c r="L133" i="14"/>
  <c r="H133" i="14"/>
  <c r="K132" i="14"/>
  <c r="H132" i="14"/>
  <c r="K131" i="14"/>
  <c r="L131" i="14"/>
  <c r="H131" i="14"/>
  <c r="H125" i="14" s="1"/>
  <c r="K130" i="14"/>
  <c r="H130" i="14"/>
  <c r="K129" i="14"/>
  <c r="L129" i="14"/>
  <c r="H129" i="14"/>
  <c r="K128" i="14"/>
  <c r="L128" i="14"/>
  <c r="H128" i="14"/>
  <c r="K127" i="14"/>
  <c r="L127" i="14"/>
  <c r="H127" i="14"/>
  <c r="K126" i="14"/>
  <c r="L126" i="14"/>
  <c r="H126" i="14"/>
  <c r="K124" i="14"/>
  <c r="H124" i="14"/>
  <c r="K123" i="14"/>
  <c r="L123" i="14"/>
  <c r="H123" i="14"/>
  <c r="K122" i="14"/>
  <c r="H122" i="14"/>
  <c r="K121" i="14"/>
  <c r="H121" i="14"/>
  <c r="K120" i="14"/>
  <c r="H120" i="14"/>
  <c r="K119" i="14"/>
  <c r="H119" i="14"/>
  <c r="K118" i="14"/>
  <c r="L118" i="14"/>
  <c r="H118" i="14"/>
  <c r="K117" i="14"/>
  <c r="L117" i="14"/>
  <c r="H117" i="14"/>
  <c r="K116" i="14"/>
  <c r="L116" i="14"/>
  <c r="H116" i="14"/>
  <c r="K115" i="14"/>
  <c r="H115" i="14"/>
  <c r="K114" i="14"/>
  <c r="H114" i="14"/>
  <c r="K113" i="14"/>
  <c r="H113" i="14"/>
  <c r="K112" i="14"/>
  <c r="L112" i="14"/>
  <c r="H112" i="14"/>
  <c r="K111" i="14"/>
  <c r="L111" i="14"/>
  <c r="H111" i="14"/>
  <c r="K110" i="14"/>
  <c r="L110" i="14"/>
  <c r="H110" i="14"/>
  <c r="K109" i="14"/>
  <c r="H109" i="14"/>
  <c r="K108" i="14"/>
  <c r="L108" i="14"/>
  <c r="H108" i="14"/>
  <c r="K107" i="14"/>
  <c r="L107" i="14"/>
  <c r="H107" i="14"/>
  <c r="K106" i="14"/>
  <c r="H106" i="14"/>
  <c r="K105" i="14"/>
  <c r="H105" i="14"/>
  <c r="K104" i="14"/>
  <c r="H104" i="14"/>
  <c r="K103" i="14"/>
  <c r="H103" i="14"/>
  <c r="K102" i="14"/>
  <c r="H102" i="14"/>
  <c r="K101" i="14"/>
  <c r="L101" i="14"/>
  <c r="H101" i="14"/>
  <c r="H96" i="14" s="1"/>
  <c r="K100" i="14"/>
  <c r="H100" i="14"/>
  <c r="K99" i="14"/>
  <c r="H99" i="14"/>
  <c r="K98" i="14"/>
  <c r="H98" i="14"/>
  <c r="K97" i="14"/>
  <c r="H97" i="14"/>
  <c r="K95" i="14"/>
  <c r="H95" i="14"/>
  <c r="K94" i="14"/>
  <c r="L94" i="14"/>
  <c r="H94" i="14"/>
  <c r="K93" i="14"/>
  <c r="L93" i="14"/>
  <c r="H93" i="14"/>
  <c r="K92" i="14"/>
  <c r="L92" i="14"/>
  <c r="H92" i="14"/>
  <c r="K91" i="14"/>
  <c r="L91" i="14"/>
  <c r="H91" i="14"/>
  <c r="K90" i="14"/>
  <c r="L90" i="14"/>
  <c r="H90" i="14"/>
  <c r="K89" i="14"/>
  <c r="H89" i="14"/>
  <c r="K88" i="14"/>
  <c r="H88" i="14"/>
  <c r="K86" i="14"/>
  <c r="L86" i="14"/>
  <c r="H86" i="14"/>
  <c r="K85" i="14"/>
  <c r="L85" i="14"/>
  <c r="H85" i="14"/>
  <c r="H80" i="14" s="1"/>
  <c r="K84" i="14"/>
  <c r="H84" i="14"/>
  <c r="K83" i="14"/>
  <c r="H83" i="14"/>
  <c r="K82" i="14"/>
  <c r="H82" i="14"/>
  <c r="K81" i="14"/>
  <c r="H81" i="14"/>
  <c r="K79" i="14"/>
  <c r="H79" i="14"/>
  <c r="K78" i="14"/>
  <c r="L78" i="14"/>
  <c r="H78" i="14"/>
  <c r="K77" i="14"/>
  <c r="H77" i="14"/>
  <c r="K76" i="14"/>
  <c r="L76" i="14"/>
  <c r="H76" i="14"/>
  <c r="K75" i="14"/>
  <c r="H75" i="14"/>
  <c r="H73" i="14" s="1"/>
  <c r="K74" i="14"/>
  <c r="H74" i="14"/>
  <c r="K72" i="14"/>
  <c r="L72" i="14"/>
  <c r="H72" i="14"/>
  <c r="K71" i="14"/>
  <c r="L71" i="14"/>
  <c r="H71" i="14"/>
  <c r="K70" i="14"/>
  <c r="H70" i="14"/>
  <c r="K69" i="14"/>
  <c r="H69" i="14"/>
  <c r="H68" i="14"/>
  <c r="K67" i="14"/>
  <c r="H67" i="14"/>
  <c r="K66" i="14"/>
  <c r="L66" i="14"/>
  <c r="H66" i="14"/>
  <c r="K65" i="14"/>
  <c r="L65" i="14"/>
  <c r="H65" i="14"/>
  <c r="K64" i="14"/>
  <c r="L64" i="14"/>
  <c r="H64" i="14"/>
  <c r="H63" i="14" s="1"/>
  <c r="K62" i="14"/>
  <c r="L62" i="14"/>
  <c r="H62" i="14"/>
  <c r="K61" i="14"/>
  <c r="L61" i="14"/>
  <c r="H61" i="14"/>
  <c r="K60" i="14"/>
  <c r="H60" i="14"/>
  <c r="K59" i="14"/>
  <c r="H59" i="14"/>
  <c r="K58" i="14"/>
  <c r="H58" i="14"/>
  <c r="K57" i="14"/>
  <c r="H57" i="14"/>
  <c r="K56" i="14"/>
  <c r="H56" i="14"/>
  <c r="K55" i="14"/>
  <c r="H55" i="14"/>
  <c r="K54" i="14"/>
  <c r="H54" i="14"/>
  <c r="K53" i="14"/>
  <c r="H53" i="14"/>
  <c r="K52" i="14"/>
  <c r="L52" i="14"/>
  <c r="H52" i="14"/>
  <c r="K51" i="14"/>
  <c r="H51" i="14"/>
  <c r="K50" i="14"/>
  <c r="H50" i="14"/>
  <c r="K49" i="14"/>
  <c r="H49" i="14"/>
  <c r="K48" i="14"/>
  <c r="L48" i="14"/>
  <c r="H48" i="14"/>
  <c r="K47" i="14"/>
  <c r="H47" i="14"/>
  <c r="K45" i="14"/>
  <c r="H45" i="14"/>
  <c r="K44" i="14"/>
  <c r="L44" i="14"/>
  <c r="H44" i="14"/>
  <c r="K43" i="14"/>
  <c r="H43" i="14"/>
  <c r="K42" i="14"/>
  <c r="H42" i="14"/>
  <c r="K41" i="14"/>
  <c r="H41" i="14"/>
  <c r="K40" i="14"/>
  <c r="H40" i="14"/>
  <c r="K39" i="14"/>
  <c r="L39" i="14"/>
  <c r="H39" i="14"/>
  <c r="K38" i="14"/>
  <c r="L38" i="14"/>
  <c r="H38" i="14"/>
  <c r="K37" i="14"/>
  <c r="L37" i="14"/>
  <c r="H37" i="14"/>
  <c r="K36" i="14"/>
  <c r="H36" i="14"/>
  <c r="H31" i="14" s="1"/>
  <c r="K35" i="14"/>
  <c r="H35" i="14"/>
  <c r="K34" i="14"/>
  <c r="L34" i="14"/>
  <c r="H34" i="14"/>
  <c r="K33" i="14"/>
  <c r="L33" i="14"/>
  <c r="H33" i="14"/>
  <c r="K32" i="14"/>
  <c r="H32" i="14"/>
  <c r="K30" i="14"/>
  <c r="H30" i="14"/>
  <c r="K29" i="14"/>
  <c r="H29" i="14"/>
  <c r="K28" i="14"/>
  <c r="H28" i="14"/>
  <c r="H27" i="14"/>
  <c r="H26" i="14" s="1"/>
  <c r="H25" i="14"/>
  <c r="H24" i="14"/>
  <c r="H23" i="14"/>
  <c r="K22" i="14"/>
  <c r="H22" i="14"/>
  <c r="K21" i="14"/>
  <c r="H21" i="14"/>
  <c r="K20" i="14"/>
  <c r="H20" i="14"/>
  <c r="K19" i="14"/>
  <c r="L19" i="14"/>
  <c r="H19" i="14"/>
  <c r="K18" i="14"/>
  <c r="H18" i="14"/>
  <c r="H17" i="14"/>
  <c r="H16" i="14"/>
  <c r="K15" i="14"/>
  <c r="H15" i="14"/>
  <c r="L5" i="14"/>
  <c r="P17" i="13"/>
  <c r="R17" i="13"/>
  <c r="L283" i="12"/>
  <c r="K283" i="12"/>
  <c r="H283" i="12"/>
  <c r="L282" i="12"/>
  <c r="K282" i="12"/>
  <c r="H282" i="12"/>
  <c r="L281" i="12"/>
  <c r="K281" i="12"/>
  <c r="H281" i="12"/>
  <c r="L280" i="12"/>
  <c r="K280" i="12"/>
  <c r="H280" i="12"/>
  <c r="L279" i="12"/>
  <c r="K279" i="12"/>
  <c r="H279" i="12"/>
  <c r="L278" i="12"/>
  <c r="K278" i="12"/>
  <c r="H278" i="12"/>
  <c r="L277" i="12"/>
  <c r="K277" i="12"/>
  <c r="H277" i="12"/>
  <c r="L276" i="12"/>
  <c r="K276" i="12"/>
  <c r="H276" i="12"/>
  <c r="L275" i="12"/>
  <c r="K275" i="12"/>
  <c r="H275" i="12"/>
  <c r="L274" i="12"/>
  <c r="K274" i="12"/>
  <c r="H274" i="12"/>
  <c r="H267" i="12" s="1"/>
  <c r="L273" i="12"/>
  <c r="K273" i="12"/>
  <c r="H273" i="12"/>
  <c r="L272" i="12"/>
  <c r="K272" i="12"/>
  <c r="H272" i="12"/>
  <c r="L271" i="12"/>
  <c r="K271" i="12"/>
  <c r="H271" i="12"/>
  <c r="L270" i="12"/>
  <c r="K270" i="12"/>
  <c r="H270" i="12"/>
  <c r="L269" i="12"/>
  <c r="K269" i="12"/>
  <c r="H269" i="12"/>
  <c r="L268" i="12"/>
  <c r="K268" i="12"/>
  <c r="H268" i="12"/>
  <c r="L266" i="12"/>
  <c r="K266" i="12"/>
  <c r="H266" i="12"/>
  <c r="L265" i="12"/>
  <c r="K265" i="12"/>
  <c r="H265" i="12"/>
  <c r="L264" i="12"/>
  <c r="K264" i="12"/>
  <c r="H264" i="12"/>
  <c r="L263" i="12"/>
  <c r="K263" i="12"/>
  <c r="H263" i="12"/>
  <c r="L262" i="12"/>
  <c r="K262" i="12"/>
  <c r="H262" i="12"/>
  <c r="L261" i="12"/>
  <c r="K261" i="12"/>
  <c r="H261" i="12"/>
  <c r="L260" i="12"/>
  <c r="K260" i="12"/>
  <c r="H260" i="12"/>
  <c r="L259" i="12"/>
  <c r="K259" i="12"/>
  <c r="H259" i="12"/>
  <c r="L258" i="12"/>
  <c r="K258" i="12"/>
  <c r="H258" i="12"/>
  <c r="L257" i="12"/>
  <c r="K257" i="12"/>
  <c r="H257" i="12"/>
  <c r="L256" i="12"/>
  <c r="K256" i="12"/>
  <c r="H256" i="12"/>
  <c r="L255" i="12"/>
  <c r="K255" i="12"/>
  <c r="H255" i="12"/>
  <c r="L254" i="12"/>
  <c r="K254" i="12"/>
  <c r="H254" i="12"/>
  <c r="L253" i="12"/>
  <c r="K253" i="12"/>
  <c r="H253" i="12"/>
  <c r="L252" i="12"/>
  <c r="K252" i="12"/>
  <c r="H252" i="12"/>
  <c r="L251" i="12"/>
  <c r="K251" i="12"/>
  <c r="H251" i="12"/>
  <c r="L250" i="12"/>
  <c r="K250" i="12"/>
  <c r="H250" i="12"/>
  <c r="L249" i="12"/>
  <c r="K249" i="12"/>
  <c r="H249" i="12"/>
  <c r="L248" i="12"/>
  <c r="K248" i="12"/>
  <c r="H248" i="12"/>
  <c r="L247" i="12"/>
  <c r="K247" i="12"/>
  <c r="H247" i="12"/>
  <c r="H246" i="12" s="1"/>
  <c r="L245" i="12"/>
  <c r="K245" i="12"/>
  <c r="H245" i="12"/>
  <c r="L244" i="12"/>
  <c r="K244" i="12"/>
  <c r="H244" i="12"/>
  <c r="L243" i="12"/>
  <c r="K243" i="12"/>
  <c r="H243" i="12"/>
  <c r="H242" i="12"/>
  <c r="L241" i="12"/>
  <c r="K241" i="12"/>
  <c r="H241" i="12"/>
  <c r="L240" i="12"/>
  <c r="K240" i="12"/>
  <c r="H240" i="12"/>
  <c r="L239" i="12"/>
  <c r="K239" i="12"/>
  <c r="H239" i="12"/>
  <c r="H238" i="12"/>
  <c r="L237" i="12"/>
  <c r="K237" i="12"/>
  <c r="H237" i="12"/>
  <c r="L236" i="12"/>
  <c r="K236" i="12"/>
  <c r="H236" i="12"/>
  <c r="L235" i="12"/>
  <c r="K235" i="12"/>
  <c r="H235" i="12"/>
  <c r="L234" i="12"/>
  <c r="K234" i="12"/>
  <c r="H234" i="12"/>
  <c r="H233" i="12"/>
  <c r="L232" i="12"/>
  <c r="K232" i="12"/>
  <c r="H232" i="12"/>
  <c r="L231" i="12"/>
  <c r="K231" i="12"/>
  <c r="H231" i="12"/>
  <c r="L230" i="12"/>
  <c r="K230" i="12"/>
  <c r="H230" i="12"/>
  <c r="L228" i="12"/>
  <c r="K228" i="12"/>
  <c r="H228" i="12"/>
  <c r="L227" i="12"/>
  <c r="K227" i="12"/>
  <c r="H227" i="12"/>
  <c r="L226" i="12"/>
  <c r="K226" i="12"/>
  <c r="H226" i="12"/>
  <c r="L225" i="12"/>
  <c r="K225" i="12"/>
  <c r="H225" i="12"/>
  <c r="L224" i="12"/>
  <c r="K224" i="12"/>
  <c r="H224" i="12"/>
  <c r="L223" i="12"/>
  <c r="K223" i="12"/>
  <c r="H223" i="12"/>
  <c r="H220" i="12" s="1"/>
  <c r="L222" i="12"/>
  <c r="K222" i="12"/>
  <c r="H222" i="12"/>
  <c r="L221" i="12"/>
  <c r="K221" i="12"/>
  <c r="H221" i="12"/>
  <c r="L219" i="12"/>
  <c r="K219" i="12"/>
  <c r="H219" i="12"/>
  <c r="L218" i="12"/>
  <c r="K218" i="12"/>
  <c r="H218" i="12"/>
  <c r="L217" i="12"/>
  <c r="K217" i="12"/>
  <c r="H217" i="12"/>
  <c r="L216" i="12"/>
  <c r="K216" i="12"/>
  <c r="H216" i="12"/>
  <c r="H213" i="12"/>
  <c r="L215" i="12"/>
  <c r="K215" i="12"/>
  <c r="H215" i="12"/>
  <c r="L214" i="12"/>
  <c r="K214" i="12"/>
  <c r="H214" i="12"/>
  <c r="L212" i="12"/>
  <c r="K212" i="12"/>
  <c r="H212" i="12"/>
  <c r="L211" i="12"/>
  <c r="K211" i="12"/>
  <c r="H211" i="12"/>
  <c r="L210" i="12"/>
  <c r="K210" i="12"/>
  <c r="H210" i="12"/>
  <c r="L209" i="12"/>
  <c r="K209" i="12"/>
  <c r="H209" i="12"/>
  <c r="H208" i="12" s="1"/>
  <c r="L207" i="12"/>
  <c r="K207" i="12"/>
  <c r="H207" i="12"/>
  <c r="L206" i="12"/>
  <c r="K206" i="12"/>
  <c r="H206" i="12"/>
  <c r="L205" i="12"/>
  <c r="K205" i="12"/>
  <c r="H205" i="12"/>
  <c r="L204" i="12"/>
  <c r="K204" i="12"/>
  <c r="H204" i="12"/>
  <c r="L203" i="12"/>
  <c r="K203" i="12"/>
  <c r="H203" i="12"/>
  <c r="L202" i="12"/>
  <c r="K202" i="12"/>
  <c r="H202" i="12"/>
  <c r="L201" i="12"/>
  <c r="K201" i="12"/>
  <c r="H201" i="12"/>
  <c r="H195" i="12" s="1"/>
  <c r="L200" i="12"/>
  <c r="K200" i="12"/>
  <c r="H200" i="12"/>
  <c r="L199" i="12"/>
  <c r="K199" i="12"/>
  <c r="H199" i="12"/>
  <c r="L198" i="12"/>
  <c r="K198" i="12"/>
  <c r="H198" i="12"/>
  <c r="L197" i="12"/>
  <c r="K197" i="12"/>
  <c r="H197" i="12"/>
  <c r="L196" i="12"/>
  <c r="K196" i="12"/>
  <c r="H196" i="12"/>
  <c r="L194" i="12"/>
  <c r="K194" i="12"/>
  <c r="H194" i="12"/>
  <c r="L193" i="12"/>
  <c r="K193" i="12"/>
  <c r="H193" i="12"/>
  <c r="L192" i="12"/>
  <c r="K192" i="12"/>
  <c r="H192" i="12"/>
  <c r="L191" i="12"/>
  <c r="K191" i="12"/>
  <c r="H191" i="12"/>
  <c r="L190" i="12"/>
  <c r="K190" i="12"/>
  <c r="H190" i="12"/>
  <c r="L189" i="12"/>
  <c r="K189" i="12"/>
  <c r="H189" i="12"/>
  <c r="L188" i="12"/>
  <c r="K188" i="12"/>
  <c r="H188" i="12"/>
  <c r="L187" i="12"/>
  <c r="K187" i="12"/>
  <c r="H187" i="12"/>
  <c r="H181" i="12" s="1"/>
  <c r="L186" i="12"/>
  <c r="K186" i="12"/>
  <c r="H186" i="12"/>
  <c r="L185" i="12"/>
  <c r="K185" i="12"/>
  <c r="H185" i="12"/>
  <c r="L184" i="12"/>
  <c r="K184" i="12"/>
  <c r="H184" i="12"/>
  <c r="L183" i="12"/>
  <c r="K183" i="12"/>
  <c r="H183" i="12"/>
  <c r="L182" i="12"/>
  <c r="K182" i="12"/>
  <c r="H182" i="12"/>
  <c r="L180" i="12"/>
  <c r="K180" i="12"/>
  <c r="H180" i="12"/>
  <c r="L179" i="12"/>
  <c r="K179" i="12"/>
  <c r="H179" i="12"/>
  <c r="H177" i="12" s="1"/>
  <c r="L178" i="12"/>
  <c r="K178" i="12"/>
  <c r="H178" i="12"/>
  <c r="L176" i="12"/>
  <c r="K176" i="12"/>
  <c r="H176" i="12"/>
  <c r="H175" i="12"/>
  <c r="L173" i="12"/>
  <c r="K173" i="12"/>
  <c r="H173" i="12"/>
  <c r="L172" i="12"/>
  <c r="K172" i="12"/>
  <c r="H172" i="12"/>
  <c r="L171" i="12"/>
  <c r="K171" i="12"/>
  <c r="H171" i="12"/>
  <c r="H166" i="12" s="1"/>
  <c r="L170" i="12"/>
  <c r="K170" i="12"/>
  <c r="H170" i="12"/>
  <c r="L169" i="12"/>
  <c r="K169" i="12"/>
  <c r="H169" i="12"/>
  <c r="L168" i="12"/>
  <c r="K168" i="12"/>
  <c r="H168" i="12"/>
  <c r="L167" i="12"/>
  <c r="K167" i="12"/>
  <c r="H167" i="12"/>
  <c r="L165" i="12"/>
  <c r="K165" i="12"/>
  <c r="H165" i="12"/>
  <c r="L164" i="12"/>
  <c r="K164" i="12"/>
  <c r="H164" i="12"/>
  <c r="L163" i="12"/>
  <c r="K163" i="12"/>
  <c r="H163" i="12"/>
  <c r="L162" i="12"/>
  <c r="K162" i="12"/>
  <c r="H162" i="12"/>
  <c r="L161" i="12"/>
  <c r="K161" i="12"/>
  <c r="H161" i="12"/>
  <c r="L160" i="12"/>
  <c r="K160" i="12"/>
  <c r="H160" i="12"/>
  <c r="L159" i="12"/>
  <c r="K159" i="12"/>
  <c r="H159" i="12"/>
  <c r="L158" i="12"/>
  <c r="K158" i="12"/>
  <c r="H158" i="12"/>
  <c r="L157" i="12"/>
  <c r="K157" i="12"/>
  <c r="H157" i="12"/>
  <c r="L156" i="12"/>
  <c r="K156" i="12"/>
  <c r="H156" i="12"/>
  <c r="L155" i="12"/>
  <c r="K155" i="12"/>
  <c r="H155" i="12"/>
  <c r="L154" i="12"/>
  <c r="K154" i="12"/>
  <c r="H154" i="12"/>
  <c r="L153" i="12"/>
  <c r="K153" i="12"/>
  <c r="H153" i="12"/>
  <c r="L152" i="12"/>
  <c r="K152" i="12"/>
  <c r="H152" i="12"/>
  <c r="L151" i="12"/>
  <c r="K151" i="12"/>
  <c r="H151" i="12"/>
  <c r="L150" i="12"/>
  <c r="K150" i="12"/>
  <c r="H150" i="12"/>
  <c r="L149" i="12"/>
  <c r="K149" i="12"/>
  <c r="H149" i="12"/>
  <c r="L148" i="12"/>
  <c r="K148" i="12"/>
  <c r="H148" i="12"/>
  <c r="L147" i="12"/>
  <c r="K147" i="12"/>
  <c r="H147" i="12"/>
  <c r="L145" i="12"/>
  <c r="K145" i="12"/>
  <c r="H145" i="12"/>
  <c r="L144" i="12"/>
  <c r="K144" i="12"/>
  <c r="H144" i="12"/>
  <c r="L143" i="12"/>
  <c r="K143" i="12"/>
  <c r="H143" i="12"/>
  <c r="L142" i="12"/>
  <c r="K142" i="12"/>
  <c r="H142" i="12"/>
  <c r="L141" i="12"/>
  <c r="K141" i="12"/>
  <c r="H141" i="12"/>
  <c r="L140" i="12"/>
  <c r="K140" i="12"/>
  <c r="H140" i="12"/>
  <c r="L139" i="12"/>
  <c r="K139" i="12"/>
  <c r="H139" i="12"/>
  <c r="L138" i="12"/>
  <c r="K138" i="12"/>
  <c r="H138" i="12"/>
  <c r="L137" i="12"/>
  <c r="K137" i="12"/>
  <c r="H137" i="12"/>
  <c r="L136" i="12"/>
  <c r="K136" i="12"/>
  <c r="H136" i="12"/>
  <c r="L135" i="12"/>
  <c r="K135" i="12"/>
  <c r="H135" i="12"/>
  <c r="L133" i="12"/>
  <c r="K133" i="12"/>
  <c r="H133" i="12"/>
  <c r="L132" i="12"/>
  <c r="K132" i="12"/>
  <c r="H132" i="12"/>
  <c r="L131" i="12"/>
  <c r="K131" i="12"/>
  <c r="H131" i="12"/>
  <c r="L130" i="12"/>
  <c r="K130" i="12"/>
  <c r="H130" i="12"/>
  <c r="L129" i="12"/>
  <c r="K129" i="12"/>
  <c r="H129" i="12"/>
  <c r="L128" i="12"/>
  <c r="K128" i="12"/>
  <c r="H128" i="12"/>
  <c r="L127" i="12"/>
  <c r="K127" i="12"/>
  <c r="H127" i="12"/>
  <c r="L126" i="12"/>
  <c r="K126" i="12"/>
  <c r="H126" i="12"/>
  <c r="L124" i="12"/>
  <c r="K124" i="12"/>
  <c r="H124" i="12"/>
  <c r="L123" i="12"/>
  <c r="K123" i="12"/>
  <c r="H123" i="12"/>
  <c r="L122" i="12"/>
  <c r="K122" i="12"/>
  <c r="H122" i="12"/>
  <c r="L121" i="12"/>
  <c r="K121" i="12"/>
  <c r="H121" i="12"/>
  <c r="L120" i="12"/>
  <c r="K120" i="12"/>
  <c r="H120" i="12"/>
  <c r="L119" i="12"/>
  <c r="K119" i="12"/>
  <c r="H119" i="12"/>
  <c r="L118" i="12"/>
  <c r="K118" i="12"/>
  <c r="H118" i="12"/>
  <c r="L117" i="12"/>
  <c r="K117" i="12"/>
  <c r="H117" i="12"/>
  <c r="L116" i="12"/>
  <c r="K116" i="12"/>
  <c r="H116" i="12"/>
  <c r="L115" i="12"/>
  <c r="K115" i="12"/>
  <c r="H115" i="12"/>
  <c r="L114" i="12"/>
  <c r="K114" i="12"/>
  <c r="H114" i="12"/>
  <c r="L113" i="12"/>
  <c r="K113" i="12"/>
  <c r="H113" i="12"/>
  <c r="L112" i="12"/>
  <c r="K112" i="12"/>
  <c r="H112" i="12"/>
  <c r="L111" i="12"/>
  <c r="K111" i="12"/>
  <c r="H111" i="12"/>
  <c r="L110" i="12"/>
  <c r="K110" i="12"/>
  <c r="H110" i="12"/>
  <c r="L109" i="12"/>
  <c r="K109" i="12"/>
  <c r="H109" i="12"/>
  <c r="L108" i="12"/>
  <c r="K108" i="12"/>
  <c r="H108" i="12"/>
  <c r="L107" i="12"/>
  <c r="K107" i="12"/>
  <c r="H107" i="12"/>
  <c r="L106" i="12"/>
  <c r="K106" i="12"/>
  <c r="H106" i="12"/>
  <c r="L105" i="12"/>
  <c r="K105" i="12"/>
  <c r="H105" i="12"/>
  <c r="L104" i="12"/>
  <c r="K104" i="12"/>
  <c r="H104" i="12"/>
  <c r="L103" i="12"/>
  <c r="K103" i="12"/>
  <c r="H103" i="12"/>
  <c r="L102" i="12"/>
  <c r="K102" i="12"/>
  <c r="H102" i="12"/>
  <c r="L101" i="12"/>
  <c r="K101" i="12"/>
  <c r="H101" i="12"/>
  <c r="L100" i="12"/>
  <c r="K100" i="12"/>
  <c r="H100" i="12"/>
  <c r="L99" i="12"/>
  <c r="K99" i="12"/>
  <c r="H99" i="12"/>
  <c r="L98" i="12"/>
  <c r="K98" i="12"/>
  <c r="H98" i="12"/>
  <c r="L97" i="12"/>
  <c r="K97" i="12"/>
  <c r="H97" i="12"/>
  <c r="L95" i="12"/>
  <c r="K95" i="12"/>
  <c r="H95" i="12"/>
  <c r="L94" i="12"/>
  <c r="K94" i="12"/>
  <c r="H94" i="12"/>
  <c r="L93" i="12"/>
  <c r="K93" i="12"/>
  <c r="H93" i="12"/>
  <c r="L92" i="12"/>
  <c r="K92" i="12"/>
  <c r="H92" i="12"/>
  <c r="L91" i="12"/>
  <c r="K91" i="12"/>
  <c r="H91" i="12"/>
  <c r="L90" i="12"/>
  <c r="K90" i="12"/>
  <c r="H90" i="12"/>
  <c r="L89" i="12"/>
  <c r="K89" i="12"/>
  <c r="H89" i="12"/>
  <c r="L88" i="12"/>
  <c r="K88" i="12"/>
  <c r="H88" i="12"/>
  <c r="H87" i="12" s="1"/>
  <c r="L86" i="12"/>
  <c r="K86" i="12"/>
  <c r="H86" i="12"/>
  <c r="L85" i="12"/>
  <c r="K85" i="12"/>
  <c r="H85" i="12"/>
  <c r="L84" i="12"/>
  <c r="K84" i="12"/>
  <c r="H84" i="12"/>
  <c r="L83" i="12"/>
  <c r="K83" i="12"/>
  <c r="H83" i="12"/>
  <c r="L82" i="12"/>
  <c r="K82" i="12"/>
  <c r="H82" i="12"/>
  <c r="L81" i="12"/>
  <c r="K81" i="12"/>
  <c r="H81" i="12"/>
  <c r="H80" i="12"/>
  <c r="L79" i="12"/>
  <c r="K79" i="12"/>
  <c r="H79" i="12"/>
  <c r="L78" i="12"/>
  <c r="K78" i="12"/>
  <c r="H78" i="12"/>
  <c r="L77" i="12"/>
  <c r="K77" i="12"/>
  <c r="H77" i="12"/>
  <c r="L76" i="12"/>
  <c r="K76" i="12"/>
  <c r="H76" i="12"/>
  <c r="L75" i="12"/>
  <c r="K75" i="12"/>
  <c r="H75" i="12"/>
  <c r="L74" i="12"/>
  <c r="K74" i="12"/>
  <c r="H74" i="12"/>
  <c r="H73" i="12"/>
  <c r="L72" i="12"/>
  <c r="K72" i="12"/>
  <c r="H72" i="12"/>
  <c r="H68" i="12" s="1"/>
  <c r="L71" i="12"/>
  <c r="K71" i="12"/>
  <c r="H71" i="12"/>
  <c r="L70" i="12"/>
  <c r="K70" i="12"/>
  <c r="H70" i="12"/>
  <c r="L69" i="12"/>
  <c r="K69" i="12"/>
  <c r="H69" i="12"/>
  <c r="L67" i="12"/>
  <c r="K67" i="12"/>
  <c r="H67" i="12"/>
  <c r="L66" i="12"/>
  <c r="K66" i="12"/>
  <c r="H66" i="12"/>
  <c r="L65" i="12"/>
  <c r="K65" i="12"/>
  <c r="H65" i="12"/>
  <c r="H63" i="12" s="1"/>
  <c r="L64" i="12"/>
  <c r="K64" i="12"/>
  <c r="H64" i="12"/>
  <c r="L62" i="12"/>
  <c r="K62" i="12"/>
  <c r="H62" i="12"/>
  <c r="L61" i="12"/>
  <c r="K61" i="12"/>
  <c r="H61" i="12"/>
  <c r="L60" i="12"/>
  <c r="K60" i="12"/>
  <c r="H60" i="12"/>
  <c r="L59" i="12"/>
  <c r="K59" i="12"/>
  <c r="H59" i="12"/>
  <c r="L58" i="12"/>
  <c r="K58" i="12"/>
  <c r="H58" i="12"/>
  <c r="L57" i="12"/>
  <c r="K57" i="12"/>
  <c r="H57" i="12"/>
  <c r="L56" i="12"/>
  <c r="K56" i="12"/>
  <c r="H56" i="12"/>
  <c r="L55" i="12"/>
  <c r="K55" i="12"/>
  <c r="H55" i="12"/>
  <c r="L54" i="12"/>
  <c r="K54" i="12"/>
  <c r="H54" i="12"/>
  <c r="L53" i="12"/>
  <c r="K53" i="12"/>
  <c r="H53" i="12"/>
  <c r="L52" i="12"/>
  <c r="K52" i="12"/>
  <c r="H52" i="12"/>
  <c r="L51" i="12"/>
  <c r="K51" i="12"/>
  <c r="H51" i="12"/>
  <c r="H46" i="12" s="1"/>
  <c r="L50" i="12"/>
  <c r="K50" i="12"/>
  <c r="H50" i="12"/>
  <c r="L49" i="12"/>
  <c r="K49" i="12"/>
  <c r="H49" i="12"/>
  <c r="L48" i="12"/>
  <c r="K48" i="12"/>
  <c r="H48" i="12"/>
  <c r="L47" i="12"/>
  <c r="K47" i="12"/>
  <c r="H47" i="12"/>
  <c r="L45" i="12"/>
  <c r="K45" i="12"/>
  <c r="H45" i="12"/>
  <c r="L44" i="12"/>
  <c r="K44" i="12"/>
  <c r="H44" i="12"/>
  <c r="L43" i="12"/>
  <c r="K43" i="12"/>
  <c r="H43" i="12"/>
  <c r="L42" i="12"/>
  <c r="K42" i="12"/>
  <c r="H42" i="12"/>
  <c r="L41" i="12"/>
  <c r="K41" i="12"/>
  <c r="H41" i="12"/>
  <c r="L40" i="12"/>
  <c r="K40" i="12"/>
  <c r="H40" i="12"/>
  <c r="L39" i="12"/>
  <c r="K39" i="12"/>
  <c r="H39" i="12"/>
  <c r="L38" i="12"/>
  <c r="K38" i="12"/>
  <c r="H38" i="12"/>
  <c r="L37" i="12"/>
  <c r="K37" i="12"/>
  <c r="H37" i="12"/>
  <c r="L36" i="12"/>
  <c r="K36" i="12"/>
  <c r="H36" i="12"/>
  <c r="L35" i="12"/>
  <c r="K35" i="12"/>
  <c r="H35" i="12"/>
  <c r="L34" i="12"/>
  <c r="K34" i="12"/>
  <c r="H34" i="12"/>
  <c r="L33" i="12"/>
  <c r="K33" i="12"/>
  <c r="H33" i="12"/>
  <c r="L32" i="12"/>
  <c r="K32" i="12"/>
  <c r="H32" i="12"/>
  <c r="L30" i="12"/>
  <c r="K30" i="12"/>
  <c r="H30" i="12"/>
  <c r="L29" i="12"/>
  <c r="K29" i="12"/>
  <c r="H29" i="12"/>
  <c r="H26" i="12" s="1"/>
  <c r="L28" i="12"/>
  <c r="K28" i="12"/>
  <c r="H28" i="12"/>
  <c r="L27" i="12"/>
  <c r="K27" i="12"/>
  <c r="H27" i="12"/>
  <c r="L25" i="12"/>
  <c r="K25" i="12"/>
  <c r="H25" i="12"/>
  <c r="L24" i="12"/>
  <c r="K24" i="12"/>
  <c r="H24" i="12"/>
  <c r="L23" i="12"/>
  <c r="K23" i="12"/>
  <c r="H23" i="12"/>
  <c r="K22" i="12"/>
  <c r="H22" i="12"/>
  <c r="H14" i="12" s="1"/>
  <c r="K21" i="12"/>
  <c r="H21" i="12"/>
  <c r="L20" i="12"/>
  <c r="K20" i="12"/>
  <c r="H20" i="12"/>
  <c r="L19" i="12"/>
  <c r="K19" i="12"/>
  <c r="H19" i="12"/>
  <c r="H18" i="12"/>
  <c r="L17" i="12"/>
  <c r="K17" i="12"/>
  <c r="H17" i="12"/>
  <c r="L16" i="12"/>
  <c r="K16" i="12"/>
  <c r="H16" i="12"/>
  <c r="H15" i="12"/>
  <c r="L5" i="12"/>
  <c r="P283" i="20"/>
  <c r="M240" i="20" l="1"/>
  <c r="L240" i="20"/>
  <c r="J27" i="14"/>
  <c r="K27" i="14"/>
  <c r="L8" i="18"/>
  <c r="P283" i="18"/>
  <c r="M161" i="20"/>
  <c r="L161" i="20"/>
  <c r="L252" i="16"/>
  <c r="J252" i="18"/>
  <c r="H31" i="12"/>
  <c r="H12" i="12" s="1"/>
  <c r="M39" i="16"/>
  <c r="L39" i="16"/>
  <c r="J39" i="18"/>
  <c r="L39" i="18" s="1"/>
  <c r="J22" i="16"/>
  <c r="J22" i="18" s="1"/>
  <c r="L22" i="14"/>
  <c r="J52" i="20"/>
  <c r="M52" i="20" s="1"/>
  <c r="M52" i="18"/>
  <c r="L52" i="18"/>
  <c r="H14" i="14"/>
  <c r="J51" i="18"/>
  <c r="H146" i="14"/>
  <c r="M251" i="16"/>
  <c r="M159" i="16"/>
  <c r="L159" i="16"/>
  <c r="J70" i="18"/>
  <c r="J70" i="20" s="1"/>
  <c r="M70" i="16"/>
  <c r="L70" i="16"/>
  <c r="H242" i="20"/>
  <c r="L222" i="14"/>
  <c r="H125" i="16"/>
  <c r="H195" i="18"/>
  <c r="M158" i="16"/>
  <c r="L158" i="16"/>
  <c r="M178" i="20"/>
  <c r="L178" i="20"/>
  <c r="K229" i="20"/>
  <c r="K242" i="20"/>
  <c r="K174" i="20" s="1"/>
  <c r="M172" i="18"/>
  <c r="J172" i="20"/>
  <c r="J241" i="18"/>
  <c r="M241" i="16"/>
  <c r="L241" i="16"/>
  <c r="J251" i="20"/>
  <c r="M251" i="20" s="1"/>
  <c r="M251" i="18"/>
  <c r="L251" i="18"/>
  <c r="H246" i="18"/>
  <c r="M170" i="16"/>
  <c r="J15" i="12"/>
  <c r="L251" i="16"/>
  <c r="J18" i="12"/>
  <c r="J18" i="14" s="1"/>
  <c r="J204" i="18"/>
  <c r="M204" i="16"/>
  <c r="L204" i="16"/>
  <c r="H229" i="12"/>
  <c r="H174" i="12" s="1"/>
  <c r="R25" i="17"/>
  <c r="S25" i="17" s="1"/>
  <c r="T24" i="17" s="1"/>
  <c r="X24" i="17" s="1"/>
  <c r="T68" i="17"/>
  <c r="H181" i="18"/>
  <c r="H229" i="20"/>
  <c r="K25" i="14"/>
  <c r="J25" i="14"/>
  <c r="M252" i="16"/>
  <c r="J84" i="20"/>
  <c r="M84" i="20" s="1"/>
  <c r="L84" i="18"/>
  <c r="J30" i="16"/>
  <c r="L30" i="14"/>
  <c r="J154" i="16"/>
  <c r="L154" i="14"/>
  <c r="J199" i="16"/>
  <c r="M199" i="16" s="1"/>
  <c r="L199" i="14"/>
  <c r="J261" i="16"/>
  <c r="M261" i="16" s="1"/>
  <c r="L261" i="14"/>
  <c r="L60" i="14"/>
  <c r="L48" i="16"/>
  <c r="L92" i="16"/>
  <c r="H134" i="18"/>
  <c r="J105" i="16"/>
  <c r="L105" i="14"/>
  <c r="J192" i="16"/>
  <c r="L192" i="14"/>
  <c r="L277" i="14"/>
  <c r="J277" i="16"/>
  <c r="L277" i="16" s="1"/>
  <c r="J216" i="18"/>
  <c r="M216" i="18" s="1"/>
  <c r="M216" i="16"/>
  <c r="L216" i="16"/>
  <c r="H267" i="16"/>
  <c r="J117" i="18"/>
  <c r="J117" i="20" s="1"/>
  <c r="M117" i="20" s="1"/>
  <c r="M117" i="16"/>
  <c r="L34" i="16"/>
  <c r="J42" i="18"/>
  <c r="J42" i="20" s="1"/>
  <c r="M42" i="16"/>
  <c r="M34" i="16"/>
  <c r="L66" i="16"/>
  <c r="M66" i="16"/>
  <c r="J66" i="18"/>
  <c r="M66" i="18" s="1"/>
  <c r="K31" i="20"/>
  <c r="H87" i="14"/>
  <c r="J24" i="14"/>
  <c r="J24" i="16" s="1"/>
  <c r="K24" i="14"/>
  <c r="J193" i="16"/>
  <c r="L193" i="14"/>
  <c r="M48" i="16"/>
  <c r="M92" i="16"/>
  <c r="H195" i="16"/>
  <c r="H174" i="16" s="1"/>
  <c r="H246" i="16"/>
  <c r="L145" i="18"/>
  <c r="J152" i="16"/>
  <c r="L152" i="16" s="1"/>
  <c r="L152" i="14"/>
  <c r="M110" i="16"/>
  <c r="L110" i="16"/>
  <c r="J110" i="18"/>
  <c r="L110" i="18" s="1"/>
  <c r="J227" i="18"/>
  <c r="M227" i="18" s="1"/>
  <c r="M227" i="16"/>
  <c r="H14" i="20"/>
  <c r="H12" i="20" s="1"/>
  <c r="K68" i="20"/>
  <c r="K80" i="20"/>
  <c r="K246" i="20"/>
  <c r="H267" i="20"/>
  <c r="J60" i="18"/>
  <c r="M60" i="16"/>
  <c r="L60" i="16"/>
  <c r="L89" i="14"/>
  <c r="J89" i="16"/>
  <c r="M89" i="16" s="1"/>
  <c r="J143" i="16"/>
  <c r="L143" i="14"/>
  <c r="J222" i="18"/>
  <c r="M222" i="16"/>
  <c r="L222" i="16"/>
  <c r="L278" i="14"/>
  <c r="J278" i="16"/>
  <c r="L278" i="16" s="1"/>
  <c r="H146" i="12"/>
  <c r="H134" i="12"/>
  <c r="H46" i="14"/>
  <c r="H46" i="16"/>
  <c r="H181" i="16"/>
  <c r="M145" i="18"/>
  <c r="H267" i="18"/>
  <c r="J57" i="16"/>
  <c r="M57" i="16" s="1"/>
  <c r="L57" i="14"/>
  <c r="J78" i="20"/>
  <c r="L78" i="20" s="1"/>
  <c r="M78" i="18"/>
  <c r="L78" i="18"/>
  <c r="J151" i="16"/>
  <c r="L151" i="14"/>
  <c r="M190" i="16"/>
  <c r="L190" i="16"/>
  <c r="J190" i="18"/>
  <c r="M190" i="18" s="1"/>
  <c r="L209" i="14"/>
  <c r="J209" i="16"/>
  <c r="M209" i="16" s="1"/>
  <c r="M231" i="16"/>
  <c r="L231" i="16"/>
  <c r="L258" i="14"/>
  <c r="J258" i="16"/>
  <c r="M258" i="16" s="1"/>
  <c r="L275" i="14"/>
  <c r="J275" i="16"/>
  <c r="J109" i="18"/>
  <c r="L109" i="16"/>
  <c r="M109" i="16"/>
  <c r="K267" i="20"/>
  <c r="H195" i="14"/>
  <c r="H31" i="16"/>
  <c r="H68" i="16"/>
  <c r="H146" i="18"/>
  <c r="L56" i="14"/>
  <c r="J56" i="16"/>
  <c r="J56" i="18" s="1"/>
  <c r="J122" i="16"/>
  <c r="L122" i="16" s="1"/>
  <c r="L122" i="14"/>
  <c r="J139" i="16"/>
  <c r="M139" i="16" s="1"/>
  <c r="L139" i="14"/>
  <c r="L212" i="14"/>
  <c r="J212" i="16"/>
  <c r="J212" i="18" s="1"/>
  <c r="J225" i="18"/>
  <c r="J225" i="20" s="1"/>
  <c r="L225" i="16"/>
  <c r="H146" i="20"/>
  <c r="L22" i="12"/>
  <c r="J279" i="20"/>
  <c r="L279" i="18"/>
  <c r="H96" i="12"/>
  <c r="H125" i="12"/>
  <c r="H267" i="14"/>
  <c r="H14" i="18"/>
  <c r="H125" i="18"/>
  <c r="J44" i="18"/>
  <c r="L44" i="16"/>
  <c r="M44" i="16"/>
  <c r="J55" i="16"/>
  <c r="J55" i="18" s="1"/>
  <c r="J55" i="20" s="1"/>
  <c r="L55" i="14"/>
  <c r="J76" i="18"/>
  <c r="L76" i="18" s="1"/>
  <c r="M76" i="16"/>
  <c r="L76" i="16"/>
  <c r="J121" i="16"/>
  <c r="J121" i="18" s="1"/>
  <c r="M121" i="18" s="1"/>
  <c r="L121" i="14"/>
  <c r="J138" i="16"/>
  <c r="L138" i="16" s="1"/>
  <c r="L138" i="14"/>
  <c r="L188" i="14"/>
  <c r="J188" i="16"/>
  <c r="J211" i="16"/>
  <c r="L211" i="14"/>
  <c r="J237" i="16"/>
  <c r="L237" i="14"/>
  <c r="M256" i="16"/>
  <c r="L256" i="16"/>
  <c r="M273" i="16"/>
  <c r="L273" i="16"/>
  <c r="J273" i="18"/>
  <c r="M273" i="18" s="1"/>
  <c r="J106" i="16"/>
  <c r="L106" i="16" s="1"/>
  <c r="K26" i="20"/>
  <c r="J34" i="20"/>
  <c r="L34" i="20" s="1"/>
  <c r="M34" i="18"/>
  <c r="L34" i="18"/>
  <c r="H174" i="18"/>
  <c r="H246" i="14"/>
  <c r="H174" i="14" s="1"/>
  <c r="M78" i="16"/>
  <c r="L178" i="16"/>
  <c r="H220" i="18"/>
  <c r="J103" i="16"/>
  <c r="K87" i="20"/>
  <c r="K285" i="12"/>
  <c r="L8" i="12" s="1"/>
  <c r="J164" i="18"/>
  <c r="J164" i="20" s="1"/>
  <c r="M164" i="16"/>
  <c r="L164" i="16"/>
  <c r="J50" i="18"/>
  <c r="M50" i="16"/>
  <c r="L50" i="16"/>
  <c r="K46" i="20"/>
  <c r="L240" i="18"/>
  <c r="M240" i="18"/>
  <c r="H96" i="16"/>
  <c r="H12" i="16" s="1"/>
  <c r="H31" i="18"/>
  <c r="H80" i="20"/>
  <c r="H181" i="20"/>
  <c r="H174" i="20" s="1"/>
  <c r="J159" i="18"/>
  <c r="M159" i="18" s="1"/>
  <c r="L54" i="14"/>
  <c r="L119" i="14"/>
  <c r="L40" i="14"/>
  <c r="L49" i="14"/>
  <c r="L82" i="14"/>
  <c r="L240" i="16"/>
  <c r="L86" i="18"/>
  <c r="L171" i="20"/>
  <c r="J263" i="16"/>
  <c r="J133" i="20"/>
  <c r="L98" i="14"/>
  <c r="L253" i="14"/>
  <c r="L269" i="14"/>
  <c r="L52" i="16"/>
  <c r="L184" i="16"/>
  <c r="J36" i="16"/>
  <c r="M36" i="16" s="1"/>
  <c r="J162" i="16"/>
  <c r="M162" i="16" s="1"/>
  <c r="L84" i="16"/>
  <c r="L167" i="16"/>
  <c r="M184" i="16"/>
  <c r="L171" i="18"/>
  <c r="R63" i="21"/>
  <c r="L269" i="20"/>
  <c r="J85" i="18"/>
  <c r="J236" i="16"/>
  <c r="L172" i="16"/>
  <c r="L252" i="14"/>
  <c r="L218" i="14"/>
  <c r="M84" i="16"/>
  <c r="L249" i="16"/>
  <c r="L133" i="18"/>
  <c r="M171" i="18"/>
  <c r="L269" i="18"/>
  <c r="J47" i="16"/>
  <c r="J47" i="18" s="1"/>
  <c r="J47" i="20" s="1"/>
  <c r="J185" i="18"/>
  <c r="L185" i="14"/>
  <c r="L147" i="14"/>
  <c r="L98" i="16"/>
  <c r="M98" i="20"/>
  <c r="J218" i="18"/>
  <c r="L218" i="18" s="1"/>
  <c r="L167" i="14"/>
  <c r="M43" i="16"/>
  <c r="M253" i="16"/>
  <c r="J187" i="16"/>
  <c r="J207" i="16"/>
  <c r="L115" i="14"/>
  <c r="M98" i="16"/>
  <c r="M185" i="16"/>
  <c r="L265" i="16"/>
  <c r="L98" i="18"/>
  <c r="L119" i="20"/>
  <c r="J23" i="14"/>
  <c r="M133" i="16"/>
  <c r="J239" i="16"/>
  <c r="J239" i="18" s="1"/>
  <c r="M172" i="16"/>
  <c r="J196" i="16"/>
  <c r="L51" i="14"/>
  <c r="L255" i="14"/>
  <c r="M85" i="16"/>
  <c r="M265" i="16"/>
  <c r="M98" i="18"/>
  <c r="L243" i="18"/>
  <c r="J210" i="16"/>
  <c r="J210" i="18" s="1"/>
  <c r="L210" i="18" s="1"/>
  <c r="J224" i="18"/>
  <c r="M236" i="16"/>
  <c r="L236" i="16"/>
  <c r="J236" i="18"/>
  <c r="J17" i="18"/>
  <c r="M17" i="16"/>
  <c r="L17" i="16"/>
  <c r="M187" i="16"/>
  <c r="J187" i="18"/>
  <c r="L187" i="16"/>
  <c r="J38" i="18"/>
  <c r="M38" i="16"/>
  <c r="L38" i="16"/>
  <c r="M129" i="16"/>
  <c r="J129" i="18"/>
  <c r="L129" i="16"/>
  <c r="L27" i="14"/>
  <c r="J27" i="16"/>
  <c r="M276" i="16"/>
  <c r="J276" i="18"/>
  <c r="J277" i="18"/>
  <c r="M277" i="16"/>
  <c r="J94" i="20"/>
  <c r="L94" i="18"/>
  <c r="M93" i="18"/>
  <c r="L93" i="18"/>
  <c r="L22" i="16"/>
  <c r="J57" i="18"/>
  <c r="L57" i="16"/>
  <c r="L167" i="20"/>
  <c r="M167" i="20"/>
  <c r="M85" i="18"/>
  <c r="L85" i="18"/>
  <c r="L210" i="16"/>
  <c r="M56" i="16"/>
  <c r="L56" i="16"/>
  <c r="M133" i="20"/>
  <c r="L133" i="20"/>
  <c r="M65" i="16"/>
  <c r="M210" i="16"/>
  <c r="M263" i="16"/>
  <c r="J29" i="16"/>
  <c r="L29" i="14"/>
  <c r="J59" i="18"/>
  <c r="L59" i="16"/>
  <c r="J74" i="16"/>
  <c r="L74" i="14"/>
  <c r="J97" i="16"/>
  <c r="L97" i="14"/>
  <c r="J105" i="18"/>
  <c r="L105" i="16"/>
  <c r="M105" i="16"/>
  <c r="J142" i="16"/>
  <c r="L142" i="14"/>
  <c r="M153" i="16"/>
  <c r="J153" i="18"/>
  <c r="L153" i="16"/>
  <c r="M192" i="16"/>
  <c r="J192" i="18"/>
  <c r="L192" i="16"/>
  <c r="J198" i="16"/>
  <c r="L198" i="14"/>
  <c r="J230" i="16"/>
  <c r="L230" i="14"/>
  <c r="J260" i="16"/>
  <c r="L260" i="14"/>
  <c r="M161" i="16"/>
  <c r="L161" i="16"/>
  <c r="L262" i="16"/>
  <c r="J262" i="18"/>
  <c r="J43" i="18"/>
  <c r="L264" i="18"/>
  <c r="J264" i="20"/>
  <c r="M264" i="18"/>
  <c r="L7" i="14"/>
  <c r="L6" i="12"/>
  <c r="L28" i="14"/>
  <c r="J28" i="16"/>
  <c r="J58" i="16"/>
  <c r="L58" i="14"/>
  <c r="L79" i="16"/>
  <c r="M79" i="16"/>
  <c r="J79" i="18"/>
  <c r="J124" i="16"/>
  <c r="L124" i="14"/>
  <c r="J104" i="16"/>
  <c r="L104" i="14"/>
  <c r="J141" i="16"/>
  <c r="L141" i="14"/>
  <c r="J191" i="16"/>
  <c r="L191" i="14"/>
  <c r="L197" i="16"/>
  <c r="J197" i="18"/>
  <c r="M232" i="16"/>
  <c r="J232" i="18"/>
  <c r="L232" i="16"/>
  <c r="J259" i="16"/>
  <c r="L259" i="14"/>
  <c r="L79" i="14"/>
  <c r="L232" i="14"/>
  <c r="L167" i="18"/>
  <c r="J111" i="18"/>
  <c r="M111" i="16"/>
  <c r="L111" i="16"/>
  <c r="M212" i="16"/>
  <c r="L212" i="16"/>
  <c r="J258" i="18"/>
  <c r="L145" i="20"/>
  <c r="M145" i="20"/>
  <c r="L147" i="20"/>
  <c r="M147" i="20"/>
  <c r="M59" i="16"/>
  <c r="L219" i="16"/>
  <c r="M167" i="18"/>
  <c r="J45" i="16"/>
  <c r="L45" i="14"/>
  <c r="J77" i="16"/>
  <c r="L77" i="14"/>
  <c r="J122" i="18"/>
  <c r="M122" i="16"/>
  <c r="L102" i="14"/>
  <c r="J102" i="16"/>
  <c r="J139" i="18"/>
  <c r="J150" i="16"/>
  <c r="L150" i="14"/>
  <c r="L189" i="14"/>
  <c r="J189" i="16"/>
  <c r="J257" i="16"/>
  <c r="L257" i="14"/>
  <c r="J211" i="18"/>
  <c r="M211" i="16"/>
  <c r="L211" i="16"/>
  <c r="J250" i="20"/>
  <c r="M250" i="18"/>
  <c r="L250" i="18"/>
  <c r="J183" i="18"/>
  <c r="M183" i="16"/>
  <c r="L183" i="16"/>
  <c r="J24" i="18"/>
  <c r="M24" i="16"/>
  <c r="L157" i="16"/>
  <c r="J157" i="18"/>
  <c r="J33" i="18"/>
  <c r="M33" i="16"/>
  <c r="L33" i="16"/>
  <c r="L235" i="18"/>
  <c r="M235" i="18"/>
  <c r="J235" i="20"/>
  <c r="L23" i="14"/>
  <c r="J23" i="16"/>
  <c r="J266" i="18"/>
  <c r="M266" i="16"/>
  <c r="L266" i="16"/>
  <c r="J90" i="20"/>
  <c r="L90" i="18"/>
  <c r="M237" i="16"/>
  <c r="J237" i="18"/>
  <c r="J109" i="20"/>
  <c r="M109" i="18"/>
  <c r="L109" i="18"/>
  <c r="J210" i="20"/>
  <c r="M210" i="18"/>
  <c r="J21" i="14"/>
  <c r="L21" i="12"/>
  <c r="M255" i="16"/>
  <c r="J255" i="18"/>
  <c r="L255" i="16"/>
  <c r="M243" i="20"/>
  <c r="L243" i="20"/>
  <c r="M169" i="16"/>
  <c r="L169" i="16"/>
  <c r="J169" i="18"/>
  <c r="J32" i="18"/>
  <c r="M32" i="16"/>
  <c r="L32" i="16"/>
  <c r="L24" i="16"/>
  <c r="M94" i="18"/>
  <c r="K16" i="14"/>
  <c r="J16" i="14"/>
  <c r="M168" i="16"/>
  <c r="L168" i="16"/>
  <c r="J168" i="18"/>
  <c r="L131" i="18"/>
  <c r="M131" i="18"/>
  <c r="J131" i="20"/>
  <c r="L24" i="14"/>
  <c r="L176" i="16"/>
  <c r="J176" i="18"/>
  <c r="L153" i="14"/>
  <c r="M54" i="16"/>
  <c r="M176" i="16"/>
  <c r="L161" i="18"/>
  <c r="J127" i="18"/>
  <c r="M127" i="16"/>
  <c r="L127" i="16"/>
  <c r="J65" i="18"/>
  <c r="L17" i="14"/>
  <c r="L276" i="14"/>
  <c r="L237" i="16"/>
  <c r="M161" i="18"/>
  <c r="J20" i="16"/>
  <c r="L20" i="14"/>
  <c r="L49" i="16"/>
  <c r="J49" i="18"/>
  <c r="L116" i="18"/>
  <c r="J116" i="20"/>
  <c r="J92" i="20"/>
  <c r="M92" i="18"/>
  <c r="J282" i="20"/>
  <c r="M282" i="18"/>
  <c r="L282" i="18"/>
  <c r="M182" i="16"/>
  <c r="J182" i="18"/>
  <c r="L182" i="16"/>
  <c r="J239" i="20"/>
  <c r="M239" i="18"/>
  <c r="L239" i="18"/>
  <c r="M101" i="16"/>
  <c r="J101" i="18"/>
  <c r="L101" i="16"/>
  <c r="J149" i="18"/>
  <c r="M149" i="16"/>
  <c r="L149" i="16"/>
  <c r="M51" i="18"/>
  <c r="J51" i="20"/>
  <c r="L51" i="18"/>
  <c r="L75" i="18"/>
  <c r="J75" i="20"/>
  <c r="J148" i="16"/>
  <c r="L148" i="14"/>
  <c r="J272" i="20"/>
  <c r="L272" i="18"/>
  <c r="M69" i="16"/>
  <c r="L69" i="16"/>
  <c r="L170" i="18"/>
  <c r="M170" i="18"/>
  <c r="J170" i="20"/>
  <c r="L219" i="18"/>
  <c r="J219" i="20"/>
  <c r="J271" i="18"/>
  <c r="L271" i="16"/>
  <c r="M271" i="16"/>
  <c r="J54" i="18"/>
  <c r="J100" i="18"/>
  <c r="L100" i="16"/>
  <c r="K17" i="14"/>
  <c r="J69" i="18"/>
  <c r="J37" i="20"/>
  <c r="M37" i="18"/>
  <c r="L37" i="18"/>
  <c r="J83" i="18"/>
  <c r="M83" i="16"/>
  <c r="L83" i="16"/>
  <c r="M131" i="16"/>
  <c r="L131" i="16"/>
  <c r="J274" i="16"/>
  <c r="M218" i="18"/>
  <c r="L115" i="18"/>
  <c r="J115" i="20"/>
  <c r="M115" i="18"/>
  <c r="J93" i="20"/>
  <c r="J85" i="20"/>
  <c r="M64" i="16"/>
  <c r="L64" i="16"/>
  <c r="J64" i="18"/>
  <c r="J113" i="16"/>
  <c r="L113" i="14"/>
  <c r="J206" i="16"/>
  <c r="L206" i="14"/>
  <c r="J221" i="16"/>
  <c r="L221" i="14"/>
  <c r="J244" i="16"/>
  <c r="L244" i="14"/>
  <c r="M248" i="18"/>
  <c r="J248" i="20"/>
  <c r="L248" i="18"/>
  <c r="J88" i="16"/>
  <c r="J130" i="16"/>
  <c r="J216" i="20"/>
  <c r="L55" i="16"/>
  <c r="L59" i="14"/>
  <c r="M55" i="16"/>
  <c r="J35" i="16"/>
  <c r="L35" i="14"/>
  <c r="L67" i="14"/>
  <c r="J67" i="16"/>
  <c r="J112" i="18"/>
  <c r="M112" i="16"/>
  <c r="M160" i="16"/>
  <c r="J160" i="18"/>
  <c r="J205" i="16"/>
  <c r="L205" i="14"/>
  <c r="J228" i="16"/>
  <c r="L228" i="14"/>
  <c r="J247" i="18"/>
  <c r="M247" i="16"/>
  <c r="L247" i="16"/>
  <c r="L268" i="14"/>
  <c r="J268" i="16"/>
  <c r="J95" i="16"/>
  <c r="J234" i="16"/>
  <c r="J190" i="20"/>
  <c r="M53" i="20"/>
  <c r="L53" i="20"/>
  <c r="J81" i="16"/>
  <c r="L81" i="14"/>
  <c r="J99" i="16"/>
  <c r="L99" i="14"/>
  <c r="L136" i="20"/>
  <c r="M136" i="20"/>
  <c r="J186" i="16"/>
  <c r="L186" i="14"/>
  <c r="J254" i="16"/>
  <c r="L254" i="14"/>
  <c r="J123" i="18"/>
  <c r="M123" i="16"/>
  <c r="J140" i="20"/>
  <c r="M140" i="18"/>
  <c r="J179" i="18"/>
  <c r="L179" i="16"/>
  <c r="M179" i="16"/>
  <c r="M48" i="18"/>
  <c r="L117" i="20"/>
  <c r="J41" i="16"/>
  <c r="L41" i="14"/>
  <c r="J118" i="18"/>
  <c r="L118" i="16"/>
  <c r="M147" i="18"/>
  <c r="L147" i="18"/>
  <c r="J173" i="16"/>
  <c r="L173" i="14"/>
  <c r="L180" i="18"/>
  <c r="J180" i="20"/>
  <c r="J184" i="20"/>
  <c r="M184" i="18"/>
  <c r="L184" i="18"/>
  <c r="L126" i="18"/>
  <c r="J126" i="20"/>
  <c r="M48" i="20"/>
  <c r="L43" i="14"/>
  <c r="L132" i="14"/>
  <c r="L19" i="16"/>
  <c r="L75" i="16"/>
  <c r="L117" i="16"/>
  <c r="M147" i="16"/>
  <c r="M60" i="18"/>
  <c r="M226" i="16"/>
  <c r="J226" i="18"/>
  <c r="J19" i="18"/>
  <c r="M178" i="18"/>
  <c r="L178" i="18"/>
  <c r="J89" i="18"/>
  <c r="L89" i="16"/>
  <c r="J128" i="18"/>
  <c r="L128" i="16"/>
  <c r="J217" i="18"/>
  <c r="M217" i="16"/>
  <c r="J283" i="18"/>
  <c r="M283" i="16"/>
  <c r="L272" i="14"/>
  <c r="M75" i="16"/>
  <c r="L272" i="16"/>
  <c r="J120" i="16"/>
  <c r="J137" i="16"/>
  <c r="L51" i="16"/>
  <c r="L136" i="16"/>
  <c r="M225" i="16"/>
  <c r="M272" i="16"/>
  <c r="L84" i="20"/>
  <c r="J132" i="18"/>
  <c r="L132" i="16"/>
  <c r="J163" i="16"/>
  <c r="L163" i="14"/>
  <c r="M250" i="16"/>
  <c r="L250" i="16"/>
  <c r="J165" i="18"/>
  <c r="L165" i="16"/>
  <c r="M223" i="16"/>
  <c r="J223" i="18"/>
  <c r="J214" i="18"/>
  <c r="J256" i="18"/>
  <c r="L235" i="14"/>
  <c r="L243" i="14"/>
  <c r="M136" i="16"/>
  <c r="M180" i="16"/>
  <c r="L136" i="18"/>
  <c r="L82" i="18"/>
  <c r="J82" i="20"/>
  <c r="L114" i="14"/>
  <c r="J114" i="16"/>
  <c r="J215" i="16"/>
  <c r="L215" i="14"/>
  <c r="L249" i="18"/>
  <c r="J249" i="20"/>
  <c r="M116" i="16"/>
  <c r="L116" i="16"/>
  <c r="L75" i="14"/>
  <c r="M119" i="16"/>
  <c r="M214" i="16"/>
  <c r="L72" i="18"/>
  <c r="L117" i="18"/>
  <c r="L172" i="18"/>
  <c r="J135" i="16"/>
  <c r="L135" i="14"/>
  <c r="J281" i="18"/>
  <c r="L281" i="16"/>
  <c r="J106" i="18"/>
  <c r="M106" i="16"/>
  <c r="J245" i="16"/>
  <c r="J158" i="18"/>
  <c r="J108" i="18"/>
  <c r="M84" i="18"/>
  <c r="L119" i="16"/>
  <c r="M72" i="20"/>
  <c r="L72" i="20"/>
  <c r="L241" i="18"/>
  <c r="M241" i="18"/>
  <c r="J241" i="20"/>
  <c r="J40" i="20"/>
  <c r="M40" i="18"/>
  <c r="J270" i="20"/>
  <c r="M270" i="18"/>
  <c r="J159" i="20"/>
  <c r="M78" i="20"/>
  <c r="L53" i="14"/>
  <c r="L136" i="14"/>
  <c r="L214" i="14"/>
  <c r="L53" i="16"/>
  <c r="L207" i="16"/>
  <c r="M249" i="16"/>
  <c r="M72" i="18"/>
  <c r="M117" i="18"/>
  <c r="M280" i="16"/>
  <c r="J280" i="18"/>
  <c r="M40" i="16"/>
  <c r="L40" i="16"/>
  <c r="J156" i="16"/>
  <c r="M270" i="16"/>
  <c r="L270" i="16"/>
  <c r="M231" i="18"/>
  <c r="L231" i="18"/>
  <c r="J273" i="20"/>
  <c r="L273" i="18"/>
  <c r="J231" i="20"/>
  <c r="M53" i="16"/>
  <c r="M132" i="16"/>
  <c r="L243" i="16"/>
  <c r="L70" i="18"/>
  <c r="J61" i="18"/>
  <c r="M61" i="16"/>
  <c r="J71" i="18"/>
  <c r="M71" i="16"/>
  <c r="J107" i="18"/>
  <c r="L107" i="16"/>
  <c r="J144" i="16"/>
  <c r="L144" i="14"/>
  <c r="J194" i="20"/>
  <c r="M194" i="18"/>
  <c r="L194" i="18"/>
  <c r="J200" i="16"/>
  <c r="L200" i="14"/>
  <c r="J155" i="16"/>
  <c r="J201" i="16"/>
  <c r="J30" i="18"/>
  <c r="J62" i="20"/>
  <c r="J86" i="20"/>
  <c r="L164" i="18"/>
  <c r="M164" i="18"/>
  <c r="L227" i="18"/>
  <c r="J278" i="18"/>
  <c r="M278" i="16"/>
  <c r="M203" i="16"/>
  <c r="L203" i="16"/>
  <c r="J203" i="18"/>
  <c r="K284" i="20" l="1"/>
  <c r="L8" i="20" s="1"/>
  <c r="L52" i="20"/>
  <c r="L159" i="18"/>
  <c r="M76" i="18"/>
  <c r="M34" i="20"/>
  <c r="J76" i="20"/>
  <c r="M76" i="20" s="1"/>
  <c r="M47" i="16"/>
  <c r="J154" i="18"/>
  <c r="L154" i="16"/>
  <c r="M154" i="16"/>
  <c r="J185" i="20"/>
  <c r="L185" i="18"/>
  <c r="M185" i="18"/>
  <c r="M222" i="18"/>
  <c r="L222" i="18"/>
  <c r="J222" i="20"/>
  <c r="J15" i="14"/>
  <c r="L15" i="12"/>
  <c r="L216" i="18"/>
  <c r="M152" i="16"/>
  <c r="L252" i="18"/>
  <c r="M252" i="18"/>
  <c r="J252" i="20"/>
  <c r="L47" i="16"/>
  <c r="J152" i="18"/>
  <c r="L162" i="16"/>
  <c r="L143" i="16"/>
  <c r="M143" i="16"/>
  <c r="J143" i="18"/>
  <c r="M42" i="18"/>
  <c r="J162" i="18"/>
  <c r="J162" i="20" s="1"/>
  <c r="J199" i="18"/>
  <c r="J199" i="20" s="1"/>
  <c r="J138" i="18"/>
  <c r="L261" i="16"/>
  <c r="J60" i="20"/>
  <c r="L60" i="18"/>
  <c r="J25" i="16"/>
  <c r="L25" i="14"/>
  <c r="M22" i="16"/>
  <c r="L199" i="16"/>
  <c r="J50" i="20"/>
  <c r="M50" i="18"/>
  <c r="L50" i="18"/>
  <c r="L55" i="18"/>
  <c r="J261" i="18"/>
  <c r="M207" i="16"/>
  <c r="J207" i="18"/>
  <c r="J193" i="18"/>
  <c r="M193" i="16"/>
  <c r="L193" i="16"/>
  <c r="J121" i="20"/>
  <c r="L121" i="18"/>
  <c r="J227" i="20"/>
  <c r="M227" i="20" s="1"/>
  <c r="L151" i="16"/>
  <c r="M151" i="16"/>
  <c r="J151" i="18"/>
  <c r="M30" i="16"/>
  <c r="L30" i="16"/>
  <c r="M138" i="16"/>
  <c r="L239" i="16"/>
  <c r="J110" i="20"/>
  <c r="M239" i="16"/>
  <c r="M121" i="16"/>
  <c r="L190" i="18"/>
  <c r="M225" i="18"/>
  <c r="M55" i="18"/>
  <c r="L251" i="20"/>
  <c r="J209" i="18"/>
  <c r="L209" i="18" s="1"/>
  <c r="L47" i="18"/>
  <c r="J224" i="20"/>
  <c r="M224" i="18"/>
  <c r="L224" i="18"/>
  <c r="L172" i="20"/>
  <c r="M172" i="20"/>
  <c r="M204" i="18"/>
  <c r="J204" i="20"/>
  <c r="L204" i="18"/>
  <c r="M44" i="18"/>
  <c r="L44" i="18"/>
  <c r="J44" i="20"/>
  <c r="J36" i="18"/>
  <c r="M110" i="18"/>
  <c r="L121" i="16"/>
  <c r="M70" i="18"/>
  <c r="L225" i="18"/>
  <c r="L209" i="16"/>
  <c r="M47" i="18"/>
  <c r="J103" i="18"/>
  <c r="M103" i="16"/>
  <c r="L103" i="16"/>
  <c r="J188" i="18"/>
  <c r="M188" i="16"/>
  <c r="L188" i="16"/>
  <c r="M279" i="20"/>
  <c r="L279" i="20"/>
  <c r="H12" i="14"/>
  <c r="L42" i="18"/>
  <c r="J196" i="18"/>
  <c r="M196" i="16"/>
  <c r="L196" i="16"/>
  <c r="M39" i="18"/>
  <c r="J39" i="20"/>
  <c r="L36" i="16"/>
  <c r="J263" i="18"/>
  <c r="L263" i="16"/>
  <c r="H12" i="18"/>
  <c r="J218" i="20"/>
  <c r="J66" i="20"/>
  <c r="L18" i="12"/>
  <c r="L258" i="16"/>
  <c r="M275" i="16"/>
  <c r="J275" i="18"/>
  <c r="L275" i="16"/>
  <c r="L66" i="18"/>
  <c r="L139" i="16"/>
  <c r="M71" i="18"/>
  <c r="L71" i="18"/>
  <c r="J71" i="20"/>
  <c r="L41" i="16"/>
  <c r="M41" i="16"/>
  <c r="J41" i="18"/>
  <c r="J149" i="20"/>
  <c r="M149" i="18"/>
  <c r="L149" i="18"/>
  <c r="J245" i="18"/>
  <c r="M245" i="16"/>
  <c r="L245" i="16"/>
  <c r="J183" i="20"/>
  <c r="M183" i="18"/>
  <c r="L183" i="18"/>
  <c r="L58" i="16"/>
  <c r="M58" i="16"/>
  <c r="J58" i="18"/>
  <c r="M61" i="18"/>
  <c r="L61" i="18"/>
  <c r="J61" i="20"/>
  <c r="J108" i="20"/>
  <c r="M108" i="18"/>
  <c r="L108" i="18"/>
  <c r="M67" i="16"/>
  <c r="L67" i="16"/>
  <c r="J67" i="18"/>
  <c r="L225" i="20"/>
  <c r="M225" i="20"/>
  <c r="M280" i="18"/>
  <c r="L280" i="18"/>
  <c r="J280" i="20"/>
  <c r="M49" i="18"/>
  <c r="L49" i="18"/>
  <c r="J49" i="20"/>
  <c r="J217" i="20"/>
  <c r="L217" i="18"/>
  <c r="M217" i="18"/>
  <c r="M47" i="20"/>
  <c r="L47" i="20"/>
  <c r="J163" i="18"/>
  <c r="M163" i="16"/>
  <c r="L163" i="16"/>
  <c r="M101" i="18"/>
  <c r="L101" i="18"/>
  <c r="J101" i="20"/>
  <c r="M90" i="20"/>
  <c r="L90" i="20"/>
  <c r="L102" i="16"/>
  <c r="J102" i="18"/>
  <c r="M102" i="16"/>
  <c r="J28" i="18"/>
  <c r="M28" i="16"/>
  <c r="L28" i="16"/>
  <c r="J27" i="18"/>
  <c r="M27" i="16"/>
  <c r="L27" i="16"/>
  <c r="J106" i="20"/>
  <c r="M106" i="18"/>
  <c r="L106" i="18"/>
  <c r="J128" i="20"/>
  <c r="M128" i="18"/>
  <c r="L128" i="18"/>
  <c r="M190" i="20"/>
  <c r="L190" i="20"/>
  <c r="M20" i="16"/>
  <c r="L20" i="16"/>
  <c r="J20" i="18"/>
  <c r="J232" i="20"/>
  <c r="M232" i="18"/>
  <c r="L232" i="18"/>
  <c r="J198" i="18"/>
  <c r="M198" i="16"/>
  <c r="L198" i="16"/>
  <c r="M82" i="20"/>
  <c r="L82" i="20"/>
  <c r="J132" i="20"/>
  <c r="M132" i="18"/>
  <c r="L132" i="18"/>
  <c r="J234" i="18"/>
  <c r="M234" i="16"/>
  <c r="L234" i="16"/>
  <c r="J113" i="18"/>
  <c r="L113" i="16"/>
  <c r="M113" i="16"/>
  <c r="M131" i="20"/>
  <c r="L131" i="20"/>
  <c r="J212" i="20"/>
  <c r="M212" i="18"/>
  <c r="L212" i="18"/>
  <c r="M57" i="18"/>
  <c r="L57" i="18"/>
  <c r="J57" i="20"/>
  <c r="L86" i="20"/>
  <c r="M86" i="20"/>
  <c r="L281" i="18"/>
  <c r="J281" i="20"/>
  <c r="M281" i="18"/>
  <c r="L89" i="18"/>
  <c r="J89" i="20"/>
  <c r="M89" i="18"/>
  <c r="L95" i="16"/>
  <c r="M95" i="16"/>
  <c r="J95" i="18"/>
  <c r="J64" i="20"/>
  <c r="L64" i="18"/>
  <c r="M64" i="18"/>
  <c r="M255" i="18"/>
  <c r="J255" i="20"/>
  <c r="L255" i="18"/>
  <c r="J266" i="20"/>
  <c r="M266" i="18"/>
  <c r="L266" i="18"/>
  <c r="J122" i="20"/>
  <c r="L122" i="18"/>
  <c r="M122" i="18"/>
  <c r="M197" i="18"/>
  <c r="L197" i="18"/>
  <c r="J197" i="20"/>
  <c r="M192" i="18"/>
  <c r="J192" i="20"/>
  <c r="L192" i="18"/>
  <c r="J129" i="20"/>
  <c r="M129" i="18"/>
  <c r="L129" i="18"/>
  <c r="M62" i="20"/>
  <c r="L62" i="20"/>
  <c r="M126" i="20"/>
  <c r="L126" i="20"/>
  <c r="J179" i="20"/>
  <c r="M179" i="18"/>
  <c r="L179" i="18"/>
  <c r="J268" i="18"/>
  <c r="L268" i="16"/>
  <c r="M268" i="16"/>
  <c r="M239" i="20"/>
  <c r="L239" i="20"/>
  <c r="J23" i="18"/>
  <c r="M23" i="16"/>
  <c r="L23" i="16"/>
  <c r="L30" i="18"/>
  <c r="J30" i="20"/>
  <c r="M30" i="18"/>
  <c r="J135" i="18"/>
  <c r="L135" i="16"/>
  <c r="M135" i="16"/>
  <c r="L76" i="20"/>
  <c r="J83" i="20"/>
  <c r="M83" i="18"/>
  <c r="L83" i="18"/>
  <c r="L272" i="20"/>
  <c r="M272" i="20"/>
  <c r="M77" i="16"/>
  <c r="J77" i="18"/>
  <c r="L77" i="16"/>
  <c r="J111" i="20"/>
  <c r="M111" i="18"/>
  <c r="L111" i="18"/>
  <c r="J22" i="20"/>
  <c r="L22" i="18"/>
  <c r="M22" i="18"/>
  <c r="J201" i="18"/>
  <c r="M201" i="16"/>
  <c r="L201" i="16"/>
  <c r="M231" i="20"/>
  <c r="L231" i="20"/>
  <c r="L140" i="20"/>
  <c r="M140" i="20"/>
  <c r="M85" i="20"/>
  <c r="L85" i="20"/>
  <c r="J182" i="20"/>
  <c r="M182" i="18"/>
  <c r="L182" i="18"/>
  <c r="L65" i="18"/>
  <c r="J65" i="20"/>
  <c r="M65" i="18"/>
  <c r="J21" i="16"/>
  <c r="L21" i="14"/>
  <c r="L235" i="20"/>
  <c r="M235" i="20"/>
  <c r="L250" i="20"/>
  <c r="M250" i="20"/>
  <c r="L191" i="16"/>
  <c r="J191" i="18"/>
  <c r="M191" i="16"/>
  <c r="L264" i="20"/>
  <c r="M264" i="20"/>
  <c r="M153" i="18"/>
  <c r="L153" i="18"/>
  <c r="J153" i="20"/>
  <c r="L270" i="20"/>
  <c r="M270" i="20"/>
  <c r="L219" i="20"/>
  <c r="M219" i="20"/>
  <c r="M66" i="20"/>
  <c r="L66" i="20"/>
  <c r="J150" i="18"/>
  <c r="L150" i="16"/>
  <c r="M150" i="16"/>
  <c r="M221" i="16"/>
  <c r="L221" i="16"/>
  <c r="J221" i="18"/>
  <c r="L18" i="14"/>
  <c r="J18" i="16"/>
  <c r="L215" i="16"/>
  <c r="M215" i="16"/>
  <c r="J215" i="18"/>
  <c r="M170" i="20"/>
  <c r="L170" i="20"/>
  <c r="L176" i="18"/>
  <c r="J176" i="20"/>
  <c r="M176" i="18"/>
  <c r="J139" i="20"/>
  <c r="M139" i="18"/>
  <c r="L139" i="18"/>
  <c r="M259" i="16"/>
  <c r="L259" i="16"/>
  <c r="J259" i="18"/>
  <c r="J114" i="18"/>
  <c r="M114" i="16"/>
  <c r="L114" i="16"/>
  <c r="J274" i="18"/>
  <c r="M274" i="16"/>
  <c r="L274" i="16"/>
  <c r="M168" i="18"/>
  <c r="J168" i="20"/>
  <c r="L168" i="18"/>
  <c r="J45" i="18"/>
  <c r="M45" i="16"/>
  <c r="L45" i="16"/>
  <c r="L38" i="18"/>
  <c r="J38" i="20"/>
  <c r="M38" i="18"/>
  <c r="M273" i="20"/>
  <c r="L273" i="20"/>
  <c r="M19" i="18"/>
  <c r="J19" i="20"/>
  <c r="L19" i="18"/>
  <c r="M184" i="20"/>
  <c r="L184" i="20"/>
  <c r="J123" i="20"/>
  <c r="M123" i="18"/>
  <c r="L123" i="18"/>
  <c r="L37" i="20"/>
  <c r="M37" i="20"/>
  <c r="M210" i="20"/>
  <c r="L210" i="20"/>
  <c r="J152" i="20"/>
  <c r="M152" i="18"/>
  <c r="L152" i="18"/>
  <c r="J200" i="18"/>
  <c r="M200" i="16"/>
  <c r="L200" i="16"/>
  <c r="J226" i="20"/>
  <c r="M226" i="18"/>
  <c r="L226" i="18"/>
  <c r="J69" i="20"/>
  <c r="L69" i="18"/>
  <c r="M69" i="18"/>
  <c r="L262" i="18"/>
  <c r="M262" i="18"/>
  <c r="J262" i="20"/>
  <c r="M94" i="20"/>
  <c r="L94" i="20"/>
  <c r="J120" i="18"/>
  <c r="L120" i="16"/>
  <c r="M120" i="16"/>
  <c r="J36" i="20"/>
  <c r="M36" i="18"/>
  <c r="L36" i="18"/>
  <c r="M282" i="20"/>
  <c r="L282" i="20"/>
  <c r="M141" i="16"/>
  <c r="L141" i="16"/>
  <c r="J141" i="18"/>
  <c r="L256" i="18"/>
  <c r="M256" i="18"/>
  <c r="J256" i="20"/>
  <c r="M93" i="20"/>
  <c r="L93" i="20"/>
  <c r="M51" i="20"/>
  <c r="L51" i="20"/>
  <c r="L109" i="20"/>
  <c r="M109" i="20"/>
  <c r="J33" i="20"/>
  <c r="L33" i="18"/>
  <c r="M33" i="18"/>
  <c r="M42" i="20"/>
  <c r="L42" i="20"/>
  <c r="M203" i="18"/>
  <c r="L203" i="18"/>
  <c r="J203" i="20"/>
  <c r="L214" i="18"/>
  <c r="J214" i="20"/>
  <c r="M214" i="18"/>
  <c r="J173" i="18"/>
  <c r="M173" i="16"/>
  <c r="L173" i="16"/>
  <c r="M186" i="16"/>
  <c r="J186" i="18"/>
  <c r="L186" i="16"/>
  <c r="J237" i="20"/>
  <c r="M237" i="18"/>
  <c r="L237" i="18"/>
  <c r="J104" i="18"/>
  <c r="M104" i="16"/>
  <c r="L104" i="16"/>
  <c r="J105" i="20"/>
  <c r="L105" i="18"/>
  <c r="M105" i="18"/>
  <c r="M223" i="18"/>
  <c r="J223" i="20"/>
  <c r="L223" i="18"/>
  <c r="L248" i="20"/>
  <c r="M248" i="20"/>
  <c r="L115" i="20"/>
  <c r="M115" i="20"/>
  <c r="J54" i="20"/>
  <c r="L54" i="18"/>
  <c r="M54" i="18"/>
  <c r="M116" i="20"/>
  <c r="L116" i="20"/>
  <c r="L257" i="16"/>
  <c r="J257" i="18"/>
  <c r="M257" i="16"/>
  <c r="L199" i="18"/>
  <c r="M199" i="18"/>
  <c r="J276" i="20"/>
  <c r="M276" i="18"/>
  <c r="L276" i="18"/>
  <c r="J17" i="20"/>
  <c r="M17" i="18"/>
  <c r="L17" i="18"/>
  <c r="L283" i="18"/>
  <c r="J283" i="20"/>
  <c r="M283" i="18"/>
  <c r="L218" i="20"/>
  <c r="M218" i="20"/>
  <c r="J169" i="20"/>
  <c r="M169" i="18"/>
  <c r="L169" i="18"/>
  <c r="J260" i="18"/>
  <c r="M260" i="16"/>
  <c r="L260" i="16"/>
  <c r="L158" i="18"/>
  <c r="M158" i="18"/>
  <c r="J158" i="20"/>
  <c r="J81" i="18"/>
  <c r="M81" i="16"/>
  <c r="L81" i="16"/>
  <c r="M40" i="20"/>
  <c r="L40" i="20"/>
  <c r="M258" i="18"/>
  <c r="L258" i="18"/>
  <c r="J258" i="20"/>
  <c r="J230" i="18"/>
  <c r="M230" i="16"/>
  <c r="L230" i="16"/>
  <c r="L241" i="20"/>
  <c r="M241" i="20"/>
  <c r="J35" i="18"/>
  <c r="L35" i="16"/>
  <c r="M35" i="16"/>
  <c r="L247" i="18"/>
  <c r="M247" i="18"/>
  <c r="J247" i="20"/>
  <c r="M75" i="20"/>
  <c r="L75" i="20"/>
  <c r="L43" i="18"/>
  <c r="M43" i="18"/>
  <c r="J43" i="20"/>
  <c r="L216" i="20"/>
  <c r="M216" i="20"/>
  <c r="L127" i="18"/>
  <c r="M127" i="18"/>
  <c r="J127" i="20"/>
  <c r="L211" i="18"/>
  <c r="J211" i="20"/>
  <c r="M211" i="18"/>
  <c r="J142" i="18"/>
  <c r="M142" i="16"/>
  <c r="L142" i="16"/>
  <c r="J228" i="18"/>
  <c r="M228" i="16"/>
  <c r="L228" i="16"/>
  <c r="L16" i="14"/>
  <c r="J16" i="16"/>
  <c r="M110" i="20"/>
  <c r="L110" i="20"/>
  <c r="K285" i="14"/>
  <c r="L8" i="14" s="1"/>
  <c r="L6" i="14" s="1"/>
  <c r="L194" i="20"/>
  <c r="M194" i="20"/>
  <c r="J138" i="20"/>
  <c r="L138" i="18"/>
  <c r="M138" i="18"/>
  <c r="J205" i="18"/>
  <c r="M205" i="16"/>
  <c r="L205" i="16"/>
  <c r="J100" i="20"/>
  <c r="L100" i="18"/>
  <c r="M100" i="18"/>
  <c r="L92" i="20"/>
  <c r="M92" i="20"/>
  <c r="J157" i="20"/>
  <c r="M157" i="18"/>
  <c r="L157" i="18"/>
  <c r="M277" i="18"/>
  <c r="J277" i="20"/>
  <c r="L277" i="18"/>
  <c r="L160" i="18"/>
  <c r="M160" i="18"/>
  <c r="J160" i="20"/>
  <c r="L144" i="16"/>
  <c r="J144" i="18"/>
  <c r="M144" i="16"/>
  <c r="L70" i="20"/>
  <c r="M70" i="20"/>
  <c r="J189" i="18"/>
  <c r="M189" i="16"/>
  <c r="L189" i="16"/>
  <c r="J261" i="20"/>
  <c r="M261" i="18"/>
  <c r="L261" i="18"/>
  <c r="J124" i="18"/>
  <c r="M124" i="16"/>
  <c r="L124" i="16"/>
  <c r="J97" i="18"/>
  <c r="M97" i="16"/>
  <c r="L97" i="16"/>
  <c r="M56" i="18"/>
  <c r="L56" i="18"/>
  <c r="J56" i="20"/>
  <c r="J236" i="20"/>
  <c r="M236" i="18"/>
  <c r="L236" i="18"/>
  <c r="M59" i="18"/>
  <c r="L59" i="18"/>
  <c r="J59" i="20"/>
  <c r="L206" i="16"/>
  <c r="M206" i="16"/>
  <c r="J206" i="18"/>
  <c r="J29" i="18"/>
  <c r="L29" i="16"/>
  <c r="M29" i="16"/>
  <c r="J155" i="18"/>
  <c r="M155" i="16"/>
  <c r="L155" i="16"/>
  <c r="M148" i="16"/>
  <c r="J148" i="18"/>
  <c r="L148" i="16"/>
  <c r="J137" i="18"/>
  <c r="M137" i="16"/>
  <c r="L137" i="16"/>
  <c r="L180" i="20"/>
  <c r="M180" i="20"/>
  <c r="J187" i="20"/>
  <c r="M187" i="18"/>
  <c r="L187" i="18"/>
  <c r="J254" i="18"/>
  <c r="M254" i="16"/>
  <c r="L254" i="16"/>
  <c r="M130" i="16"/>
  <c r="L130" i="16"/>
  <c r="J130" i="18"/>
  <c r="M164" i="20"/>
  <c r="L164" i="20"/>
  <c r="J88" i="18"/>
  <c r="M88" i="16"/>
  <c r="L88" i="16"/>
  <c r="L162" i="18"/>
  <c r="M162" i="18"/>
  <c r="J156" i="18"/>
  <c r="M156" i="16"/>
  <c r="L156" i="16"/>
  <c r="M159" i="20"/>
  <c r="L159" i="20"/>
  <c r="J24" i="20"/>
  <c r="L24" i="18"/>
  <c r="M24" i="18"/>
  <c r="J209" i="20"/>
  <c r="M209" i="18"/>
  <c r="J79" i="20"/>
  <c r="L79" i="18"/>
  <c r="M79" i="18"/>
  <c r="L278" i="18"/>
  <c r="M278" i="18"/>
  <c r="J278" i="20"/>
  <c r="M107" i="18"/>
  <c r="J107" i="20"/>
  <c r="L107" i="18"/>
  <c r="L249" i="20"/>
  <c r="M249" i="20"/>
  <c r="J165" i="20"/>
  <c r="L165" i="18"/>
  <c r="M165" i="18"/>
  <c r="J118" i="20"/>
  <c r="L118" i="18"/>
  <c r="M118" i="18"/>
  <c r="J99" i="18"/>
  <c r="L99" i="16"/>
  <c r="M99" i="16"/>
  <c r="J112" i="20"/>
  <c r="M112" i="18"/>
  <c r="L112" i="18"/>
  <c r="L244" i="16"/>
  <c r="M244" i="16"/>
  <c r="J244" i="18"/>
  <c r="L271" i="18"/>
  <c r="M271" i="18"/>
  <c r="J271" i="20"/>
  <c r="M32" i="18"/>
  <c r="L32" i="18"/>
  <c r="J32" i="20"/>
  <c r="L55" i="20"/>
  <c r="M55" i="20"/>
  <c r="L74" i="16"/>
  <c r="J74" i="18"/>
  <c r="M74" i="16"/>
  <c r="J275" i="20" l="1"/>
  <c r="M275" i="18"/>
  <c r="L275" i="18"/>
  <c r="M196" i="18"/>
  <c r="L196" i="18"/>
  <c r="J196" i="20"/>
  <c r="J15" i="16"/>
  <c r="L15" i="14"/>
  <c r="M222" i="20"/>
  <c r="L222" i="20"/>
  <c r="J188" i="20"/>
  <c r="L188" i="18"/>
  <c r="M188" i="18"/>
  <c r="L121" i="20"/>
  <c r="M121" i="20"/>
  <c r="L185" i="20"/>
  <c r="M185" i="20"/>
  <c r="L44" i="20"/>
  <c r="M44" i="20"/>
  <c r="M143" i="18"/>
  <c r="J143" i="20"/>
  <c r="L143" i="18"/>
  <c r="L207" i="18"/>
  <c r="M207" i="18"/>
  <c r="J207" i="20"/>
  <c r="J25" i="18"/>
  <c r="M25" i="16"/>
  <c r="L25" i="16"/>
  <c r="L285" i="14"/>
  <c r="L154" i="18"/>
  <c r="J154" i="20"/>
  <c r="M154" i="18"/>
  <c r="L227" i="20"/>
  <c r="L263" i="18"/>
  <c r="M263" i="18"/>
  <c r="J263" i="20"/>
  <c r="M204" i="20"/>
  <c r="L204" i="20"/>
  <c r="M60" i="20"/>
  <c r="L60" i="20"/>
  <c r="L252" i="20"/>
  <c r="M252" i="20"/>
  <c r="L151" i="18"/>
  <c r="M151" i="18"/>
  <c r="J151" i="20"/>
  <c r="L224" i="20"/>
  <c r="M224" i="20"/>
  <c r="L193" i="18"/>
  <c r="J193" i="20"/>
  <c r="M193" i="18"/>
  <c r="M39" i="20"/>
  <c r="L39" i="20"/>
  <c r="L285" i="12"/>
  <c r="J103" i="20"/>
  <c r="M103" i="18"/>
  <c r="L103" i="18"/>
  <c r="M50" i="20"/>
  <c r="L50" i="20"/>
  <c r="J29" i="20"/>
  <c r="M29" i="18"/>
  <c r="L29" i="18"/>
  <c r="M32" i="20"/>
  <c r="L32" i="20"/>
  <c r="J206" i="20"/>
  <c r="L206" i="18"/>
  <c r="M206" i="18"/>
  <c r="L277" i="20"/>
  <c r="M277" i="20"/>
  <c r="J81" i="20"/>
  <c r="M81" i="18"/>
  <c r="L81" i="18"/>
  <c r="L7" i="16"/>
  <c r="L6" i="16" s="1"/>
  <c r="M285" i="14"/>
  <c r="M36" i="20"/>
  <c r="L36" i="20"/>
  <c r="J45" i="20"/>
  <c r="M45" i="18"/>
  <c r="L45" i="18"/>
  <c r="M153" i="20"/>
  <c r="L153" i="20"/>
  <c r="J27" i="20"/>
  <c r="M27" i="18"/>
  <c r="L27" i="18"/>
  <c r="M217" i="20"/>
  <c r="L217" i="20"/>
  <c r="L199" i="20"/>
  <c r="M199" i="20"/>
  <c r="J215" i="20"/>
  <c r="M215" i="18"/>
  <c r="L215" i="18"/>
  <c r="L157" i="20"/>
  <c r="M157" i="20"/>
  <c r="M168" i="20"/>
  <c r="L168" i="20"/>
  <c r="L187" i="20"/>
  <c r="M187" i="20"/>
  <c r="J228" i="20"/>
  <c r="M228" i="18"/>
  <c r="L228" i="18"/>
  <c r="L120" i="18"/>
  <c r="J120" i="20"/>
  <c r="M120" i="18"/>
  <c r="M156" i="18"/>
  <c r="L156" i="18"/>
  <c r="J156" i="20"/>
  <c r="L59" i="20"/>
  <c r="M59" i="20"/>
  <c r="L232" i="20"/>
  <c r="M232" i="20"/>
  <c r="L280" i="20"/>
  <c r="M280" i="20"/>
  <c r="L162" i="20"/>
  <c r="M162" i="20"/>
  <c r="L35" i="18"/>
  <c r="J35" i="20"/>
  <c r="M35" i="18"/>
  <c r="M102" i="18"/>
  <c r="L102" i="18"/>
  <c r="J102" i="20"/>
  <c r="M118" i="20"/>
  <c r="L118" i="20"/>
  <c r="M200" i="18"/>
  <c r="J200" i="20"/>
  <c r="L200" i="18"/>
  <c r="M176" i="20"/>
  <c r="L176" i="20"/>
  <c r="L175" i="20" s="1"/>
  <c r="M122" i="20"/>
  <c r="L122" i="20"/>
  <c r="L106" i="20"/>
  <c r="M106" i="20"/>
  <c r="M124" i="18"/>
  <c r="J124" i="20"/>
  <c r="L124" i="18"/>
  <c r="M276" i="20"/>
  <c r="L276" i="20"/>
  <c r="J268" i="20"/>
  <c r="L268" i="18"/>
  <c r="M268" i="18"/>
  <c r="L57" i="20"/>
  <c r="M57" i="20"/>
  <c r="M24" i="20"/>
  <c r="L24" i="20"/>
  <c r="J16" i="18"/>
  <c r="M16" i="16"/>
  <c r="L16" i="16"/>
  <c r="L158" i="20"/>
  <c r="M158" i="20"/>
  <c r="M105" i="20"/>
  <c r="L105" i="20"/>
  <c r="L182" i="20"/>
  <c r="M182" i="20"/>
  <c r="L58" i="18"/>
  <c r="J58" i="20"/>
  <c r="M58" i="18"/>
  <c r="M165" i="20"/>
  <c r="L165" i="20"/>
  <c r="J254" i="20"/>
  <c r="M254" i="18"/>
  <c r="L254" i="18"/>
  <c r="M247" i="20"/>
  <c r="L247" i="20"/>
  <c r="L152" i="20"/>
  <c r="M152" i="20"/>
  <c r="M266" i="20"/>
  <c r="L266" i="20"/>
  <c r="L261" i="20"/>
  <c r="M261" i="20"/>
  <c r="L179" i="20"/>
  <c r="L177" i="20" s="1"/>
  <c r="M179" i="20"/>
  <c r="L198" i="18"/>
  <c r="M198" i="18"/>
  <c r="J198" i="20"/>
  <c r="L49" i="20"/>
  <c r="M49" i="20"/>
  <c r="J104" i="20"/>
  <c r="L104" i="18"/>
  <c r="M104" i="18"/>
  <c r="L83" i="20"/>
  <c r="M83" i="20"/>
  <c r="M255" i="20"/>
  <c r="L255" i="20"/>
  <c r="L271" i="20"/>
  <c r="M271" i="20"/>
  <c r="L257" i="18"/>
  <c r="M257" i="18"/>
  <c r="J257" i="20"/>
  <c r="M33" i="20"/>
  <c r="L33" i="20"/>
  <c r="L212" i="20"/>
  <c r="M212" i="20"/>
  <c r="J28" i="20"/>
  <c r="M28" i="18"/>
  <c r="L28" i="18"/>
  <c r="M189" i="18"/>
  <c r="L189" i="18"/>
  <c r="J189" i="20"/>
  <c r="J260" i="20"/>
  <c r="M260" i="18"/>
  <c r="L260" i="18"/>
  <c r="J18" i="18"/>
  <c r="M18" i="16"/>
  <c r="L18" i="16"/>
  <c r="M183" i="20"/>
  <c r="L183" i="20"/>
  <c r="J244" i="20"/>
  <c r="M244" i="18"/>
  <c r="L244" i="18"/>
  <c r="L107" i="20"/>
  <c r="M107" i="20"/>
  <c r="L142" i="18"/>
  <c r="M142" i="18"/>
  <c r="J142" i="20"/>
  <c r="L237" i="20"/>
  <c r="M237" i="20"/>
  <c r="L262" i="20"/>
  <c r="M262" i="20"/>
  <c r="L274" i="18"/>
  <c r="M274" i="18"/>
  <c r="J274" i="20"/>
  <c r="J221" i="20"/>
  <c r="M221" i="18"/>
  <c r="L221" i="18"/>
  <c r="J191" i="20"/>
  <c r="M191" i="18"/>
  <c r="L191" i="18"/>
  <c r="L64" i="20"/>
  <c r="M64" i="20"/>
  <c r="J20" i="20"/>
  <c r="M20" i="18"/>
  <c r="L20" i="18"/>
  <c r="M100" i="20"/>
  <c r="L100" i="20"/>
  <c r="L169" i="20"/>
  <c r="M169" i="20"/>
  <c r="L135" i="18"/>
  <c r="M135" i="18"/>
  <c r="J135" i="20"/>
  <c r="M95" i="18"/>
  <c r="L95" i="18"/>
  <c r="J95" i="20"/>
  <c r="J137" i="20"/>
  <c r="L137" i="18"/>
  <c r="M137" i="18"/>
  <c r="M211" i="20"/>
  <c r="L211" i="20"/>
  <c r="J186" i="20"/>
  <c r="M186" i="18"/>
  <c r="L186" i="18"/>
  <c r="L67" i="18"/>
  <c r="J67" i="20"/>
  <c r="M67" i="18"/>
  <c r="L88" i="18"/>
  <c r="J88" i="20"/>
  <c r="M88" i="18"/>
  <c r="M56" i="20"/>
  <c r="L56" i="20"/>
  <c r="M205" i="18"/>
  <c r="L205" i="18"/>
  <c r="J205" i="20"/>
  <c r="M230" i="18"/>
  <c r="L230" i="18"/>
  <c r="J230" i="20"/>
  <c r="L256" i="20"/>
  <c r="M256" i="20"/>
  <c r="J259" i="20"/>
  <c r="M259" i="18"/>
  <c r="L259" i="18"/>
  <c r="M101" i="20"/>
  <c r="L101" i="20"/>
  <c r="L149" i="20"/>
  <c r="M149" i="20"/>
  <c r="M258" i="20"/>
  <c r="L258" i="20"/>
  <c r="M19" i="20"/>
  <c r="L19" i="20"/>
  <c r="L150" i="18"/>
  <c r="J150" i="20"/>
  <c r="M150" i="18"/>
  <c r="M22" i="20"/>
  <c r="L22" i="20"/>
  <c r="J41" i="20"/>
  <c r="M41" i="18"/>
  <c r="L41" i="18"/>
  <c r="L173" i="18"/>
  <c r="J173" i="20"/>
  <c r="M173" i="18"/>
  <c r="L79" i="20"/>
  <c r="M79" i="20"/>
  <c r="L141" i="18"/>
  <c r="M141" i="18"/>
  <c r="J141" i="20"/>
  <c r="M23" i="18"/>
  <c r="J23" i="20"/>
  <c r="L23" i="18"/>
  <c r="J74" i="20"/>
  <c r="M74" i="18"/>
  <c r="L74" i="18"/>
  <c r="L155" i="18"/>
  <c r="J155" i="20"/>
  <c r="M155" i="18"/>
  <c r="M160" i="20"/>
  <c r="L160" i="20"/>
  <c r="M214" i="20"/>
  <c r="L214" i="20"/>
  <c r="L111" i="20"/>
  <c r="M111" i="20"/>
  <c r="L132" i="20"/>
  <c r="M132" i="20"/>
  <c r="M108" i="20"/>
  <c r="L108" i="20"/>
  <c r="M17" i="20"/>
  <c r="L17" i="20"/>
  <c r="M65" i="20"/>
  <c r="L65" i="20"/>
  <c r="L123" i="20"/>
  <c r="M123" i="20"/>
  <c r="J245" i="20"/>
  <c r="L245" i="18"/>
  <c r="M245" i="18"/>
  <c r="M278" i="20"/>
  <c r="L278" i="20"/>
  <c r="M201" i="18"/>
  <c r="L201" i="18"/>
  <c r="J201" i="20"/>
  <c r="M129" i="20"/>
  <c r="L129" i="20"/>
  <c r="M113" i="18"/>
  <c r="L113" i="18"/>
  <c r="J113" i="20"/>
  <c r="L236" i="20"/>
  <c r="M236" i="20"/>
  <c r="L54" i="20"/>
  <c r="M54" i="20"/>
  <c r="M114" i="18"/>
  <c r="L114" i="18"/>
  <c r="J114" i="20"/>
  <c r="M30" i="20"/>
  <c r="L30" i="20"/>
  <c r="M148" i="18"/>
  <c r="L148" i="18"/>
  <c r="J148" i="20"/>
  <c r="M127" i="20"/>
  <c r="L127" i="20"/>
  <c r="L192" i="20"/>
  <c r="M192" i="20"/>
  <c r="L112" i="20"/>
  <c r="M112" i="20"/>
  <c r="L283" i="20"/>
  <c r="M283" i="20"/>
  <c r="M69" i="20"/>
  <c r="L69" i="20"/>
  <c r="L89" i="20"/>
  <c r="M89" i="20"/>
  <c r="M234" i="18"/>
  <c r="J234" i="20"/>
  <c r="L234" i="18"/>
  <c r="J144" i="20"/>
  <c r="L144" i="18"/>
  <c r="M144" i="18"/>
  <c r="L197" i="20"/>
  <c r="M197" i="20"/>
  <c r="L138" i="20"/>
  <c r="M138" i="20"/>
  <c r="L21" i="16"/>
  <c r="M21" i="16"/>
  <c r="J21" i="18"/>
  <c r="J99" i="20"/>
  <c r="L99" i="18"/>
  <c r="M99" i="18"/>
  <c r="M226" i="20"/>
  <c r="L226" i="20"/>
  <c r="L238" i="20"/>
  <c r="M281" i="20"/>
  <c r="L281" i="20"/>
  <c r="L128" i="20"/>
  <c r="M128" i="20"/>
  <c r="M71" i="20"/>
  <c r="L71" i="20"/>
  <c r="L130" i="18"/>
  <c r="M130" i="18"/>
  <c r="J130" i="20"/>
  <c r="L97" i="18"/>
  <c r="J97" i="20"/>
  <c r="M97" i="18"/>
  <c r="L43" i="20"/>
  <c r="M43" i="20"/>
  <c r="M223" i="20"/>
  <c r="L223" i="20"/>
  <c r="L139" i="20"/>
  <c r="M139" i="20"/>
  <c r="J163" i="20"/>
  <c r="M163" i="18"/>
  <c r="L163" i="18"/>
  <c r="L209" i="20"/>
  <c r="L208" i="20" s="1"/>
  <c r="M209" i="20"/>
  <c r="L203" i="20"/>
  <c r="M203" i="20"/>
  <c r="M38" i="20"/>
  <c r="L38" i="20"/>
  <c r="M77" i="18"/>
  <c r="J77" i="20"/>
  <c r="L77" i="18"/>
  <c r="M61" i="20"/>
  <c r="L61" i="20"/>
  <c r="L154" i="20" l="1"/>
  <c r="M154" i="20"/>
  <c r="M103" i="20"/>
  <c r="L103" i="20"/>
  <c r="J15" i="18"/>
  <c r="L15" i="16"/>
  <c r="M15" i="16"/>
  <c r="L151" i="20"/>
  <c r="M151" i="20"/>
  <c r="L207" i="20"/>
  <c r="M207" i="20"/>
  <c r="M196" i="20"/>
  <c r="L196" i="20"/>
  <c r="L68" i="20"/>
  <c r="M193" i="20"/>
  <c r="L193" i="20"/>
  <c r="M263" i="20"/>
  <c r="L263" i="20"/>
  <c r="M188" i="20"/>
  <c r="L188" i="20"/>
  <c r="M25" i="18"/>
  <c r="J25" i="20"/>
  <c r="L25" i="18"/>
  <c r="L143" i="20"/>
  <c r="M143" i="20"/>
  <c r="M275" i="20"/>
  <c r="L275" i="20"/>
  <c r="M104" i="20"/>
  <c r="L104" i="20"/>
  <c r="M142" i="20"/>
  <c r="L142" i="20"/>
  <c r="M198" i="20"/>
  <c r="L198" i="20"/>
  <c r="L124" i="20"/>
  <c r="M124" i="20"/>
  <c r="M28" i="20"/>
  <c r="L28" i="20"/>
  <c r="L67" i="20"/>
  <c r="L63" i="20" s="1"/>
  <c r="M67" i="20"/>
  <c r="M113" i="20"/>
  <c r="L113" i="20"/>
  <c r="L20" i="20"/>
  <c r="M20" i="20"/>
  <c r="L99" i="20"/>
  <c r="M99" i="20"/>
  <c r="M81" i="20"/>
  <c r="L81" i="20"/>
  <c r="L80" i="20" s="1"/>
  <c r="M234" i="20"/>
  <c r="L234" i="20"/>
  <c r="L233" i="20" s="1"/>
  <c r="L74" i="20"/>
  <c r="M74" i="20"/>
  <c r="L45" i="20"/>
  <c r="M45" i="20"/>
  <c r="L23" i="20"/>
  <c r="M23" i="20"/>
  <c r="M58" i="20"/>
  <c r="L58" i="20"/>
  <c r="L46" i="20" s="1"/>
  <c r="M163" i="20"/>
  <c r="L163" i="20"/>
  <c r="L141" i="20"/>
  <c r="M141" i="20"/>
  <c r="J21" i="20"/>
  <c r="M21" i="18"/>
  <c r="L21" i="18"/>
  <c r="L186" i="20"/>
  <c r="M186" i="20"/>
  <c r="M257" i="20"/>
  <c r="L257" i="20"/>
  <c r="L215" i="20"/>
  <c r="L213" i="20" s="1"/>
  <c r="M215" i="20"/>
  <c r="M173" i="20"/>
  <c r="L173" i="20"/>
  <c r="L166" i="20" s="1"/>
  <c r="L259" i="20"/>
  <c r="M259" i="20"/>
  <c r="M244" i="20"/>
  <c r="L244" i="20"/>
  <c r="L284" i="16"/>
  <c r="L7" i="18" s="1"/>
  <c r="L6" i="18" s="1"/>
  <c r="L156" i="20"/>
  <c r="M156" i="20"/>
  <c r="L201" i="20"/>
  <c r="M201" i="20"/>
  <c r="M285" i="16"/>
  <c r="L268" i="20"/>
  <c r="M268" i="20"/>
  <c r="L35" i="20"/>
  <c r="M35" i="20"/>
  <c r="M97" i="20"/>
  <c r="L97" i="20"/>
  <c r="L191" i="20"/>
  <c r="M191" i="20"/>
  <c r="M200" i="20"/>
  <c r="L200" i="20"/>
  <c r="M206" i="20"/>
  <c r="L206" i="20"/>
  <c r="M77" i="20"/>
  <c r="L77" i="20"/>
  <c r="M130" i="20"/>
  <c r="L130" i="20"/>
  <c r="L125" i="20" s="1"/>
  <c r="M148" i="20"/>
  <c r="L148" i="20"/>
  <c r="L41" i="20"/>
  <c r="M41" i="20"/>
  <c r="L137" i="20"/>
  <c r="M137" i="20"/>
  <c r="M120" i="20"/>
  <c r="L120" i="20"/>
  <c r="M221" i="20"/>
  <c r="L221" i="20"/>
  <c r="M155" i="20"/>
  <c r="L155" i="20"/>
  <c r="M205" i="20"/>
  <c r="L205" i="20"/>
  <c r="L274" i="20"/>
  <c r="M274" i="20"/>
  <c r="M27" i="20"/>
  <c r="L27" i="20"/>
  <c r="M114" i="20"/>
  <c r="L114" i="20"/>
  <c r="M189" i="20"/>
  <c r="L189" i="20"/>
  <c r="L88" i="20"/>
  <c r="M88" i="20"/>
  <c r="L16" i="18"/>
  <c r="J16" i="20"/>
  <c r="M16" i="18"/>
  <c r="M230" i="20"/>
  <c r="L230" i="20"/>
  <c r="L229" i="20" s="1"/>
  <c r="L95" i="20"/>
  <c r="M95" i="20"/>
  <c r="M18" i="18"/>
  <c r="L18" i="18"/>
  <c r="J18" i="20"/>
  <c r="L102" i="20"/>
  <c r="M102" i="20"/>
  <c r="M144" i="20"/>
  <c r="L144" i="20"/>
  <c r="L245" i="20"/>
  <c r="M245" i="20"/>
  <c r="M150" i="20"/>
  <c r="L150" i="20"/>
  <c r="M135" i="20"/>
  <c r="L135" i="20"/>
  <c r="L260" i="20"/>
  <c r="M260" i="20"/>
  <c r="L254" i="20"/>
  <c r="M254" i="20"/>
  <c r="L228" i="20"/>
  <c r="M228" i="20"/>
  <c r="M29" i="20"/>
  <c r="L29" i="20"/>
  <c r="L181" i="20" l="1"/>
  <c r="L246" i="20"/>
  <c r="M15" i="18"/>
  <c r="M285" i="18" s="1"/>
  <c r="J15" i="20"/>
  <c r="L15" i="18"/>
  <c r="L26" i="20"/>
  <c r="L87" i="20"/>
  <c r="L31" i="20"/>
  <c r="M25" i="20"/>
  <c r="L25" i="20"/>
  <c r="L242" i="20"/>
  <c r="M18" i="20"/>
  <c r="L18" i="20"/>
  <c r="L220" i="20"/>
  <c r="L73" i="20"/>
  <c r="L267" i="20"/>
  <c r="M21" i="20"/>
  <c r="L21" i="20"/>
  <c r="L96" i="20"/>
  <c r="L195" i="20"/>
  <c r="L16" i="20"/>
  <c r="M16" i="20"/>
  <c r="L134" i="20"/>
  <c r="L284" i="18"/>
  <c r="L7" i="20" s="1"/>
  <c r="L146" i="20"/>
  <c r="L174" i="20" l="1"/>
  <c r="M15" i="20"/>
  <c r="L15" i="20"/>
  <c r="M285" i="20"/>
  <c r="L14" i="20"/>
  <c r="L284" i="20" s="1"/>
  <c r="L9" i="20" s="1"/>
  <c r="L6" i="20"/>
  <c r="N8" i="20"/>
</calcChain>
</file>

<file path=xl/sharedStrings.xml><?xml version="1.0" encoding="utf-8"?>
<sst xmlns="http://schemas.openxmlformats.org/spreadsheetml/2006/main" count="12804" uniqueCount="2482">
  <si>
    <t>PROGRAMA:</t>
  </si>
  <si>
    <t>Largura Calçada:</t>
  </si>
  <si>
    <t>CONCEDENTE:</t>
  </si>
  <si>
    <t>Largura da Guia:</t>
  </si>
  <si>
    <t>CONVENENTE:</t>
  </si>
  <si>
    <t>Município de Sousa   - PB</t>
  </si>
  <si>
    <t>Altura da Guia:</t>
  </si>
  <si>
    <t xml:space="preserve">CONTRATO: </t>
  </si>
  <si>
    <t>OBRA:</t>
  </si>
  <si>
    <t>CONSTRUÇÃO DA GUARDA MUNICIPAL E FAZER NEGÓCIOS, NO MUNICÍPIO DE SOUSA - PB</t>
  </si>
  <si>
    <t>REF. PREÇOS:</t>
  </si>
  <si>
    <t>SINAPI PB - 03/2023</t>
  </si>
  <si>
    <t>DESONERADO:</t>
  </si>
  <si>
    <t>Sim</t>
  </si>
  <si>
    <t>ITEM</t>
  </si>
  <si>
    <t>SINAPI</t>
  </si>
  <si>
    <t>MEMÓRIA DE CÁLCULO DE QUANTIDADES</t>
  </si>
  <si>
    <t>NÍVEL</t>
  </si>
  <si>
    <t>FONTE</t>
  </si>
  <si>
    <t>CÓDIGO</t>
  </si>
  <si>
    <t>TIPO</t>
  </si>
  <si>
    <t>ITEM BASE</t>
  </si>
  <si>
    <t>ITEM RUA</t>
  </si>
  <si>
    <t>SERVIÇO</t>
  </si>
  <si>
    <t>DESCRIÇÃO</t>
  </si>
  <si>
    <t>VEZ</t>
  </si>
  <si>
    <t>DADOS</t>
  </si>
  <si>
    <t>RESULTADO</t>
  </si>
  <si>
    <t>UNID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</si>
  <si>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</si>
  <si>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</si>
  <si>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</si>
  <si>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</si>
  <si>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</si>
  <si>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</si>
  <si>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</si>
  <si>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</si>
  <si>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</si>
  <si>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0.0</t>
  </si>
  <si>
    <t>1.0</t>
  </si>
  <si>
    <t xml:space="preserve">PRÉDIO PRINCIPAL DA GUARDA MUNICIPAL E FAZER NEGÓCIO </t>
  </si>
  <si>
    <t>1.1</t>
  </si>
  <si>
    <t>SERVIÇOS PRELIMINARES</t>
  </si>
  <si>
    <t>1.1.1</t>
  </si>
  <si>
    <t>composição</t>
  </si>
  <si>
    <t>COMPOSIÇÃO</t>
  </si>
  <si>
    <t>PLACA DE OBRA EM CHAPA DE ACO GALVANIZADO [ADAPTADO SINAPI 74209/01]</t>
  </si>
  <si>
    <t>M2</t>
  </si>
  <si>
    <t>1.1.1.1</t>
  </si>
  <si>
    <t>1.1.2</t>
  </si>
  <si>
    <t>SINAPI PB</t>
  </si>
  <si>
    <t>1.2</t>
  </si>
  <si>
    <t>EXECUÇÃO DE ALMOXARIFADO EM CANTEIRO DE OBRA EM ALVENARIA, INCLUSO PRATELEIRAS. AF_02/2016</t>
  </si>
  <si>
    <t>1.1.2.1</t>
  </si>
  <si>
    <t>1.2.1</t>
  </si>
  <si>
    <t>1.1.3</t>
  </si>
  <si>
    <t>1.3</t>
  </si>
  <si>
    <t>EXECUÇÃO DE ESCRITÓRIO EM CANTEIRO DE OBRA EM ALVENARIA, NÃO INCLUSO MOBILIÁRIO E EQUIPAMENTOS. AF_02/2016</t>
  </si>
  <si>
    <t>1.1.3.1</t>
  </si>
  <si>
    <t>1.3.1</t>
  </si>
  <si>
    <t>1.1.4</t>
  </si>
  <si>
    <t>1.4</t>
  </si>
  <si>
    <t>Tapume em chapa compensada esp = 10mm (1 uso).  [ADAPTADO ORSE 53]</t>
  </si>
  <si>
    <t>1.1.4.1</t>
  </si>
  <si>
    <t>1.4.1</t>
  </si>
  <si>
    <t xml:space="preserve">perímetro da intervenção </t>
  </si>
  <si>
    <t>1.1.5</t>
  </si>
  <si>
    <t>1.5</t>
  </si>
  <si>
    <t>LIMPEZA MANUAL DE VEGETAÇÃO EM TERRENO COM ENXADA.AF_05/2018</t>
  </si>
  <si>
    <t>1.1.5.1</t>
  </si>
  <si>
    <t>1.5.1</t>
  </si>
  <si>
    <t xml:space="preserve">área da intervenção </t>
  </si>
  <si>
    <t>1.1.6</t>
  </si>
  <si>
    <t>1.6</t>
  </si>
  <si>
    <t>REGULARIZAÇÃO DE SUPERFÍCIES COM MOTONIVELADORA. AF_11/2019</t>
  </si>
  <si>
    <t>1.1.6.1</t>
  </si>
  <si>
    <t>1.6.1</t>
  </si>
  <si>
    <t xml:space="preserve">DEMOLIÇÕES </t>
  </si>
  <si>
    <t>1.1.7</t>
  </si>
  <si>
    <t>1.7</t>
  </si>
  <si>
    <t>Demolição de pavimentação em paralelepípedo sem reaproveitamento.  [ADAPTADO ORSE 7989]</t>
  </si>
  <si>
    <t>1.1.7.1</t>
  </si>
  <si>
    <t>1.7.1</t>
  </si>
  <si>
    <t xml:space="preserve">PARALELEPÍPEDO EXISTE </t>
  </si>
  <si>
    <t>1.1.8</t>
  </si>
  <si>
    <t>1.8</t>
  </si>
  <si>
    <t>Demolição de meio-fio granítico ou pre-moldado.  [ADAPTADO ORSE 21]</t>
  </si>
  <si>
    <t>M</t>
  </si>
  <si>
    <t>1.1.8.1</t>
  </si>
  <si>
    <t>1.8.1</t>
  </si>
  <si>
    <t xml:space="preserve">MEIO EXISTE </t>
  </si>
  <si>
    <t>1.1.9</t>
  </si>
  <si>
    <t>1.9</t>
  </si>
  <si>
    <t>RETIRADA MOURAO EM CERCA COM EMPILHAMENTO [ADAPTADO SBC 22030]</t>
  </si>
  <si>
    <t>UND</t>
  </si>
  <si>
    <t>1.1.9.1</t>
  </si>
  <si>
    <t>1.9.1</t>
  </si>
  <si>
    <t xml:space="preserve">CERCA EXISTENTE </t>
  </si>
  <si>
    <t>1.1.10</t>
  </si>
  <si>
    <t>1.10</t>
  </si>
  <si>
    <t>CARGA, MANOBRA E DESCARGA DE ENTULHO EM CAMINHÃO BASCULANTE 10 M³ - CARGA COM ESCAVADEIRA HIDRÁULICA  (CAÇAMBA DE 0,80 M³ / 111 HP) E DESCARGA LIVRE (UNIDADE: M3). AF_07/2020</t>
  </si>
  <si>
    <t>M3</t>
  </si>
  <si>
    <t>1.1.10.1</t>
  </si>
  <si>
    <t>1.10.1</t>
  </si>
  <si>
    <t>ITEM 1.1.7</t>
  </si>
  <si>
    <t>2.1.10.2</t>
  </si>
  <si>
    <t>1.10.2</t>
  </si>
  <si>
    <t>ITEM 1.1.8</t>
  </si>
  <si>
    <t>3.1.10.3</t>
  </si>
  <si>
    <t>1.10.3</t>
  </si>
  <si>
    <t>ITEM 1.1.9</t>
  </si>
  <si>
    <t>1.1.11</t>
  </si>
  <si>
    <t>1.11</t>
  </si>
  <si>
    <t>TRANSPORTE COM CAMINHÃO BASCULANTE DE 10 M³, EM VIA URBANA PAVIMENTADA, DMT ATÉ 30 KM (UNIDADE: M3XKM). AF_07/2020</t>
  </si>
  <si>
    <t>M3XKM</t>
  </si>
  <si>
    <t>1.1.11.1</t>
  </si>
  <si>
    <t>1.11.1</t>
  </si>
  <si>
    <t>ITEM 1.1.10</t>
  </si>
  <si>
    <t>MOVIMENTO DE TERRA</t>
  </si>
  <si>
    <t>2.1</t>
  </si>
  <si>
    <t>LOCACAO CONVENCIONAL DE OBRA, UTILIZANDO GABARITO DE TÁBUAS CORRIDAS PONTALETADAS A CADA 2,00M -  2 UTILIZAÇÕES. AF_10/2018</t>
  </si>
  <si>
    <t>1.2.1.1</t>
  </si>
  <si>
    <t>2.1.1</t>
  </si>
  <si>
    <t>1.2.2</t>
  </si>
  <si>
    <t>2.2</t>
  </si>
  <si>
    <t>ESCAVAÇÃO MANUAL DE VALA COM PROFUNDIDADE MENOR OU IGUAL A 1,30 M. AF_02/2021</t>
  </si>
  <si>
    <t>1.2.2.1</t>
  </si>
  <si>
    <t>2.2.1</t>
  </si>
  <si>
    <t xml:space="preserve">S14=S15=S17=S18=S21=S22=S23=S24=S27=S28=S29=S30=S31=S32=S33=S35=S36=S38=S39=S40=S41=S42=S43=S44=S54=S55=S60=S61=S62=S63=S65=S66=S68=S69=S71=S72=S75=S76=S80=S81=S83=S84=S85=S86=S87=S88
</t>
  </si>
  <si>
    <t>1.2.2.2</t>
  </si>
  <si>
    <t>2.2.2</t>
  </si>
  <si>
    <t xml:space="preserve">S1=S3=S9=S11=S20
</t>
  </si>
  <si>
    <t>1.2.2.3</t>
  </si>
  <si>
    <t>2.2.3</t>
  </si>
  <si>
    <t xml:space="preserve">S16=S52=S79
</t>
  </si>
  <si>
    <t>1.2.2.4</t>
  </si>
  <si>
    <t>2.2.4</t>
  </si>
  <si>
    <t xml:space="preserve">S25=S34=S48=S50=S51=S53=S57=S70=S73=S82
</t>
  </si>
  <si>
    <t>1.2.2.5</t>
  </si>
  <si>
    <t>2.2.5</t>
  </si>
  <si>
    <t xml:space="preserve">S4=S5
</t>
  </si>
  <si>
    <t>1.2.2.6</t>
  </si>
  <si>
    <t>2.2.6</t>
  </si>
  <si>
    <t xml:space="preserve">S47=S56=S59
</t>
  </si>
  <si>
    <t>1.2.2.7</t>
  </si>
  <si>
    <t>2.2.7</t>
  </si>
  <si>
    <t xml:space="preserve">S45=S46
</t>
  </si>
  <si>
    <t>1.2.2.8</t>
  </si>
  <si>
    <t>2.2.8</t>
  </si>
  <si>
    <t xml:space="preserve">S6=S7=S8=S10=S12
</t>
  </si>
  <si>
    <t>1.2.2.9</t>
  </si>
  <si>
    <t>2.2.9</t>
  </si>
  <si>
    <t xml:space="preserve">S58=S64=S67=S77=S78
</t>
  </si>
  <si>
    <t>1.2.2.10</t>
  </si>
  <si>
    <t>2.2.10</t>
  </si>
  <si>
    <t xml:space="preserve">S13=S26=S49=S89
</t>
  </si>
  <si>
    <t>1.2.2.11</t>
  </si>
  <si>
    <t>2.2.11</t>
  </si>
  <si>
    <t xml:space="preserve">S74
</t>
  </si>
  <si>
    <t>1.2.2.12</t>
  </si>
  <si>
    <t>2.2.12</t>
  </si>
  <si>
    <t xml:space="preserve">S37
</t>
  </si>
  <si>
    <t>1.2.2.13</t>
  </si>
  <si>
    <t>2.2.13</t>
  </si>
  <si>
    <t xml:space="preserve">S19
</t>
  </si>
  <si>
    <t>1.2.2.14</t>
  </si>
  <si>
    <t>2.2.14</t>
  </si>
  <si>
    <t xml:space="preserve">S90
</t>
  </si>
  <si>
    <t>1.2.2.15</t>
  </si>
  <si>
    <t>2.2.15</t>
  </si>
  <si>
    <t xml:space="preserve">Baldrames </t>
  </si>
  <si>
    <t>1.2.3</t>
  </si>
  <si>
    <t>2.3</t>
  </si>
  <si>
    <t>REATERRO MANUAL APILOADO COM SOQUETE. AF_10/2017</t>
  </si>
  <si>
    <t>1.2.3.3</t>
  </si>
  <si>
    <t>2.3.3</t>
  </si>
  <si>
    <t>Volume de escavação - Volume de concreto da fundação</t>
  </si>
  <si>
    <t>1.2.4</t>
  </si>
  <si>
    <t>2.4</t>
  </si>
  <si>
    <t>ATERRO MANUAL DE VALAS COM SOLO ARGILO-ARENOSO E COMPACTAÇÃO MECANIZADA. AF_05/2016</t>
  </si>
  <si>
    <t>1.2.4.1</t>
  </si>
  <si>
    <t>2.4.1</t>
  </si>
  <si>
    <t>Guarda municipal</t>
  </si>
  <si>
    <t>2.2.4.2</t>
  </si>
  <si>
    <t>2.4.2</t>
  </si>
  <si>
    <t>Auditório</t>
  </si>
  <si>
    <t>3.2.4.3</t>
  </si>
  <si>
    <t>2.4.3</t>
  </si>
  <si>
    <t xml:space="preserve">Rampas </t>
  </si>
  <si>
    <t>4.2.4.4</t>
  </si>
  <si>
    <t>2.4.4</t>
  </si>
  <si>
    <t xml:space="preserve">Fazer Negócio </t>
  </si>
  <si>
    <t>5.2.4.5</t>
  </si>
  <si>
    <t>2.4.5</t>
  </si>
  <si>
    <t xml:space="preserve">Palco </t>
  </si>
  <si>
    <t xml:space="preserve">FUNDAÇÃO </t>
  </si>
  <si>
    <t>3.1</t>
  </si>
  <si>
    <t>ALVENARIA DE EMBASAMENTO COM BLOCO CERÂMICO DE 9X14X19CM E ARGAMASSA DE ASSENTAMENTO COM PREPARO EM BETONEIRA. AF_05/2020.  [ADAPTADO SINAPI 101166]</t>
  </si>
  <si>
    <t>1.3.1.1</t>
  </si>
  <si>
    <t>3.1.1</t>
  </si>
  <si>
    <t>nível 0,15</t>
  </si>
  <si>
    <t>1.3.1.2</t>
  </si>
  <si>
    <t>3.1.2</t>
  </si>
  <si>
    <t>nível auditório 0,70</t>
  </si>
  <si>
    <t>1.3.2</t>
  </si>
  <si>
    <t>3.2</t>
  </si>
  <si>
    <t>PREPARO DE FUNDO DE VALA COM LARGURA MENOR QUE 1,5 M (ACERTO DO SOLO NATURAL). AF_08/2020</t>
  </si>
  <si>
    <t>1.3.2.1</t>
  </si>
  <si>
    <t>3.2.1</t>
  </si>
  <si>
    <t>1.3.2.2</t>
  </si>
  <si>
    <t>3.2.2</t>
  </si>
  <si>
    <t>1.3.2.3</t>
  </si>
  <si>
    <t>3.2.3</t>
  </si>
  <si>
    <t>1.3.2.4</t>
  </si>
  <si>
    <t>3.2.4</t>
  </si>
  <si>
    <t>1.3.2.5</t>
  </si>
  <si>
    <t>3.2.5</t>
  </si>
  <si>
    <t>1.3.2.6</t>
  </si>
  <si>
    <t>3.2.6</t>
  </si>
  <si>
    <t>1.3.2.7</t>
  </si>
  <si>
    <t>3.2.7</t>
  </si>
  <si>
    <t>1.3.2.8</t>
  </si>
  <si>
    <t>3.2.8</t>
  </si>
  <si>
    <t>1.3.2.9</t>
  </si>
  <si>
    <t>3.2.9</t>
  </si>
  <si>
    <t>1.3.2.10</t>
  </si>
  <si>
    <t>3.2.10</t>
  </si>
  <si>
    <t>1.3.2.11</t>
  </si>
  <si>
    <t>3.2.11</t>
  </si>
  <si>
    <t>1.3.2.12</t>
  </si>
  <si>
    <t>3.2.12</t>
  </si>
  <si>
    <t>1.3.2.13</t>
  </si>
  <si>
    <t>3.2.13</t>
  </si>
  <si>
    <t>1.3.2.14</t>
  </si>
  <si>
    <t>3.2.14</t>
  </si>
  <si>
    <t>1.3.2.15</t>
  </si>
  <si>
    <t>3.2.15</t>
  </si>
  <si>
    <t>1.3.3</t>
  </si>
  <si>
    <t>3.3</t>
  </si>
  <si>
    <t>LASTRO DE CONCRETO MAGRO, APLICADO EM BLOCOS DE COROAMENTO OU SAPATAS, ESPESSURA DE 5 CM. AF_08/2017</t>
  </si>
  <si>
    <t>1.3.3.1</t>
  </si>
  <si>
    <t>3.3.1</t>
  </si>
  <si>
    <t>1.3.3.2</t>
  </si>
  <si>
    <t>3.3.2</t>
  </si>
  <si>
    <t>1.3.3.3</t>
  </si>
  <si>
    <t>3.3.3</t>
  </si>
  <si>
    <t>1.3.3.4</t>
  </si>
  <si>
    <t>3.3.4</t>
  </si>
  <si>
    <t>1.3.3.5</t>
  </si>
  <si>
    <t>3.3.5</t>
  </si>
  <si>
    <t>1.3.3.6</t>
  </si>
  <si>
    <t>3.3.6</t>
  </si>
  <si>
    <t>1.3.3.7</t>
  </si>
  <si>
    <t>3.3.7</t>
  </si>
  <si>
    <t>1.3.3.8</t>
  </si>
  <si>
    <t>3.3.8</t>
  </si>
  <si>
    <t>1.3.3.9</t>
  </si>
  <si>
    <t>3.3.9</t>
  </si>
  <si>
    <t>1.3.3.10</t>
  </si>
  <si>
    <t>3.3.10</t>
  </si>
  <si>
    <t>1.3.3.11</t>
  </si>
  <si>
    <t>3.3.11</t>
  </si>
  <si>
    <t>1.3.3.12</t>
  </si>
  <si>
    <t>3.3.12</t>
  </si>
  <si>
    <t>1.3.3.13</t>
  </si>
  <si>
    <t>3.3.13</t>
  </si>
  <si>
    <t>1.3.3.14</t>
  </si>
  <si>
    <t>3.3.14</t>
  </si>
  <si>
    <t>1.3.3.15</t>
  </si>
  <si>
    <t>3.3.15</t>
  </si>
  <si>
    <t>1.3.4</t>
  </si>
  <si>
    <t>3.4</t>
  </si>
  <si>
    <t>ARMAÇÃO DE BLOCO, VIGA BALDRAME OU SAPATA UTILIZANDO AÇO CA-50 DE 8 MM - MONTAGEM. AF_06/2017</t>
  </si>
  <si>
    <t>KG</t>
  </si>
  <si>
    <t>1.3.4.1</t>
  </si>
  <si>
    <t>3.4.1</t>
  </si>
  <si>
    <t xml:space="preserve">baldrames </t>
  </si>
  <si>
    <t>1.3.5</t>
  </si>
  <si>
    <t>3.5</t>
  </si>
  <si>
    <t>FABRICAÇÃO, MONTAGEM E DESMONTAGEM DE FÔRMA PARA BLOCO DE COROAMENTO, EM MADEIRA SERRADA, E=25 MM, 4 UTILIZAÇÕES. AF_06/2017</t>
  </si>
  <si>
    <t>1.3.5.1</t>
  </si>
  <si>
    <t>3.5.1</t>
  </si>
  <si>
    <t xml:space="preserve">sapatas </t>
  </si>
  <si>
    <t>1.3.6</t>
  </si>
  <si>
    <t>3.6</t>
  </si>
  <si>
    <t>CONCRETO FCK = 30MPA, TRAÇO 1:2,1:2,5 (EM MASSA SECA DE CIMENTO/ AREIA MÉDIA/ BRITA 1) - PREPARO MECÂNICO COM BETONEIRA 400 L. AF_05/2021</t>
  </si>
  <si>
    <t>1.3.6.1</t>
  </si>
  <si>
    <t>3.6.1</t>
  </si>
  <si>
    <t>1.3.6.2</t>
  </si>
  <si>
    <t>3.6.2</t>
  </si>
  <si>
    <t>1.3.6.3</t>
  </si>
  <si>
    <t>3.6.3</t>
  </si>
  <si>
    <t>1.3.7</t>
  </si>
  <si>
    <t>3.7</t>
  </si>
  <si>
    <t>CONCRETO FCK = 20MPA, TRAÇO 1:2,7:3 (EM MASSA SECA DE CIMENTO/ AREIA MÉDIA/ BRITA 1) - PREPARO MECÂNICO COM BETONEIRA 400 L. AF_05/2021</t>
  </si>
  <si>
    <t>1.3.7.1</t>
  </si>
  <si>
    <t>3.7.1</t>
  </si>
  <si>
    <t>1.3.8</t>
  </si>
  <si>
    <t>3.8</t>
  </si>
  <si>
    <t>LANÇAMENTO COM USO DE BALDES, ADENSAMENTO E ACABAMENTO DE CONCRETO EM ESTRUTURAS. AF_02/2022</t>
  </si>
  <si>
    <t>1.3.8.1</t>
  </si>
  <si>
    <t>3.8.1</t>
  </si>
  <si>
    <t>1.3.9</t>
  </si>
  <si>
    <t>3.9</t>
  </si>
  <si>
    <t>ARMAÇÃO DE BLOCO, VIGA BALDRAME E SAPATA UTILIZANDO AÇO CA-60 DE 5 MM - MONTAGEM. AF_06/2017</t>
  </si>
  <si>
    <t>1.3.9.1</t>
  </si>
  <si>
    <t>3.9.1</t>
  </si>
  <si>
    <t>1.3.9.2</t>
  </si>
  <si>
    <t>3.9.2</t>
  </si>
  <si>
    <t>1.3.10</t>
  </si>
  <si>
    <t>3.10</t>
  </si>
  <si>
    <t>ARMAÇÃO DE BLOCO, VIGA BALDRAME OU SAPATA UTILIZANDO AÇO CA-50 DE 6,3 MM - MONTAGEM. AF_06/2017</t>
  </si>
  <si>
    <t>1.3.10.1</t>
  </si>
  <si>
    <t>3.10.1</t>
  </si>
  <si>
    <t>1.3.10.2</t>
  </si>
  <si>
    <t>3.10.2</t>
  </si>
  <si>
    <t>1.3.11</t>
  </si>
  <si>
    <t>3.11</t>
  </si>
  <si>
    <t>ARMAÇÃO DE BLOCO, VIGA BALDRAME OU SAPATA UTILIZANDO AÇO CA-50 DE 10 MM - MONTAGEM. AF_06/2017</t>
  </si>
  <si>
    <t>1.3.11.1</t>
  </si>
  <si>
    <t>3.11.1</t>
  </si>
  <si>
    <t>1.3.12</t>
  </si>
  <si>
    <t>3.12</t>
  </si>
  <si>
    <t>ARMAÇÃO DE BLOCO, VIGA BALDRAME OU SAPATA UTILIZANDO AÇO CA-50 DE 12,5 MM - MONTAGEM. AF_06/2017</t>
  </si>
  <si>
    <t>1.3.12.1</t>
  </si>
  <si>
    <t>3.12.1</t>
  </si>
  <si>
    <t>1.3.12.2</t>
  </si>
  <si>
    <t>3.12.2</t>
  </si>
  <si>
    <t>1.3.13</t>
  </si>
  <si>
    <t>3.13</t>
  </si>
  <si>
    <t>FABRICAÇÃO, MONTAGEM E DESMONTAGEM DE FÔRMA PARA VIGA BALDRAME, EM MADEIRA SERRADA, E=25 MM, 4 UTILIZAÇÕES. AF_06/2017</t>
  </si>
  <si>
    <t>1.3.13.1</t>
  </si>
  <si>
    <t>3.13.1</t>
  </si>
  <si>
    <t>1.3.13.2</t>
  </si>
  <si>
    <t>3.13.2</t>
  </si>
  <si>
    <t>1.3.14</t>
  </si>
  <si>
    <t>3.14</t>
  </si>
  <si>
    <t>IMPERMEABILIZAÇÃO DE SUPERFÍCIE COM EMULSÃO ASFÁLTICA, 2 DEMÃOS AF_06/2018</t>
  </si>
  <si>
    <t>1.3.14.1</t>
  </si>
  <si>
    <t>3.14.1</t>
  </si>
  <si>
    <t xml:space="preserve">ESTRUTURA </t>
  </si>
  <si>
    <t>4.1</t>
  </si>
  <si>
    <t>MONTAGEM E DESMONTAGEM DE FÔRMA DE PILARES RETANGULARES E ESTRUTURAS SIMILARES, PÉ-DIREITO SIMPLES, EM CHAPA DE MADEIRA COMPENSADA PLASTIFICADA, 18 UTILIZAÇÕES. AF_09/2020</t>
  </si>
  <si>
    <t>1.4.1.1</t>
  </si>
  <si>
    <t>4.1.1</t>
  </si>
  <si>
    <t xml:space="preserve">pilares nível baldrames </t>
  </si>
  <si>
    <t>1.4.1.2</t>
  </si>
  <si>
    <t>4.1.2</t>
  </si>
  <si>
    <t xml:space="preserve">pilares nível auditório </t>
  </si>
  <si>
    <t>1.4.1.3</t>
  </si>
  <si>
    <t>4.1.3</t>
  </si>
  <si>
    <t xml:space="preserve">pilares nível coberta menor </t>
  </si>
  <si>
    <t>1.4.1.4</t>
  </si>
  <si>
    <t>4.1.4</t>
  </si>
  <si>
    <t>pilares caixa dagua D</t>
  </si>
  <si>
    <t>1.4.1.5</t>
  </si>
  <si>
    <t>4.1.5</t>
  </si>
  <si>
    <t>pilares caixa dagua E</t>
  </si>
  <si>
    <t>1.4.1.6</t>
  </si>
  <si>
    <t>4.1.6</t>
  </si>
  <si>
    <t>pilares platibanda 1 Audit</t>
  </si>
  <si>
    <t>1.4.1.7</t>
  </si>
  <si>
    <t>4.1.7</t>
  </si>
  <si>
    <t>pilares platibanda 2</t>
  </si>
  <si>
    <t>1.4.2</t>
  </si>
  <si>
    <t>4.2</t>
  </si>
  <si>
    <t>MONTAGEM E DESMONTAGEM DE FÔRMA DE VIGA, ESCORAMENTO METÁLICO, PÉ-DIREITO SIMPLES, EM CHAPA DE MADEIRA PLASTIFICADA, 18 UTILIZAÇÕES. AF_09/2020</t>
  </si>
  <si>
    <t>1.4.2.1</t>
  </si>
  <si>
    <t>4.2.1</t>
  </si>
  <si>
    <t xml:space="preserve">vigas cob menor </t>
  </si>
  <si>
    <t>1.4.2.2</t>
  </si>
  <si>
    <t>4.2.2</t>
  </si>
  <si>
    <t>vigas caixa dagua D</t>
  </si>
  <si>
    <t>1.4.2.3</t>
  </si>
  <si>
    <t>4.2.3</t>
  </si>
  <si>
    <t>vigas caixa dagua E</t>
  </si>
  <si>
    <t>1.4.2.4</t>
  </si>
  <si>
    <t>4.2.4</t>
  </si>
  <si>
    <t>Vigas platibanda 1 Audit</t>
  </si>
  <si>
    <t>1.4.2.5</t>
  </si>
  <si>
    <t>4.2.5</t>
  </si>
  <si>
    <t>Vigas platibanda 2 Audit</t>
  </si>
  <si>
    <t>1.4.3</t>
  </si>
  <si>
    <t>4.3</t>
  </si>
  <si>
    <t>FABRICAÇÃO DE FÔRMA PARA LAJES, EM CHAPA DE MADEIRA COMPENSADA RESINADA, E = 17 MM. AF_09/2020</t>
  </si>
  <si>
    <t>1.4.3.1</t>
  </si>
  <si>
    <t>4.3.1</t>
  </si>
  <si>
    <t xml:space="preserve">laje rampa </t>
  </si>
  <si>
    <t>1.4.3.2</t>
  </si>
  <si>
    <t>4.3.2</t>
  </si>
  <si>
    <t xml:space="preserve">laje escada </t>
  </si>
  <si>
    <t>1.4.3.3</t>
  </si>
  <si>
    <t>4.3.3</t>
  </si>
  <si>
    <t>Laje caixa dágua D</t>
  </si>
  <si>
    <t>1.4.3.4</t>
  </si>
  <si>
    <t>4.3.4</t>
  </si>
  <si>
    <t>Laje caixa dágua E</t>
  </si>
  <si>
    <t>1.4.3.5</t>
  </si>
  <si>
    <t>4.3.5</t>
  </si>
  <si>
    <t>Laje cobe Aud 1</t>
  </si>
  <si>
    <t>1.4.4</t>
  </si>
  <si>
    <t>4.4</t>
  </si>
  <si>
    <t>ARMAÇÃO DE PILAR OU VIGA DE ESTRUTURA CONVENCIONAL DE CONCRETO ARMADO UTILIZANDO AÇO CA-60 DE 5,0 MM - MONTAGEM. AF_06/2022</t>
  </si>
  <si>
    <t>1.4.4.1</t>
  </si>
  <si>
    <t>4.4.1</t>
  </si>
  <si>
    <t>1.4.4.2</t>
  </si>
  <si>
    <t>4.4.2</t>
  </si>
  <si>
    <t>1.4.4.3</t>
  </si>
  <si>
    <t>4.4.3</t>
  </si>
  <si>
    <t>1.4.4.4</t>
  </si>
  <si>
    <t>4.4.4</t>
  </si>
  <si>
    <t>1.4.4.5</t>
  </si>
  <si>
    <t>4.4.5</t>
  </si>
  <si>
    <t>1.4.4.6</t>
  </si>
  <si>
    <t>4.4.6</t>
  </si>
  <si>
    <t>1.4.4.7</t>
  </si>
  <si>
    <t>4.4.7</t>
  </si>
  <si>
    <t>1.4.4.8</t>
  </si>
  <si>
    <t>4.4.8</t>
  </si>
  <si>
    <t>1.4.4.9</t>
  </si>
  <si>
    <t>4.4.9</t>
  </si>
  <si>
    <t>1.4.4.10</t>
  </si>
  <si>
    <t>4.4.10</t>
  </si>
  <si>
    <t>1.4.4.11</t>
  </si>
  <si>
    <t>4.4.11</t>
  </si>
  <si>
    <t>1.4.4.12</t>
  </si>
  <si>
    <t>4.4.12</t>
  </si>
  <si>
    <t>1.4.5</t>
  </si>
  <si>
    <t>4.5</t>
  </si>
  <si>
    <t>ARMAÇÃO DE PILAR OU VIGA DE ESTRUTURA CONVENCIONAL DE CONCRETO ARMADO UTILIZANDO AÇO CA-50 DE 6,3 MM - MONTAGEM. AF_06/2022</t>
  </si>
  <si>
    <t>1.4.5.1</t>
  </si>
  <si>
    <t>4.5.1</t>
  </si>
  <si>
    <t>1.4.5.2</t>
  </si>
  <si>
    <t>4.5.2</t>
  </si>
  <si>
    <t>1.4.6</t>
  </si>
  <si>
    <t>4.6</t>
  </si>
  <si>
    <t>ARMAÇÃO DE PILAR OU VIGA DE ESTRUTURA CONVENCIONAL DE CONCRETO ARMADO UTILIZANDO AÇO CA-50 DE 8,0 MM - MONTAGEM. AF_06/2022</t>
  </si>
  <si>
    <t>1.4.6.1</t>
  </si>
  <si>
    <t>4.6.1</t>
  </si>
  <si>
    <t>1.4.6.2</t>
  </si>
  <si>
    <t>4.6.2</t>
  </si>
  <si>
    <t>1.4.6.3</t>
  </si>
  <si>
    <t>4.6.3</t>
  </si>
  <si>
    <t>1.4.6.4</t>
  </si>
  <si>
    <t>4.6.4</t>
  </si>
  <si>
    <t>1.4.6.5</t>
  </si>
  <si>
    <t>4.6.5</t>
  </si>
  <si>
    <t>1.4.7</t>
  </si>
  <si>
    <t>4.7</t>
  </si>
  <si>
    <t>ARMAÇÃO DE PILAR OU VIGA DE ESTRUTURA CONVENCIONAL DE CONCRETO ARMADO UTILIZANDO AÇO CA-50 DE 10,0 MM - MONTAGEM. AF_06/2022</t>
  </si>
  <si>
    <t>1.4.7.1</t>
  </si>
  <si>
    <t>4.7.1</t>
  </si>
  <si>
    <t>1.4.7.2</t>
  </si>
  <si>
    <t>4.7.2</t>
  </si>
  <si>
    <t>1.4.7.3</t>
  </si>
  <si>
    <t>4.7.3</t>
  </si>
  <si>
    <t>1.4.7.4</t>
  </si>
  <si>
    <t>4.7.4</t>
  </si>
  <si>
    <t>1.4.7.5</t>
  </si>
  <si>
    <t>4.7.5</t>
  </si>
  <si>
    <t>1.4.7.6</t>
  </si>
  <si>
    <t>4.7.6</t>
  </si>
  <si>
    <t>1.4.7.7</t>
  </si>
  <si>
    <t>4.7.7</t>
  </si>
  <si>
    <t>1.4.7.1.7</t>
  </si>
  <si>
    <t>4.7.1.7</t>
  </si>
  <si>
    <t>1.4.7.1.8</t>
  </si>
  <si>
    <t>4.7.1.8</t>
  </si>
  <si>
    <t>1.4.8</t>
  </si>
  <si>
    <t>4.8</t>
  </si>
  <si>
    <t>ARMAÇÃO DE PILAR OU VIGA DE ESTRUTURA CONVENCIONAL DE CONCRETO ARMADO UTILIZANDO AÇO CA-50 DE 12,5 MM - MONTAGEM. AF_06/2022</t>
  </si>
  <si>
    <t>1.4.8.1</t>
  </si>
  <si>
    <t>4.8.1</t>
  </si>
  <si>
    <t>1.4.8.2</t>
  </si>
  <si>
    <t>4.8.2</t>
  </si>
  <si>
    <t>1.4.8.3</t>
  </si>
  <si>
    <t>4.8.3</t>
  </si>
  <si>
    <t>1.4.8.4</t>
  </si>
  <si>
    <t>4.8.4</t>
  </si>
  <si>
    <t>1.4.8.5</t>
  </si>
  <si>
    <t>4.8.5</t>
  </si>
  <si>
    <t>2.4.8.6</t>
  </si>
  <si>
    <t>4.8.6</t>
  </si>
  <si>
    <t>3.4.8.7</t>
  </si>
  <si>
    <t>4.8.7</t>
  </si>
  <si>
    <t>1.4.8.8</t>
  </si>
  <si>
    <t>4.8.8</t>
  </si>
  <si>
    <t>1.4.9</t>
  </si>
  <si>
    <t>4.9</t>
  </si>
  <si>
    <t>ARMAÇÃO DE LAJE DE ESTRUTURA CONVENCIONAL DE CONCRETO ARMADO UTILIZANDO AÇO CA-60 DE 5,0 MM - MONTAGEM. AF_06/2022</t>
  </si>
  <si>
    <t>1.4.9.1</t>
  </si>
  <si>
    <t>4.9.1</t>
  </si>
  <si>
    <t>2.4.9.2</t>
  </si>
  <si>
    <t>4.9.2</t>
  </si>
  <si>
    <t>3.4.9.3</t>
  </si>
  <si>
    <t>4.9.3</t>
  </si>
  <si>
    <t>4.4.9.4</t>
  </si>
  <si>
    <t>4.9.4</t>
  </si>
  <si>
    <t>1.4.10</t>
  </si>
  <si>
    <t>4.10</t>
  </si>
  <si>
    <t>ARMAÇÃO DE LAJE DE ESTRUTURA CONVENCIONAL DE CONCRETO ARMADO UTILIZANDO AÇO CA-50 DE 6,3 MM - MONTAGEM. AF_06/2022</t>
  </si>
  <si>
    <t>1.4.10.1</t>
  </si>
  <si>
    <t>4.10.1</t>
  </si>
  <si>
    <t>2.4.10.2</t>
  </si>
  <si>
    <t>4.10.2</t>
  </si>
  <si>
    <t>3.4.10.3</t>
  </si>
  <si>
    <t>4.10.3</t>
  </si>
  <si>
    <t>4.4.10.4</t>
  </si>
  <si>
    <t>4.10.4</t>
  </si>
  <si>
    <t>1.4.11</t>
  </si>
  <si>
    <t>4.11</t>
  </si>
  <si>
    <t>ARMAÇÃO DE LAJE DE ESTRUTURA CONVENCIONAL DE CONCRETO ARMADO UTILIZANDO AÇO CA-50 DE 8,0 MM - MONTAGEM. AF_06/2022</t>
  </si>
  <si>
    <t>1.4.11.1</t>
  </si>
  <si>
    <t>4.11.1</t>
  </si>
  <si>
    <t>2.4.11.2</t>
  </si>
  <si>
    <t>4.11.2</t>
  </si>
  <si>
    <t>3.4.11.3</t>
  </si>
  <si>
    <t>4.11.3</t>
  </si>
  <si>
    <t>4.4.11.4</t>
  </si>
  <si>
    <t>4.11.4</t>
  </si>
  <si>
    <t>1.4.12</t>
  </si>
  <si>
    <t>4.12</t>
  </si>
  <si>
    <t>1.4.12.1</t>
  </si>
  <si>
    <t>4.12.1</t>
  </si>
  <si>
    <t>2.4.12.2</t>
  </si>
  <si>
    <t>4.12.2</t>
  </si>
  <si>
    <t>3.4.12.3</t>
  </si>
  <si>
    <t>4.12.3</t>
  </si>
  <si>
    <t>4.4.12.4</t>
  </si>
  <si>
    <t>4.12.4</t>
  </si>
  <si>
    <t>5.4.12.5</t>
  </si>
  <si>
    <t>4.12.5</t>
  </si>
  <si>
    <t>6.4.12.6</t>
  </si>
  <si>
    <t>4.12.6</t>
  </si>
  <si>
    <t>7.4.12.7</t>
  </si>
  <si>
    <t>4.12.7</t>
  </si>
  <si>
    <t>1.4.12.8</t>
  </si>
  <si>
    <t>4.12.8</t>
  </si>
  <si>
    <t>1.4.12.9</t>
  </si>
  <si>
    <t>4.12.9</t>
  </si>
  <si>
    <t>1.4.12.10</t>
  </si>
  <si>
    <t>4.12.10</t>
  </si>
  <si>
    <t>1.4.12.11</t>
  </si>
  <si>
    <t>4.12.11</t>
  </si>
  <si>
    <t>1.4.12.12</t>
  </si>
  <si>
    <t>4.12.12</t>
  </si>
  <si>
    <t>1.4.12.13</t>
  </si>
  <si>
    <t>4.12.13</t>
  </si>
  <si>
    <t>laje escada</t>
  </si>
  <si>
    <t>2.4.12.14</t>
  </si>
  <si>
    <t>4.12.14</t>
  </si>
  <si>
    <t>3.4.12.15</t>
  </si>
  <si>
    <t>4.12.15</t>
  </si>
  <si>
    <t>4.4.12.16</t>
  </si>
  <si>
    <t>4.12.16</t>
  </si>
  <si>
    <t>1.4.13</t>
  </si>
  <si>
    <t>4.13</t>
  </si>
  <si>
    <t>1.4.13.1</t>
  </si>
  <si>
    <t>4.13.1</t>
  </si>
  <si>
    <t>1.4.14</t>
  </si>
  <si>
    <t>4.14</t>
  </si>
  <si>
    <t>ARMAÇÃO DE PILAR OU VIGA DE ESTRUTURA CONVENCIONAL DE CONCRETO ARMADO UTILIZANDO AÇO CA-50 DE 16,0 MM - MONTAGEM. AF_06/2022</t>
  </si>
  <si>
    <t>1.4.14.1</t>
  </si>
  <si>
    <t>4.14.1</t>
  </si>
  <si>
    <t>1.4.15</t>
  </si>
  <si>
    <t>4.15</t>
  </si>
  <si>
    <t>ARMAÇÃO DE LAJE DE ESTRUTURA CONVENCIONAL DE CONCRETO ARMADO UTILIZANDO AÇO CA-50 DE 10,0 MM - MONTAGEM. AF_06/2022</t>
  </si>
  <si>
    <t>1.4.15.1</t>
  </si>
  <si>
    <t>4.15.1</t>
  </si>
  <si>
    <t>1.4.16</t>
  </si>
  <si>
    <t>4.16</t>
  </si>
  <si>
    <t>1.4.16.1</t>
  </si>
  <si>
    <t>4.16.1</t>
  </si>
  <si>
    <t xml:space="preserve">PAREDES </t>
  </si>
  <si>
    <t>5.1</t>
  </si>
  <si>
    <t>ALVENARIA DE VEDAÇÃO DE BLOCOS CERÂMICOS FURADOS NA HORIZONTAL DE 9X19X29 CM (ESPESSURA 9 CM) E ARGAMASSA DE ASSENTAMENTO COM PREPARO EM BETONEIRA. AF_12/2021</t>
  </si>
  <si>
    <t>1.5.1.1</t>
  </si>
  <si>
    <t>5.1.1</t>
  </si>
  <si>
    <t>1.5.1.2</t>
  </si>
  <si>
    <t>5.1.2</t>
  </si>
  <si>
    <t xml:space="preserve">Dormitório </t>
  </si>
  <si>
    <t>1.5.1.3</t>
  </si>
  <si>
    <t>5.1.3</t>
  </si>
  <si>
    <t>Desc Portas P01</t>
  </si>
  <si>
    <t>1.5.1.4</t>
  </si>
  <si>
    <t>5.1.4</t>
  </si>
  <si>
    <t>Desc Janela J02</t>
  </si>
  <si>
    <t>1.5.1.5</t>
  </si>
  <si>
    <t>5.1.5</t>
  </si>
  <si>
    <t xml:space="preserve">Copa </t>
  </si>
  <si>
    <t>1.5.1.6</t>
  </si>
  <si>
    <t>5.1.6</t>
  </si>
  <si>
    <t>1.5.1.7</t>
  </si>
  <si>
    <t>5.1.7</t>
  </si>
  <si>
    <t>1.5.1.8</t>
  </si>
  <si>
    <t>5.1.8</t>
  </si>
  <si>
    <t>Wc</t>
  </si>
  <si>
    <t>1.5.1.9</t>
  </si>
  <si>
    <t>5.1.9</t>
  </si>
  <si>
    <t>1.5.1.10</t>
  </si>
  <si>
    <t>5.1.10</t>
  </si>
  <si>
    <t>Desc Janela J01</t>
  </si>
  <si>
    <t>1.5.1.11</t>
  </si>
  <si>
    <t>5.1.11</t>
  </si>
  <si>
    <t>Sala do comandante H=4</t>
  </si>
  <si>
    <t>1.5.1.12</t>
  </si>
  <si>
    <t>5.1.12</t>
  </si>
  <si>
    <t>Sala do comandante H=3</t>
  </si>
  <si>
    <t>1.5.1.13</t>
  </si>
  <si>
    <t>5.1.13</t>
  </si>
  <si>
    <t>1.5.1.14</t>
  </si>
  <si>
    <t>5.1.14</t>
  </si>
  <si>
    <t>Desc Janela J20</t>
  </si>
  <si>
    <t>1.5.1.15</t>
  </si>
  <si>
    <t>5.1.15</t>
  </si>
  <si>
    <t>Sala Técnica H=3</t>
  </si>
  <si>
    <t>1.5.1.16</t>
  </si>
  <si>
    <t>5.1.16</t>
  </si>
  <si>
    <t>Sala Técnica H=4</t>
  </si>
  <si>
    <t>1.5.1.17</t>
  </si>
  <si>
    <t>5.1.17</t>
  </si>
  <si>
    <t>1.5.1.18</t>
  </si>
  <si>
    <t>5.1.18</t>
  </si>
  <si>
    <t>1.5.1.19</t>
  </si>
  <si>
    <t>5.1.19</t>
  </si>
  <si>
    <t>Sala de reunião H=3</t>
  </si>
  <si>
    <t>1.5.1.20</t>
  </si>
  <si>
    <t>5.1.20</t>
  </si>
  <si>
    <t>Sala de reunião H=4</t>
  </si>
  <si>
    <t>1.5.1.21</t>
  </si>
  <si>
    <t>5.1.21</t>
  </si>
  <si>
    <t xml:space="preserve">Adicional de parede dupla fachada sala de reunião </t>
  </si>
  <si>
    <t>1.5.1.22</t>
  </si>
  <si>
    <t>5.1.22</t>
  </si>
  <si>
    <t>1.5.1.23</t>
  </si>
  <si>
    <t>5.1.23</t>
  </si>
  <si>
    <t>1.5.1.24</t>
  </si>
  <si>
    <t>5.1.24</t>
  </si>
  <si>
    <t>Parede externa h=4 m</t>
  </si>
  <si>
    <t>1.5.1.25</t>
  </si>
  <si>
    <t>5.1.25</t>
  </si>
  <si>
    <t>1.5.1.26</t>
  </si>
  <si>
    <t>5.1.26</t>
  </si>
  <si>
    <t xml:space="preserve">Desc porta entrada recepção </t>
  </si>
  <si>
    <t>1.5.1.27</t>
  </si>
  <si>
    <t>5.1.27</t>
  </si>
  <si>
    <t>parede dupla entrada h=4</t>
  </si>
  <si>
    <t>1.5.1.28</t>
  </si>
  <si>
    <t>5.1.28</t>
  </si>
  <si>
    <t xml:space="preserve">Bwc Dormitório </t>
  </si>
  <si>
    <t>1.5.1.29</t>
  </si>
  <si>
    <t>5.1.29</t>
  </si>
  <si>
    <t>1.5.1.30</t>
  </si>
  <si>
    <t>5.1.30</t>
  </si>
  <si>
    <t xml:space="preserve">Sala de Adm </t>
  </si>
  <si>
    <t>1.5.1.31</t>
  </si>
  <si>
    <t>5.1.31</t>
  </si>
  <si>
    <t>1.5.1.32</t>
  </si>
  <si>
    <t>5.1.32</t>
  </si>
  <si>
    <t>Desc Portas P02</t>
  </si>
  <si>
    <t>1.5.1.33</t>
  </si>
  <si>
    <t>5.1.33</t>
  </si>
  <si>
    <t xml:space="preserve">Video monitoramento </t>
  </si>
  <si>
    <t>1.5.1.34</t>
  </si>
  <si>
    <t>5.1.34</t>
  </si>
  <si>
    <t>1.5.1.35</t>
  </si>
  <si>
    <t>5.1.35</t>
  </si>
  <si>
    <t>1.5.1.36</t>
  </si>
  <si>
    <t>5.1.36</t>
  </si>
  <si>
    <t xml:space="preserve">Wcs entrada </t>
  </si>
  <si>
    <t>1.5.1.37</t>
  </si>
  <si>
    <t>5.1.37</t>
  </si>
  <si>
    <t>1.5.1.38</t>
  </si>
  <si>
    <t>5.1.38</t>
  </si>
  <si>
    <t>Parede entrada H=  2,8</t>
  </si>
  <si>
    <t>1.5.1.39</t>
  </si>
  <si>
    <t>5.1.39</t>
  </si>
  <si>
    <t xml:space="preserve">área externa </t>
  </si>
  <si>
    <t>1.5.1.40</t>
  </si>
  <si>
    <t>5.1.40</t>
  </si>
  <si>
    <t xml:space="preserve">Desconto pele de vidro </t>
  </si>
  <si>
    <t>1.5.1.41</t>
  </si>
  <si>
    <t>5.1.41</t>
  </si>
  <si>
    <t>1.5.1.42</t>
  </si>
  <si>
    <t>5.1.42</t>
  </si>
  <si>
    <t xml:space="preserve">Auditório </t>
  </si>
  <si>
    <t>1.5.1.43</t>
  </si>
  <si>
    <t>5.1.43</t>
  </si>
  <si>
    <t>parede dupla fachada h=3m</t>
  </si>
  <si>
    <t>1.5.1.44</t>
  </si>
  <si>
    <t>5.1.44</t>
  </si>
  <si>
    <t>1.5.1.45</t>
  </si>
  <si>
    <t>5.1.45</t>
  </si>
  <si>
    <t>Desc Portas P22</t>
  </si>
  <si>
    <t>1.5.1.46</t>
  </si>
  <si>
    <t>5.1.46</t>
  </si>
  <si>
    <t>1.5.1.47</t>
  </si>
  <si>
    <t>5.1.47</t>
  </si>
  <si>
    <t>1.5.1.48</t>
  </si>
  <si>
    <t>5.1.48</t>
  </si>
  <si>
    <t xml:space="preserve">Fazer negócios </t>
  </si>
  <si>
    <t>1.5.1.49</t>
  </si>
  <si>
    <t>5.1.49</t>
  </si>
  <si>
    <t xml:space="preserve">paredes externas </t>
  </si>
  <si>
    <t>1.5.1.50</t>
  </si>
  <si>
    <t>5.1.50</t>
  </si>
  <si>
    <t>1.5.1.51</t>
  </si>
  <si>
    <t>5.1.51</t>
  </si>
  <si>
    <t>1.5.1.52</t>
  </si>
  <si>
    <t>5.1.52</t>
  </si>
  <si>
    <t>1.5.1.53</t>
  </si>
  <si>
    <t>5.1.53</t>
  </si>
  <si>
    <t>Desc Portas P06</t>
  </si>
  <si>
    <t>1.5.1.54</t>
  </si>
  <si>
    <t>5.1.54</t>
  </si>
  <si>
    <t>Desc Janela J27</t>
  </si>
  <si>
    <t>1.5.1.55</t>
  </si>
  <si>
    <t>5.1.55</t>
  </si>
  <si>
    <t xml:space="preserve">Desc pele de vidro </t>
  </si>
  <si>
    <t>1.5.1.56</t>
  </si>
  <si>
    <t>5.1.56</t>
  </si>
  <si>
    <t>1.5.1.57</t>
  </si>
  <si>
    <t>5.1.57</t>
  </si>
  <si>
    <t xml:space="preserve">Despensa </t>
  </si>
  <si>
    <t>1.5.1.58</t>
  </si>
  <si>
    <t>5.1.58</t>
  </si>
  <si>
    <t>1.5.1.59</t>
  </si>
  <si>
    <t>5.1.59</t>
  </si>
  <si>
    <t>1.5.1.60</t>
  </si>
  <si>
    <t>5.1.60</t>
  </si>
  <si>
    <t>1.5.1.61</t>
  </si>
  <si>
    <t>5.1.61</t>
  </si>
  <si>
    <t xml:space="preserve">Sala Técnica </t>
  </si>
  <si>
    <t>1.5.1.62</t>
  </si>
  <si>
    <t>5.1.62</t>
  </si>
  <si>
    <t>1.5.1.63</t>
  </si>
  <si>
    <t>5.1.63</t>
  </si>
  <si>
    <t>1.5.1.64</t>
  </si>
  <si>
    <t>5.1.64</t>
  </si>
  <si>
    <t>1.5.1.65</t>
  </si>
  <si>
    <t>5.1.65</t>
  </si>
  <si>
    <t xml:space="preserve">Depósito </t>
  </si>
  <si>
    <t>1.5.1.66</t>
  </si>
  <si>
    <t>5.1.66</t>
  </si>
  <si>
    <t>1.5.1.67</t>
  </si>
  <si>
    <t>5.1.67</t>
  </si>
  <si>
    <t>1.5.1.68</t>
  </si>
  <si>
    <t>5.1.68</t>
  </si>
  <si>
    <t xml:space="preserve">parede 30 cm entrada </t>
  </si>
  <si>
    <t>1.5.1.69</t>
  </si>
  <si>
    <t>5.1.69</t>
  </si>
  <si>
    <t>1.5.1.70</t>
  </si>
  <si>
    <t>5.1.70</t>
  </si>
  <si>
    <t xml:space="preserve">canteiros </t>
  </si>
  <si>
    <t>1.5.2</t>
  </si>
  <si>
    <t>5.2</t>
  </si>
  <si>
    <t>VERGA MOLDADA IN LOCO EM CONCRETO PARA PORTAS COM MAIS DE 1,5 M DE VÃO. AF_03/2016</t>
  </si>
  <si>
    <t>1.5.2.1</t>
  </si>
  <si>
    <t>5.2.1</t>
  </si>
  <si>
    <t>P01</t>
  </si>
  <si>
    <t>1.5.2.2</t>
  </si>
  <si>
    <t>5.2.2</t>
  </si>
  <si>
    <t>P02</t>
  </si>
  <si>
    <t>1.5.2.3</t>
  </si>
  <si>
    <t>5.2.3</t>
  </si>
  <si>
    <t>P03</t>
  </si>
  <si>
    <t>1.5.3</t>
  </si>
  <si>
    <t>5.3</t>
  </si>
  <si>
    <t>VERGA MOLDADA IN LOCO COM UTILIZAÇÃO DE BLOCOS CANALETA PARA JANELAS COM MAIS DE 1,5 M DE VÃO. AF_03/2016</t>
  </si>
  <si>
    <t>1.5.3.1</t>
  </si>
  <si>
    <t>5.3.1</t>
  </si>
  <si>
    <t>J01</t>
  </si>
  <si>
    <t>1.5.3.2</t>
  </si>
  <si>
    <t>5.3.2</t>
  </si>
  <si>
    <t>J02</t>
  </si>
  <si>
    <t>1.5.3.3</t>
  </si>
  <si>
    <t>5.3.3</t>
  </si>
  <si>
    <t>J20</t>
  </si>
  <si>
    <t>1.5.3.4</t>
  </si>
  <si>
    <t>5.3.4</t>
  </si>
  <si>
    <t>J27</t>
  </si>
  <si>
    <t>1.5.4</t>
  </si>
  <si>
    <t>5.4</t>
  </si>
  <si>
    <t>CONTRAVERGA MOLDADA IN LOCO EM CONCRETO PARA VÃOS DE MAIS DE 1,5 M DE COMPRIMENTO. AF_03/2016</t>
  </si>
  <si>
    <t>1.5.4.1</t>
  </si>
  <si>
    <t>5.4.1</t>
  </si>
  <si>
    <t>1.5.4.2</t>
  </si>
  <si>
    <t>5.4.2</t>
  </si>
  <si>
    <t>1.5.4.3</t>
  </si>
  <si>
    <t>5.4.3</t>
  </si>
  <si>
    <t>1.5.4.4</t>
  </si>
  <si>
    <t>5.4.4</t>
  </si>
  <si>
    <t>REVESTIMENTOS INTERNOS</t>
  </si>
  <si>
    <t>6.1</t>
  </si>
  <si>
    <t>CHAPISCO APLICADO EM ALVENARIA (SEM PRESENÇA DE VÃOS) E ESTRUTURAS DE CONCRETO DE FACHADA, COM COLHER DE PEDREIRO.  ARGAMASSA TRAÇO 1:3 COM PREPARO MANUAL. AF_10/2022</t>
  </si>
  <si>
    <t>1.6.1.1</t>
  </si>
  <si>
    <t>6.1.1</t>
  </si>
  <si>
    <t>1.6.1.2</t>
  </si>
  <si>
    <t>6.1.2</t>
  </si>
  <si>
    <t>1.6.1.3</t>
  </si>
  <si>
    <t>6.1.3</t>
  </si>
  <si>
    <t>1.6.1.4</t>
  </si>
  <si>
    <t>6.1.4</t>
  </si>
  <si>
    <t>1.6.1.5</t>
  </si>
  <si>
    <t>6.1.5</t>
  </si>
  <si>
    <t>1.6.1.6</t>
  </si>
  <si>
    <t>6.1.6</t>
  </si>
  <si>
    <t>1.6.1.7</t>
  </si>
  <si>
    <t>6.1.7</t>
  </si>
  <si>
    <t xml:space="preserve">Wc </t>
  </si>
  <si>
    <t>1.6.1.8</t>
  </si>
  <si>
    <t>6.1.8</t>
  </si>
  <si>
    <t>1.6.1.9</t>
  </si>
  <si>
    <t>6.1.9</t>
  </si>
  <si>
    <t>1.6.1.10</t>
  </si>
  <si>
    <t>6.1.10</t>
  </si>
  <si>
    <t>Sala comandante</t>
  </si>
  <si>
    <t>1.6.1.11</t>
  </si>
  <si>
    <t>6.1.11</t>
  </si>
  <si>
    <t>1.6.1.12</t>
  </si>
  <si>
    <t>6.1.12</t>
  </si>
  <si>
    <t>1.6.1.13</t>
  </si>
  <si>
    <t>6.1.13</t>
  </si>
  <si>
    <t>1.6.1.14</t>
  </si>
  <si>
    <t>6.1.14</t>
  </si>
  <si>
    <t>1.6.1.15</t>
  </si>
  <si>
    <t>6.1.15</t>
  </si>
  <si>
    <t>1.6.1.16</t>
  </si>
  <si>
    <t>6.1.16</t>
  </si>
  <si>
    <t xml:space="preserve">Sala de monitoramento </t>
  </si>
  <si>
    <t>1.6.1.17</t>
  </si>
  <si>
    <t>6.1.17</t>
  </si>
  <si>
    <t>1.6.1.18</t>
  </si>
  <si>
    <t>6.1.18</t>
  </si>
  <si>
    <t>1.6.1.19</t>
  </si>
  <si>
    <t>6.1.19</t>
  </si>
  <si>
    <t>1.6.1.20</t>
  </si>
  <si>
    <t>6.1.20</t>
  </si>
  <si>
    <t>1.6.1.21</t>
  </si>
  <si>
    <t>6.1.21</t>
  </si>
  <si>
    <t>1.6.1.22</t>
  </si>
  <si>
    <t>6.1.22</t>
  </si>
  <si>
    <t>Sala ADM</t>
  </si>
  <si>
    <t>1.6.1.23</t>
  </si>
  <si>
    <t>6.1.23</t>
  </si>
  <si>
    <t>1.6.1.24</t>
  </si>
  <si>
    <t>6.1.24</t>
  </si>
  <si>
    <t>1.6.1.25</t>
  </si>
  <si>
    <t>6.1.25</t>
  </si>
  <si>
    <t xml:space="preserve">Sala de reuniões </t>
  </si>
  <si>
    <t>1.6.1.26</t>
  </si>
  <si>
    <t>6.1.26</t>
  </si>
  <si>
    <t>1.6.1.27</t>
  </si>
  <si>
    <t>6.1.27</t>
  </si>
  <si>
    <t>1.6.1.28</t>
  </si>
  <si>
    <t>6.1.28</t>
  </si>
  <si>
    <t xml:space="preserve">Wc Fem </t>
  </si>
  <si>
    <t>1.6.1.29</t>
  </si>
  <si>
    <t>6.1.29</t>
  </si>
  <si>
    <t>1.6.1.30</t>
  </si>
  <si>
    <t>6.1.30</t>
  </si>
  <si>
    <t>1.6.1.31</t>
  </si>
  <si>
    <t>6.1.31</t>
  </si>
  <si>
    <t>Wc Masc</t>
  </si>
  <si>
    <t>1.6.1.32</t>
  </si>
  <si>
    <t>6.1.32</t>
  </si>
  <si>
    <t>1.6.1.33</t>
  </si>
  <si>
    <t>6.1.33</t>
  </si>
  <si>
    <t>1.6.1.34</t>
  </si>
  <si>
    <t>6.1.34</t>
  </si>
  <si>
    <t xml:space="preserve">Recepção e circulação </t>
  </si>
  <si>
    <t>1.6.1.35</t>
  </si>
  <si>
    <t>6.1.35</t>
  </si>
  <si>
    <t>1.6.1.36</t>
  </si>
  <si>
    <t>6.1.36</t>
  </si>
  <si>
    <t>1.6.1.37</t>
  </si>
  <si>
    <t>6.1.37</t>
  </si>
  <si>
    <t>1.6.1.38</t>
  </si>
  <si>
    <t>6.1.38</t>
  </si>
  <si>
    <t>1.6.1.39</t>
  </si>
  <si>
    <t>6.1.39</t>
  </si>
  <si>
    <t>salão principal</t>
  </si>
  <si>
    <t>1.6.1.40</t>
  </si>
  <si>
    <t>6.1.40</t>
  </si>
  <si>
    <t xml:space="preserve">palco </t>
  </si>
  <si>
    <t>1.6.1.41</t>
  </si>
  <si>
    <t>6.1.41</t>
  </si>
  <si>
    <t>Desc Porta P22</t>
  </si>
  <si>
    <t>1.6.1.42</t>
  </si>
  <si>
    <t>6.1.42</t>
  </si>
  <si>
    <t>1.6.1.43</t>
  </si>
  <si>
    <t>6.1.43</t>
  </si>
  <si>
    <t>1.6.1.44</t>
  </si>
  <si>
    <t>6.1.44</t>
  </si>
  <si>
    <t xml:space="preserve">Sala do Diretor </t>
  </si>
  <si>
    <t>1.6.1.45</t>
  </si>
  <si>
    <t>6.1.45</t>
  </si>
  <si>
    <t>1.6.1.46</t>
  </si>
  <si>
    <t>6.1.46</t>
  </si>
  <si>
    <t>1.6.1.47</t>
  </si>
  <si>
    <t>6.1.47</t>
  </si>
  <si>
    <t xml:space="preserve">Wc sala diretor </t>
  </si>
  <si>
    <t>1.6.1.48</t>
  </si>
  <si>
    <t>6.1.48</t>
  </si>
  <si>
    <t>1.6.1.49</t>
  </si>
  <si>
    <t>6.1.49</t>
  </si>
  <si>
    <t>1.6.1.50</t>
  </si>
  <si>
    <t>6.1.50</t>
  </si>
  <si>
    <t>1.6.1.51</t>
  </si>
  <si>
    <t>6.1.51</t>
  </si>
  <si>
    <t>1.6.1.52</t>
  </si>
  <si>
    <t>6.1.52</t>
  </si>
  <si>
    <t>1.6.1.53</t>
  </si>
  <si>
    <t>6.1.53</t>
  </si>
  <si>
    <t>1.6.1.54</t>
  </si>
  <si>
    <t>6.1.54</t>
  </si>
  <si>
    <t>1.6.1.55</t>
  </si>
  <si>
    <t>6.1.55</t>
  </si>
  <si>
    <t>1.6.1.56</t>
  </si>
  <si>
    <t>6.1.56</t>
  </si>
  <si>
    <t>1.6.1.57</t>
  </si>
  <si>
    <t>6.1.57</t>
  </si>
  <si>
    <t>1.6.1.58</t>
  </si>
  <si>
    <t>6.1.58</t>
  </si>
  <si>
    <t>1.6.1.59</t>
  </si>
  <si>
    <t>6.1.59</t>
  </si>
  <si>
    <t xml:space="preserve">Sala Adm </t>
  </si>
  <si>
    <t>1.6.1.60</t>
  </si>
  <si>
    <t>6.1.60</t>
  </si>
  <si>
    <t>1.6.1.61</t>
  </si>
  <si>
    <t>6.1.61</t>
  </si>
  <si>
    <t>1.6.1.62</t>
  </si>
  <si>
    <t>6.1.62</t>
  </si>
  <si>
    <t>1.6.1.63</t>
  </si>
  <si>
    <t>6.1.63</t>
  </si>
  <si>
    <t>1.6.1.64</t>
  </si>
  <si>
    <t>6.1.64</t>
  </si>
  <si>
    <t>1.6.1.65</t>
  </si>
  <si>
    <t>6.1.65</t>
  </si>
  <si>
    <t>1.6.1.66</t>
  </si>
  <si>
    <t>6.1.66</t>
  </si>
  <si>
    <t>1.6.1.67</t>
  </si>
  <si>
    <t>6.1.67</t>
  </si>
  <si>
    <t>1.6.1.68</t>
  </si>
  <si>
    <t>6.1.68</t>
  </si>
  <si>
    <t>1.6.1.69</t>
  </si>
  <si>
    <t>6.1.69</t>
  </si>
  <si>
    <t>1.6.2</t>
  </si>
  <si>
    <t>6.2</t>
  </si>
  <si>
    <t>MASSA ÚNICA, PARA RECEBIMENTO DE PINTURA, EM ARGAMASSA TRAÇO 1:2:8, PREPARO MANUAL, APLICADA MANUALMENTE EM FACES INTERNAS DE PAREDES, ESPESSURA DE 10MM, COM EXECUÇÃO DE TALISCAS. AF_06/2014</t>
  </si>
  <si>
    <t>1.6.2.1</t>
  </si>
  <si>
    <t>6.2.1</t>
  </si>
  <si>
    <t xml:space="preserve">valor do chapisco interno </t>
  </si>
  <si>
    <t>1.6.2.2</t>
  </si>
  <si>
    <t>6.2.2</t>
  </si>
  <si>
    <t>desconto do emboço 1.6.3</t>
  </si>
  <si>
    <t>1.6.3</t>
  </si>
  <si>
    <t>6.3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</si>
  <si>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</si>
  <si>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1.6.3.1</t>
  </si>
  <si>
    <t>6.3.1</t>
  </si>
  <si>
    <t>1.6.3.2</t>
  </si>
  <si>
    <t>6.3.2</t>
  </si>
  <si>
    <t>1.6.3.3</t>
  </si>
  <si>
    <t>6.3.3</t>
  </si>
  <si>
    <t>1.6.3.4</t>
  </si>
  <si>
    <t>6.3.4</t>
  </si>
  <si>
    <t>1.6.3.5</t>
  </si>
  <si>
    <t>6.3.5</t>
  </si>
  <si>
    <t>1.6.3.6</t>
  </si>
  <si>
    <t>6.3.6</t>
  </si>
  <si>
    <t>1.6.3.7</t>
  </si>
  <si>
    <t>6.3.7</t>
  </si>
  <si>
    <t>1.6.3.8</t>
  </si>
  <si>
    <t>6.3.8</t>
  </si>
  <si>
    <t>1.6.3.9</t>
  </si>
  <si>
    <t>6.3.9</t>
  </si>
  <si>
    <t>1.6.3.10</t>
  </si>
  <si>
    <t>6.3.10</t>
  </si>
  <si>
    <t>1.6.3.11</t>
  </si>
  <si>
    <t>6.3.11</t>
  </si>
  <si>
    <t>1.6.3.12</t>
  </si>
  <si>
    <t>6.3.12</t>
  </si>
  <si>
    <t>1.6.3.13</t>
  </si>
  <si>
    <t>6.3.13</t>
  </si>
  <si>
    <t>1.6.3.14</t>
  </si>
  <si>
    <t>6.3.14</t>
  </si>
  <si>
    <t>1.6.3.15</t>
  </si>
  <si>
    <t>6.3.15</t>
  </si>
  <si>
    <t>1.6.3.16</t>
  </si>
  <si>
    <t>6.3.16</t>
  </si>
  <si>
    <t>1.6.3.17</t>
  </si>
  <si>
    <t>6.3.17</t>
  </si>
  <si>
    <t>1.6.3.18</t>
  </si>
  <si>
    <t>6.3.18</t>
  </si>
  <si>
    <t>1.6.3.19</t>
  </si>
  <si>
    <t>6.3.19</t>
  </si>
  <si>
    <t>1.6.3.20</t>
  </si>
  <si>
    <t>6.3.20</t>
  </si>
  <si>
    <t>1.6.3.21</t>
  </si>
  <si>
    <t>6.3.21</t>
  </si>
  <si>
    <t>1.6.3.22</t>
  </si>
  <si>
    <t>6.3.22</t>
  </si>
  <si>
    <t>1.6.3.23</t>
  </si>
  <si>
    <t>6.3.23</t>
  </si>
  <si>
    <t>1.6.4</t>
  </si>
  <si>
    <t>6.4</t>
  </si>
  <si>
    <t>REVESTIMENTO CERÂMICO PARA PAREDES INTERNAS COM PLACAS TIPO ESMALTADA EXTRA DE DIMENSÕES 33X45 CM APLICADAS A MEIA ALTURA DAS PAREDES. AF_02/2023_PE</t>
  </si>
  <si>
    <t>1.6.4.1</t>
  </si>
  <si>
    <t>6.4.1</t>
  </si>
  <si>
    <t>igual ao item 1.6.3</t>
  </si>
  <si>
    <t>ESQUADRIAS</t>
  </si>
  <si>
    <t>7.1</t>
  </si>
  <si>
    <t>PORTA EM MADEIRA DE LEI, DE CORRER, LISA, SEMI-ÔCA 0,90X2,10M, INCLUSIVE BATENTES E FERRAGENS - REV 02[ADAPTADO DE ORSE 8204]</t>
  </si>
  <si>
    <t>1.7.1.1</t>
  </si>
  <si>
    <t>7.1.1</t>
  </si>
  <si>
    <t>P06</t>
  </si>
  <si>
    <t>1.7.2</t>
  </si>
  <si>
    <t>7.2</t>
  </si>
  <si>
    <t>JANELA DE ALUMÍNIO DE CORRER COM 2 FOLHAS PARA VIDROS, COM VIDROS, BATENTE, ACABAMENTO COM ACETATO OU BRILHANTE E FERRAGENS. EXCLUSIVE ALIZAR E CONTRAMARCO. FORNECIMENTO E INSTALAÇÃO. AF_12/2019</t>
  </si>
  <si>
    <t>1.7.2.1</t>
  </si>
  <si>
    <t>7.2.1</t>
  </si>
  <si>
    <t>1.7.2.2</t>
  </si>
  <si>
    <t>7.2.2</t>
  </si>
  <si>
    <t>1.7.2.3</t>
  </si>
  <si>
    <t>7.2.3</t>
  </si>
  <si>
    <t>1.7.2.4</t>
  </si>
  <si>
    <t>7.2.4</t>
  </si>
  <si>
    <t>1.7.3</t>
  </si>
  <si>
    <t>7.3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</si>
  <si>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</si>
  <si>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>UN</t>
  </si>
  <si>
    <t>1.7.3.1</t>
  </si>
  <si>
    <t>7.3.1</t>
  </si>
  <si>
    <t>1.7.4</t>
  </si>
  <si>
    <t>7.4</t>
  </si>
  <si>
    <t>KIT DE PORTA DE MADEIRA FRISADA, SEMI-OCA (LEVE OU MÉDIA), PADRÃO POPULAR, 70X210CM, ESPESSURA DE 3CM, ITENS INCLUSOS: DOBRADIÇAS, MONTAGEM E INSTALAÇÃO DE BATENTE, FECHADURA COM EXECUÇÃO DO FURO - FORNECIMENTO E INSTALAÇÃO. AF_12/2019</t>
  </si>
  <si>
    <t>1.7.4.1</t>
  </si>
  <si>
    <t>7.4.1</t>
  </si>
  <si>
    <t>1.7.5</t>
  </si>
  <si>
    <t>7.5</t>
  </si>
  <si>
    <t>PELE DE VIDRO APLICADO EM FACHADA COM ESTRUTURA DE INSTALAÇÃO COMPLETA- COTAÇÃO DE PREÇOS</t>
  </si>
  <si>
    <t>1.7.5.1</t>
  </si>
  <si>
    <t>7.5.1</t>
  </si>
  <si>
    <t xml:space="preserve">pele de vidro </t>
  </si>
  <si>
    <t xml:space="preserve">área </t>
  </si>
  <si>
    <t>1.7.5.2</t>
  </si>
  <si>
    <t>7.5.2</t>
  </si>
  <si>
    <t>1.7.5.3</t>
  </si>
  <si>
    <t>7.5.3</t>
  </si>
  <si>
    <t>1.7.5.4</t>
  </si>
  <si>
    <t>7.5.4</t>
  </si>
  <si>
    <t>1.7.6</t>
  </si>
  <si>
    <t>7.6</t>
  </si>
  <si>
    <t>PORTA DE ABRIR COM MOLA HIDRÁULICA, EM VIDRO TEMPERADO, 2 FOLHAS DE 90X210 CM, ESPESSURA DD 10MM, INCLUSIVE ACESSÓRIOS - {ADAPTADO DE SINAPI 102185}</t>
  </si>
  <si>
    <t>1.7.6.1</t>
  </si>
  <si>
    <t>7.6.1</t>
  </si>
  <si>
    <t xml:space="preserve">Porta de entrada da guarda e do fazer negócios </t>
  </si>
  <si>
    <t xml:space="preserve">PINTURA </t>
  </si>
  <si>
    <t>8.1</t>
  </si>
  <si>
    <t>APLICAÇÃO DE FUNDO SELADOR ACRÍLICO EM PAREDES, UMA DEMÃO. AF_06/2014</t>
  </si>
  <si>
    <t>1.8.1.1</t>
  </si>
  <si>
    <t>8.1.1</t>
  </si>
  <si>
    <t>Igual ao item 1.6.2</t>
  </si>
  <si>
    <t>1.8.2</t>
  </si>
  <si>
    <t>8.2</t>
  </si>
  <si>
    <t>APLICAÇÃO E LIXAMENTO DE MASSA LÁTEX EM PAREDES, UMA DEMÃO. AF_06/2014</t>
  </si>
  <si>
    <t>1.8.2.1</t>
  </si>
  <si>
    <t>8.2.1</t>
  </si>
  <si>
    <t>Igual ao item 1.8.1</t>
  </si>
  <si>
    <t>1.8.3</t>
  </si>
  <si>
    <t>8.3</t>
  </si>
  <si>
    <t>APLICAÇÃO MANUAL DE PINTURA COM TINTA LÁTEX ACRÍLICA EM PAREDES, DUAS DEMÃOS. AF_06/2014</t>
  </si>
  <si>
    <t>1.8.3.1</t>
  </si>
  <si>
    <t>8.3.1</t>
  </si>
  <si>
    <t>1.8.4</t>
  </si>
  <si>
    <t>8.4</t>
  </si>
  <si>
    <t>APLICAÇÃO DE FUNDO SELADOR ACRÍLICO EM TETO, UMA DEMÃO. AF_06/2014</t>
  </si>
  <si>
    <t xml:space="preserve">TETO </t>
  </si>
  <si>
    <t>1.8.4.1</t>
  </si>
  <si>
    <t>8.4.1</t>
  </si>
  <si>
    <t>igual ao item 1.12.9</t>
  </si>
  <si>
    <t>1.8.5</t>
  </si>
  <si>
    <t>8.5</t>
  </si>
  <si>
    <t>APLICAÇÃO E LIXAMENTO DE MASSA LÁTEX EM TETO, UMA DEMÃO. AF_06/2014</t>
  </si>
  <si>
    <t>1.8.5.1</t>
  </si>
  <si>
    <t>8.5.1</t>
  </si>
  <si>
    <t>igual ao item 1.8.4</t>
  </si>
  <si>
    <t>1.8.6</t>
  </si>
  <si>
    <t>8.6</t>
  </si>
  <si>
    <t>APLICAÇÃO MANUAL DE PINTURA COM TINTA LÁTEX ACRÍLICA EM TETO, DUAS DEMÃOS. AF_06/2014</t>
  </si>
  <si>
    <t>1.8.6.1</t>
  </si>
  <si>
    <t>8.6.1</t>
  </si>
  <si>
    <t>REVESTIMENTOS EXTERNOS</t>
  </si>
  <si>
    <t>9.1</t>
  </si>
  <si>
    <t>CHAPISCO APLICADO EM ALVENARIA (SEM PRESENÇA DE VÃOS) E ESTRUTURAS DE CONCRETO DE FACHADA, COM COLHER DE PEDREIRO.  ARGAMASSA TRAÇO 1:3 COM PREPARO EM BETONEIRA 400L. AF_10/2022</t>
  </si>
  <si>
    <t>1.9.1.1</t>
  </si>
  <si>
    <t>9.1.1</t>
  </si>
  <si>
    <t>paredes externas h=4</t>
  </si>
  <si>
    <t>1.9.1.2</t>
  </si>
  <si>
    <t>9.1.2</t>
  </si>
  <si>
    <t>1.9.1.3</t>
  </si>
  <si>
    <t>9.1.3</t>
  </si>
  <si>
    <t>1.9.1.4</t>
  </si>
  <si>
    <t>9.1.4</t>
  </si>
  <si>
    <t>1.9.1.5</t>
  </si>
  <si>
    <t>9.1.5</t>
  </si>
  <si>
    <t>1.9.1.6</t>
  </si>
  <si>
    <t>9.1.6</t>
  </si>
  <si>
    <t>1.9.1.7</t>
  </si>
  <si>
    <t>9.1.7</t>
  </si>
  <si>
    <t>1.9.1.8</t>
  </si>
  <si>
    <t>9.1.8</t>
  </si>
  <si>
    <t>1.9.1.9</t>
  </si>
  <si>
    <t>9.1.9</t>
  </si>
  <si>
    <t>1.9.1.10</t>
  </si>
  <si>
    <t>9.1.10</t>
  </si>
  <si>
    <t>1.9.1.11</t>
  </si>
  <si>
    <t>9.1.11</t>
  </si>
  <si>
    <t>1.9.1.12</t>
  </si>
  <si>
    <t>9.1.12</t>
  </si>
  <si>
    <t>1.9.1.13</t>
  </si>
  <si>
    <t>9.1.13</t>
  </si>
  <si>
    <t>1.9.1.14</t>
  </si>
  <si>
    <t>9.1.14</t>
  </si>
  <si>
    <t>1.9.1.15</t>
  </si>
  <si>
    <t>9.1.15</t>
  </si>
  <si>
    <t>Desc Porta P01</t>
  </si>
  <si>
    <t>1.9.2</t>
  </si>
  <si>
    <t>9.2</t>
  </si>
  <si>
    <t>EMBOÇO OU MASSA ÚNICA EM ARGAMASSA TRAÇO 1:2:8, PREPARO MECÂNICA COM BETONEIRA 400 L, APLICADA MANUALMENTE EM PANOS DE FACHADA SEM PRESENÇA DE VÃOS, ESPESSURA DE 25 MM, ACESSO POR ANDAIME. AF_08/2022</t>
  </si>
  <si>
    <t>1.9.2.1</t>
  </si>
  <si>
    <t>9.2.1</t>
  </si>
  <si>
    <t>igual aoo item 1.9.1</t>
  </si>
  <si>
    <t>1.9.3</t>
  </si>
  <si>
    <t>9.3</t>
  </si>
  <si>
    <t>REVESTIMENTO EM PEÇA DE CONCRETO DIMENSÕES 50X80CM EM FACHADA</t>
  </si>
  <si>
    <t>1.9.3.1</t>
  </si>
  <si>
    <t>9.3.1</t>
  </si>
  <si>
    <t xml:space="preserve">conforme detalhe da fachada arquitetonico </t>
  </si>
  <si>
    <t>1.9.4</t>
  </si>
  <si>
    <t>9.4</t>
  </si>
  <si>
    <t>REVESTIMENTO PORCELANATO MADEIRADO PARA PAREDES COM PLACAS TIPO ESMALTADA EXTRA DE DIMENSÕES 20X120 CM [ADAPTADO SINAPI 87244]</t>
  </si>
  <si>
    <t>M²</t>
  </si>
  <si>
    <t>1.9.4.1</t>
  </si>
  <si>
    <t>9.4.1</t>
  </si>
  <si>
    <t>1.9.4.2</t>
  </si>
  <si>
    <t>9.4.2</t>
  </si>
  <si>
    <t>1.9.4.3</t>
  </si>
  <si>
    <t>9.4.3</t>
  </si>
  <si>
    <t>1.9.5</t>
  </si>
  <si>
    <t>9.5</t>
  </si>
  <si>
    <t>REVESTIMENTO PORCELANATO MARMORIZADO PARA PAREDES E PISO COM PLACAS TIPO ESMALTADA EXTRA DE DIMENSÕES 80X80 CM [ADAPTADO SINAPI 87244]</t>
  </si>
  <si>
    <t>1.9.5.1</t>
  </si>
  <si>
    <t>9.5.1</t>
  </si>
  <si>
    <t>1.9.5.2</t>
  </si>
  <si>
    <t>9.5.2</t>
  </si>
  <si>
    <t>1.9.6</t>
  </si>
  <si>
    <t>9.6</t>
  </si>
  <si>
    <t>1.9.6.1</t>
  </si>
  <si>
    <t>9.6.1</t>
  </si>
  <si>
    <t>área de emboço subtraída da área dos revestimentos com porcelanato e placa em concreto</t>
  </si>
  <si>
    <t>1.9.7</t>
  </si>
  <si>
    <t>9.7</t>
  </si>
  <si>
    <t>APLICAÇÃO MANUAL DE MASSA ACRÍLICA EM PAREDES EXTERNAS DE CASAS, UMA DEMÃO. AF_05/2017</t>
  </si>
  <si>
    <t>1.9.7.1</t>
  </si>
  <si>
    <t>9.7.1</t>
  </si>
  <si>
    <t>igual ao item 19.6</t>
  </si>
  <si>
    <t>1.9.8</t>
  </si>
  <si>
    <t>9.8</t>
  </si>
  <si>
    <t>1.9.8.1</t>
  </si>
  <si>
    <t>9.8.1</t>
  </si>
  <si>
    <t xml:space="preserve">INSTALAÇÃO ELÉTRICA </t>
  </si>
  <si>
    <t>10.1</t>
  </si>
  <si>
    <t>CAIXA RETANGULAR 4" X 2" MÉDIA (1,30 M DO PISO), METÁLICA, INSTALADA EM PAREDE - FORNECIMENTO E INSTALAÇÃO. AF_03/2023</t>
  </si>
  <si>
    <t>1.10.1.1</t>
  </si>
  <si>
    <t>10.1.1</t>
  </si>
  <si>
    <t xml:space="preserve">Qtde de projeto elétrico </t>
  </si>
  <si>
    <t>10.2</t>
  </si>
  <si>
    <t>CAIXA OCTOGONAL 3" X 3", PVC, INSTALADA EM LAJE - FORNECIMENTO E INSTALAÇÃO. AF_03/2023</t>
  </si>
  <si>
    <t>1.10.2.1</t>
  </si>
  <si>
    <t>10.2.1</t>
  </si>
  <si>
    <t>10.3</t>
  </si>
  <si>
    <t>CABO DE COBRE FLEXÍVEL ISOLADO, 1,5 MM², ANTI-CHAMA 450/750 V, PARA CIRCUITOS TERMINAIS - FORNECIMENTO E INSTALAÇÃO. AF_03/2023</t>
  </si>
  <si>
    <t>1.10.3.1</t>
  </si>
  <si>
    <t>10.3.1</t>
  </si>
  <si>
    <t>1.10.4</t>
  </si>
  <si>
    <t>10.4</t>
  </si>
  <si>
    <t>CABO DE COBRE FLEXÍVEL ISOLADO, 2,5 MM², ANTI-CHAMA 450/750 V, PARA CIRCUITOS TERMINAIS - FORNECIMENTO E INSTALAÇÃO. AF_03/2023</t>
  </si>
  <si>
    <t>1.10.4.1</t>
  </si>
  <si>
    <t>10.4.1</t>
  </si>
  <si>
    <t>1.10.5</t>
  </si>
  <si>
    <t>10.5</t>
  </si>
  <si>
    <t>CABO DE COBRE FLEXÍVEL ISOLADO, 4 MM², ANTI-CHAMA 450/750 V, PARA CIRCUITOS TERMINAIS - FORNECIMENTO E INSTALAÇÃO. AF_03/2023</t>
  </si>
  <si>
    <t>1.10.5.1</t>
  </si>
  <si>
    <t>10.5.1</t>
  </si>
  <si>
    <t>1.10.6</t>
  </si>
  <si>
    <t>10.6</t>
  </si>
  <si>
    <t>CABO DE COBRE FLEXÍVEL ISOLADO, 4 MM², ANTI-CHAMA 0,6/1,0 KV, PARA CIRCUITOS TERMINAIS - FORNECIMENTO E INSTALAÇÃO. AF_03/2023</t>
  </si>
  <si>
    <t>1.10.6.1</t>
  </si>
  <si>
    <t>10.6.1</t>
  </si>
  <si>
    <t>1.10.7</t>
  </si>
  <si>
    <t>10.7</t>
  </si>
  <si>
    <t>CABO DE COBRE FLEXÍVEL ISOLADO, 10 MM², ANTI-CHAMA 0,6/1,0 KV, PARA DISTRIBUIÇÃO - FORNECIMENTO E INSTALAÇÃO. AF_12/2015</t>
  </si>
  <si>
    <t>1.10.7.1</t>
  </si>
  <si>
    <t>10.7.1</t>
  </si>
  <si>
    <t>1.10.8</t>
  </si>
  <si>
    <t>10.8</t>
  </si>
  <si>
    <t>CABO DE COBRE ISOLADO, 16 MM², ANTI-CHAMA 0,6/1 KV, INSTALADO EM ELETROCALHA OU PERFILADO - FORNECIMENTO E INSTALAÇÃO. AF_10/2020</t>
  </si>
  <si>
    <t>1.10.8.1</t>
  </si>
  <si>
    <t>10.8.1</t>
  </si>
  <si>
    <t>1.10.9</t>
  </si>
  <si>
    <t>10.9</t>
  </si>
  <si>
    <t>CABO DE COBRE ISOLADO, 25 MM², ANTI-CHAMA 0,6/1 KV, INSTALADO EM ELETROCALHA OU PERFILADO - FORNECIMENTO E INSTALAÇÃO. AF_10/2020</t>
  </si>
  <si>
    <t>1.10.9.1</t>
  </si>
  <si>
    <t>10.9.1</t>
  </si>
  <si>
    <t>1.10.10</t>
  </si>
  <si>
    <t>insumo</t>
  </si>
  <si>
    <t>10.10</t>
  </si>
  <si>
    <t>CAIXA DE PASSAGEM METALICA DE SOBREPOR COM TAMPA PARAFUSADA, DIMENSOES 40 X 40 X 15 CM</t>
  </si>
  <si>
    <t xml:space="preserve">UN    </t>
  </si>
  <si>
    <t>1.10.10.1</t>
  </si>
  <si>
    <t>10.10.1</t>
  </si>
  <si>
    <t>1.10.11</t>
  </si>
  <si>
    <t>10.11</t>
  </si>
  <si>
    <t>DISJUNTOR MONOPOLAR TIPO NEMA, CORRENTE NOMINAL DE 10 ATÉ 30A - FORNECIMENTO E INSTALAÇÃO. AF_10/2020</t>
  </si>
  <si>
    <t>1.10.11.1</t>
  </si>
  <si>
    <t>10.11.1</t>
  </si>
  <si>
    <t>1.10.12</t>
  </si>
  <si>
    <t>10.12</t>
  </si>
  <si>
    <t>DISJUNTOR MONOPOLAR TIPO DIN, CORRENTE NOMINAL DE 40A - FORNECIMENTO E INSTALAÇÃO. AF_10/2020</t>
  </si>
  <si>
    <t>1.10.12.1</t>
  </si>
  <si>
    <t>10.12.1</t>
  </si>
  <si>
    <t>1.10.13</t>
  </si>
  <si>
    <t>10.13</t>
  </si>
  <si>
    <t>DISPOSITIVO DR, 2 POLOS, SENSIBILIDADE DE 300 MA, CORRENTE DE 63 A, TIPO AC</t>
  </si>
  <si>
    <t>1.10.13.1</t>
  </si>
  <si>
    <t>10.13.1</t>
  </si>
  <si>
    <t>1.10.14</t>
  </si>
  <si>
    <t>10.14</t>
  </si>
  <si>
    <t>INTERRUPTOR SIMPLES (1 MÓDULO), 10A/250V, INCLUINDO SUPORTE E PLACA - FORNECIMENTO E INSTALAÇÃO. AF_03/2023</t>
  </si>
  <si>
    <t>1.10.14.1</t>
  </si>
  <si>
    <t>10.14.1</t>
  </si>
  <si>
    <t>1.10.15</t>
  </si>
  <si>
    <t>10.15</t>
  </si>
  <si>
    <t>INTERRUPTOR PARALELO (3 MÓDULOS), 10A/250V, INCLUINDO SUPORTE E PLACA - FORNECIMENTO E INSTALAÇÃO. AF_03/2023</t>
  </si>
  <si>
    <t>1.10.15.1</t>
  </si>
  <si>
    <t>10.15.1</t>
  </si>
  <si>
    <t>1.10.16</t>
  </si>
  <si>
    <t>10.16</t>
  </si>
  <si>
    <t>TOMADA BAIXA DE EMBUTIR (1 MÓDULO), 2P+T 10 A, INCLUINDO SUPORTE E PLACA - FORNECIMENTO E INSTALAÇÃO. AF_03/2023</t>
  </si>
  <si>
    <t>1.10.16.1</t>
  </si>
  <si>
    <t>10.16.1</t>
  </si>
  <si>
    <t>1.10.17</t>
  </si>
  <si>
    <t>10.17</t>
  </si>
  <si>
    <t>TOMADA BAIXA DE EMBUTIR (1 MÓDULO), 2P+T 20 A, INCLUINDO SUPORTE E PLACA - FORNECIMENTO E INSTALAÇÃO. AF_03/2023</t>
  </si>
  <si>
    <t>1.10.17.1</t>
  </si>
  <si>
    <t>10.17.1</t>
  </si>
  <si>
    <t>1.10.18</t>
  </si>
  <si>
    <t>10.18</t>
  </si>
  <si>
    <t>INTERRUPTOR PARALELO (1 MÓDULO), 10A/250V, INCLUINDO SUPORTE E PLACA - FORNECIMENTO E INSTALAÇÃO. AF_03/2023</t>
  </si>
  <si>
    <t>1.10.18.1</t>
  </si>
  <si>
    <t>10.18.1</t>
  </si>
  <si>
    <t>1.10.19</t>
  </si>
  <si>
    <t>10.19</t>
  </si>
  <si>
    <t>ELETRODUTO FLEXÍVEL CORRUGADO, PVC, DN 25 MM (3/4"), PARA CIRCUITOS TERMINAIS, INSTALADO EM FORRO - FORNECIMENTO E INSTALAÇÃO. AF_03/2023</t>
  </si>
  <si>
    <t>1.10.19.1</t>
  </si>
  <si>
    <t>10.19.1</t>
  </si>
  <si>
    <t>1.10.20</t>
  </si>
  <si>
    <t>10.20</t>
  </si>
  <si>
    <t>ELETRODUTO FLEXÍVEL CORRUGADO, PVC, DN 32 MM (1"), PARA CIRCUITOS TERMINAIS, INSTALADO EM LAJE - FORNECIMENTO E INSTALAÇÃO. AF_03/2023</t>
  </si>
  <si>
    <t>1.10.20.1</t>
  </si>
  <si>
    <t>10.20.1</t>
  </si>
  <si>
    <t>1.10.21</t>
  </si>
  <si>
    <t>10.21</t>
  </si>
  <si>
    <t>ELETRODUTO RÍGIDO ROSCÁVEL, PVC, DN 40 MM (1 1/4"), PARA CIRCUITOS TERMINAIS, INSTALADO EM FORRO - FORNECIMENTO E INSTALAÇÃO. AF_03/2023</t>
  </si>
  <si>
    <t>1.10.21.1</t>
  </si>
  <si>
    <t>10.21.1</t>
  </si>
  <si>
    <t>1.10.22</t>
  </si>
  <si>
    <t>10.22</t>
  </si>
  <si>
    <t>ELETRODUTO RÍGIDO ROSCÁVEL, PVC, DN 60 MM (2"), PARA REDE ENTERRADA DE DISTRIBUIÇÃO DE ENERGIA ELÉTRICA - FORNECIMENTO E INSTALAÇÃO. AF_12/2021</t>
  </si>
  <si>
    <t>1.10.22.1</t>
  </si>
  <si>
    <t>10.22.1</t>
  </si>
  <si>
    <t>1.10.23</t>
  </si>
  <si>
    <t>10.23</t>
  </si>
  <si>
    <t>ELETRODUTO RÍGIDO ROSCÁVEL, PVC, DN 25 MM (3/4"), PARA CIRCUITOS TERMINAIS, INSTALADO EM LAJE - FORNECIMENTO E INSTALAÇÃO. AF_03/2023</t>
  </si>
  <si>
    <t>1.10.23.1</t>
  </si>
  <si>
    <t>10.23.1</t>
  </si>
  <si>
    <t>1.10.24</t>
  </si>
  <si>
    <t>10.24</t>
  </si>
  <si>
    <t>LUMINÁRIA ARANDELA TIPO TARTARUGA, COM GRADE, DE SOBREPOR, COM 1 LÂMPADA FLUORESCENTE DE 15 W, SEM REATOR - FORNECIMENTO E INSTALAÇÃO. AF_02/2020</t>
  </si>
  <si>
    <t>1.10.24.1</t>
  </si>
  <si>
    <t>10.24.1</t>
  </si>
  <si>
    <t>1.10.25</t>
  </si>
  <si>
    <t>10.25</t>
  </si>
  <si>
    <t>LUMINÁRIA TIPO PLAFON CIRCULAR, DE SOBREPOR, COM LED DE 12/13 W - FORNECIMENTO E INSTALAÇÃO. AF_03/2022</t>
  </si>
  <si>
    <t>1.10.25.1</t>
  </si>
  <si>
    <t>10.25.1</t>
  </si>
  <si>
    <t>1.10.26</t>
  </si>
  <si>
    <t>10.26</t>
  </si>
  <si>
    <t>ENTRADA DE ENERGIA ELÉTRICA, AÉREA, TRIFÁSICA, COM CAIXA DE EMBUTIR, CABO DE 10 MM2 E DISJUNTOR DIN 50A (NÃO INCLUSO O POSTE DE CONCRETO). AF_07/2020_PS</t>
  </si>
  <si>
    <t>1.10.26.1</t>
  </si>
  <si>
    <t>10.26.1</t>
  </si>
  <si>
    <t>1.10.27</t>
  </si>
  <si>
    <t>10.27</t>
  </si>
  <si>
    <t>POSTE DE CONCRETO ARMADO DE SECAO CIRCULAR, EXTENSAO DE 9,00 M, RESISTENCIA DE 200 A 300 DAN, TIPO C-14</t>
  </si>
  <si>
    <t>1.10.27.1</t>
  </si>
  <si>
    <t>10.27.1</t>
  </si>
  <si>
    <t>1.10.28</t>
  </si>
  <si>
    <t>10.28</t>
  </si>
  <si>
    <t>QUADRO DE DISTRIBUIÇÃO DE ENERGIA EM CHAPA DE AÇO GALVANIZADO, DE EMBUTIR, COM BARRAMENTO TRIFÁSICO, PARA 12 DISJUNTORES DIN 100A - FORNECIMENTO E INSTALAÇÃO. AF_10/2020</t>
  </si>
  <si>
    <t>1.10.28.1</t>
  </si>
  <si>
    <t>10.28.1</t>
  </si>
  <si>
    <t xml:space="preserve">PISOS </t>
  </si>
  <si>
    <t>11.1</t>
  </si>
  <si>
    <t>LASTRO DE CONCRETO MAGRO, APLICADO EM PISOS, LAJES SOBRE SOLO OU RADIERS. AF_08/2017</t>
  </si>
  <si>
    <t>1.11.1.1</t>
  </si>
  <si>
    <t>11.1.1</t>
  </si>
  <si>
    <t>1.11.1.2</t>
  </si>
  <si>
    <t>11.1.2</t>
  </si>
  <si>
    <t>1.11.1.3</t>
  </si>
  <si>
    <t>11.1.3</t>
  </si>
  <si>
    <t>1.11.1.4</t>
  </si>
  <si>
    <t>11.1.4</t>
  </si>
  <si>
    <t>1.11.1.5</t>
  </si>
  <si>
    <t>11.1.5</t>
  </si>
  <si>
    <t>1.11.1.6</t>
  </si>
  <si>
    <t>11.1.6</t>
  </si>
  <si>
    <t xml:space="preserve">Piso madeirado calçada </t>
  </si>
  <si>
    <t>1.11.2</t>
  </si>
  <si>
    <t>11.2</t>
  </si>
  <si>
    <t>(COMPOSIÇÃO REPRESENTATIVA) DO SERVIÇO DE CONTRAPISO EM ARGAMASSA TRAÇO 1:4 (CIM E AREIA), BETONEIRA 400 L, E = 4 CM ÁREAS SECAS E  MOLHADAS SOBRE LAJE , E = 3 CM ÁREAS MOLHADAS SOBRE IMPERMEABILIZAÇÃO, CASA E EDIFICAÇÃO PÚBLICA PADRÃO. AF_11/2014</t>
  </si>
  <si>
    <t>1.11.2.1</t>
  </si>
  <si>
    <t>11.2.1</t>
  </si>
  <si>
    <t>1.11.2.2</t>
  </si>
  <si>
    <t>11.2.2</t>
  </si>
  <si>
    <t>1.11.2.3</t>
  </si>
  <si>
    <t>11.2.3</t>
  </si>
  <si>
    <t>1.11.2.4</t>
  </si>
  <si>
    <t>11.2.4</t>
  </si>
  <si>
    <t>1.11.2.5</t>
  </si>
  <si>
    <t>11.2.5</t>
  </si>
  <si>
    <t>1.11.2.6</t>
  </si>
  <si>
    <t>11.2.6</t>
  </si>
  <si>
    <t>1.11.3</t>
  </si>
  <si>
    <t>11.3</t>
  </si>
  <si>
    <t>REVESTIMENTO CERÂMICO PARA PISO COM PLACAS TIPO PORCELANATO DE DIMENSÕES 45X45 CM APLICADA EM AMBIENTES DE ÁREA MENOR QUE 5 M². AF_02/2023_PE</t>
  </si>
  <si>
    <t>1.11.3.1</t>
  </si>
  <si>
    <t>11.3.1</t>
  </si>
  <si>
    <t>1.11.3.2</t>
  </si>
  <si>
    <t>11.3.2</t>
  </si>
  <si>
    <t>1.11.3.3</t>
  </si>
  <si>
    <t>11.3.3</t>
  </si>
  <si>
    <t>1.11.3.4</t>
  </si>
  <si>
    <t>11.3.4</t>
  </si>
  <si>
    <t>1.11.3.5</t>
  </si>
  <si>
    <t>11.3.5</t>
  </si>
  <si>
    <t>1.11.4</t>
  </si>
  <si>
    <t>11.4</t>
  </si>
  <si>
    <t>1.11.4.1</t>
  </si>
  <si>
    <t>11.4.1</t>
  </si>
  <si>
    <t>ÁREA EXTRAÍDA DO CAD</t>
  </si>
  <si>
    <t>1.11.5</t>
  </si>
  <si>
    <t>11.5</t>
  </si>
  <si>
    <t>EXECUÇÃO DE PAVIMENTO EM PISO INTERTRAVADO, COM BLOCO 16 FACES DE 22 X 11 CM, ESPESSURA 6 CM. AF_10/2022</t>
  </si>
  <si>
    <t>1.11.5.1</t>
  </si>
  <si>
    <t>11.5.1</t>
  </si>
  <si>
    <t>1.11.6</t>
  </si>
  <si>
    <t>11.6</t>
  </si>
  <si>
    <t>ASSENTAMENTO DE GUIA (MEIO-FIO) EM TRECHO RETO, CONFECCIONADA EM CONCRETO PRÉ-FABRICADO, DIMENSÕES 100X15X13X30 CM (COMPRIMENTO X BASE INFERIOR X BASE SUPERIOR X ALTURA), PARA VIAS URBANAS (USO VIÁRIO). AF_06/2016</t>
  </si>
  <si>
    <t>1.11.6.1</t>
  </si>
  <si>
    <t>11.6.1</t>
  </si>
  <si>
    <t>1.11.7</t>
  </si>
  <si>
    <t>11.7</t>
  </si>
  <si>
    <t>1.11.7.1</t>
  </si>
  <si>
    <t>11.7.1</t>
  </si>
  <si>
    <t>1.11.8</t>
  </si>
  <si>
    <t>11.8</t>
  </si>
  <si>
    <t>EXECUÇÃO DE PASSEIO EM PISO INTERTRAVADO, COM BLOCO RETANGULAR COLORIDO DE 20 X 10 CM, ESPESSURA 6 CM. AF_10/2022</t>
  </si>
  <si>
    <t>1.11.8.1</t>
  </si>
  <si>
    <t>11.8.1</t>
  </si>
  <si>
    <t>1.12</t>
  </si>
  <si>
    <t xml:space="preserve">COBERTA </t>
  </si>
  <si>
    <t>1.12.1</t>
  </si>
  <si>
    <t>12.1</t>
  </si>
  <si>
    <t>TELHAMENTO COM TELHA ONDULADA DE FIBROCIMENTO E = 6 MM, COM RECOBRIMENTO LATERAL DE 1/4 DE ONDA PARA TELHADO COM INCLINAÇÃO MAIOR QUE 10°, COM ATÉ 2 ÁGUAS, INCLUSO IÇAMENTO. AF_07/2019</t>
  </si>
  <si>
    <t>1.12.1.1</t>
  </si>
  <si>
    <t>12.1.1</t>
  </si>
  <si>
    <t>1.12.1.2</t>
  </si>
  <si>
    <t>12.1.2</t>
  </si>
  <si>
    <t>Fazer Negócios</t>
  </si>
  <si>
    <t>1.12.2</t>
  </si>
  <si>
    <t>12.2</t>
  </si>
  <si>
    <t>IMPERMEABILIZAÇÃO DE SUPERFÍCIE COM MANTA ASFÁLTICA, UMA CAMADA, INCLUSIVE APLICAÇÃO DE PRIMER ASFÁLTICO, E=3MM. AF_06/2018</t>
  </si>
  <si>
    <t>1.12.2.1</t>
  </si>
  <si>
    <t>12.2.1</t>
  </si>
  <si>
    <t xml:space="preserve">Laje impemeabilizada- Guarda </t>
  </si>
  <si>
    <t>1.12.2.2</t>
  </si>
  <si>
    <t>12.2.2</t>
  </si>
  <si>
    <t xml:space="preserve">Laje impemeabilizada- Guarda - subida </t>
  </si>
  <si>
    <t>1.12.2.3</t>
  </si>
  <si>
    <t>12.2.3</t>
  </si>
  <si>
    <t xml:space="preserve">Laje impemeabilizada- fazer negócios </t>
  </si>
  <si>
    <t>1.12.2.4</t>
  </si>
  <si>
    <t>12.2.4</t>
  </si>
  <si>
    <t xml:space="preserve">Laje impemeabilizada- fazer negócios  - subida </t>
  </si>
  <si>
    <t>1.12.3</t>
  </si>
  <si>
    <t>12.3</t>
  </si>
  <si>
    <t>PROTEÇÃO MECÂNICA DE SUPERFICIE HORIZONTAL COM ARGAMASSA DE CIMENTO E AREIA, TRAÇO 1:3, E=3CM. AF_06/2018</t>
  </si>
  <si>
    <t>1.12.3.1</t>
  </si>
  <si>
    <t>12.3.1</t>
  </si>
  <si>
    <t>1.12.3.2</t>
  </si>
  <si>
    <t>12.3.2</t>
  </si>
  <si>
    <t>1.12.3.3</t>
  </si>
  <si>
    <t>12.3.3</t>
  </si>
  <si>
    <t>1.12.3.4</t>
  </si>
  <si>
    <t>12.3.4</t>
  </si>
  <si>
    <t>1.12.4</t>
  </si>
  <si>
    <t>12.4</t>
  </si>
  <si>
    <t>FABRICAÇÃO E INSTALAÇÃO DE MEIA TESOURA DE MADEIRA NÃO APARELHADA, COM VÃO DE 9 M, PARA TELHA ONDULADA DE FIBROCIMENTO, ALUMÍNIO, PLÁSTICA OU TERMOACÚSTICA, INCLUSO IÇAMENTO. AF_07/2019</t>
  </si>
  <si>
    <t>1.12.4.1</t>
  </si>
  <si>
    <t>12.4.1</t>
  </si>
  <si>
    <t>1.12.5</t>
  </si>
  <si>
    <t>12.5</t>
  </si>
  <si>
    <t>FABRICAÇÃO E INSTALAÇÃO DE TESOURA INTEIRA EM MADEIRA NÃO APARELHADA, VÃO DE 10 M, PARA TELHA ONDULADA DE FIBROCIMENTO, METÁLICA, PLÁSTICA OU TERMOACÚSTICA, INCLUSO IÇAMENTO. AF_07/2019</t>
  </si>
  <si>
    <t>1.12.5.1</t>
  </si>
  <si>
    <t>12.5.1</t>
  </si>
  <si>
    <t>1.12.6</t>
  </si>
  <si>
    <t>12.6</t>
  </si>
  <si>
    <t>TRAMA DE MADEIRA COMPOSTA POR TERÇAS PARA TELHADOS DE ATÉ 2 ÁGUAS PARA TELHA ESTRUTURAL DE FIBROCIMENTO, INCLUSO TRANSPORTE VERTICAL. AF_07/2019</t>
  </si>
  <si>
    <t>1.12.6.1</t>
  </si>
  <si>
    <t>12.6.1</t>
  </si>
  <si>
    <t>1.12.6.2</t>
  </si>
  <si>
    <t>12.6.2</t>
  </si>
  <si>
    <t>1.12.7</t>
  </si>
  <si>
    <t>12.7</t>
  </si>
  <si>
    <t>RUFO EM FIBROCIMENTO PARA TELHA ONDULADA E = 6 MM, ABA DE 26 CM, INCLUSO TRANSPORTE VERTICAL, EXCETO CONTRARRUFO. AF_07/2019</t>
  </si>
  <si>
    <t>1.12.7.1</t>
  </si>
  <si>
    <t>12.7.1</t>
  </si>
  <si>
    <t>1.12.7.2</t>
  </si>
  <si>
    <t>12.7.2</t>
  </si>
  <si>
    <t>1.12.7.3</t>
  </si>
  <si>
    <t>12.7.3</t>
  </si>
  <si>
    <t>1.12.8</t>
  </si>
  <si>
    <t>12.8</t>
  </si>
  <si>
    <t>CALHA EM CHAPA DE AÇO GALVANIZADO NÚMERO 24, DESENVOLVIMENTO DE 100 CM, INCLUSO TRANSPORTE VERTICAL. AF_07/2019</t>
  </si>
  <si>
    <t>1.12.8.1</t>
  </si>
  <si>
    <t>12.8.1</t>
  </si>
  <si>
    <t>1.12.8.2</t>
  </si>
  <si>
    <t>12.8.2</t>
  </si>
  <si>
    <t>1.12.8.3</t>
  </si>
  <si>
    <t>12.8.3</t>
  </si>
  <si>
    <t>1.12.9</t>
  </si>
  <si>
    <t>12.9</t>
  </si>
  <si>
    <t>FORRO EM PLACAS DE GESSO, PARA AMBIENTES COMERCIAIS. AF_05/2017_PS</t>
  </si>
  <si>
    <t>1.12.9.1</t>
  </si>
  <si>
    <t>12.9.1</t>
  </si>
  <si>
    <t>1.12.9.2</t>
  </si>
  <si>
    <t>12.9.2</t>
  </si>
  <si>
    <t>1.12.9.3</t>
  </si>
  <si>
    <t>12.9.3</t>
  </si>
  <si>
    <t>1.12.9.4</t>
  </si>
  <si>
    <t>12.9.4</t>
  </si>
  <si>
    <t>1.12.10</t>
  </si>
  <si>
    <t>12.10</t>
  </si>
  <si>
    <t>TELHAMENTO COM TELHA METÁLICA TERMOACÚSTICA E = 30 MM, COM ATÉ 2 ÁGUAS, INCLUSO IÇAMENTO. AF_07/2019</t>
  </si>
  <si>
    <t>1.12.10.1</t>
  </si>
  <si>
    <t>12.10.1</t>
  </si>
  <si>
    <t>1.12.11</t>
  </si>
  <si>
    <t>12.11</t>
  </si>
  <si>
    <t>TRAMA DE AÇO COMPOSTA POR TERÇAS PARA TELHADOS DE ATÉ 2 ÁGUAS PARA TELHA ONDULADA DE FIBROCIMENTO, METÁLICA, PLÁSTICA OU TERMOACÚSTICA, INCLUSO TRANSPORTE VERTICAL. AF_07/2019</t>
  </si>
  <si>
    <t>1.12.11.1</t>
  </si>
  <si>
    <t>12.11.1</t>
  </si>
  <si>
    <t>1.13</t>
  </si>
  <si>
    <t xml:space="preserve">INSTALAÇÕES HIDROSANITÁRIAS E PLUVIAL </t>
  </si>
  <si>
    <t>1.13.1</t>
  </si>
  <si>
    <t>13.1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</si>
  <si>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</si>
  <si>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1.13.1.1</t>
  </si>
  <si>
    <t>13.1.1</t>
  </si>
  <si>
    <t>1.13.2</t>
  </si>
  <si>
    <t>13.2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</si>
  <si>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</si>
  <si>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>1.13.2.1</t>
  </si>
  <si>
    <t>13.2.1</t>
  </si>
  <si>
    <t>1.13.3</t>
  </si>
  <si>
    <t>13.3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</si>
  <si>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</si>
  <si>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1.13.3.1</t>
  </si>
  <si>
    <t>13.3.1</t>
  </si>
  <si>
    <t>1.13.4</t>
  </si>
  <si>
    <t>13.4</t>
  </si>
  <si>
    <t>(COMPOSIÇÃO REPRESENTATIVA) DO SERVIÇO DE INSTALAÇÃO DE TUBOS DE PVC, SOLDÁVEL, ÁGUA FRIA, DN 40 MM (INSTALADO EM PRUMADA), INCLUSIVE CONEXÕES, CORTES E FIXAÇÕES, PARA PRÉDIOS. AF_10/2015</t>
  </si>
  <si>
    <t>1.13.4.1</t>
  </si>
  <si>
    <t>13.4.1</t>
  </si>
  <si>
    <t>1.13.5</t>
  </si>
  <si>
    <t>13.5</t>
  </si>
  <si>
    <t>REGISTRO DE GAVETA BRUTO, LATÃO, ROSCÁVEL, 3/4", COM ACABAMENTO E CANOPLA CROMADOS - FORNECIMENTO E INSTALAÇÃO. AF_08/2021</t>
  </si>
  <si>
    <t>1.13.5.1</t>
  </si>
  <si>
    <t>13.5.1</t>
  </si>
  <si>
    <t>1.13.6</t>
  </si>
  <si>
    <t>13.6</t>
  </si>
  <si>
    <t>REGISTRO DE ESFERA, PVC, SOLDÁVEL, COM VOLANTE, DN  32 MM - FORNECIMENTO E INSTALAÇÃO. AF_08/2021</t>
  </si>
  <si>
    <t>1.13.6.1</t>
  </si>
  <si>
    <t>13.6.1</t>
  </si>
  <si>
    <t>1.13.7</t>
  </si>
  <si>
    <t>13.7</t>
  </si>
  <si>
    <t>REGISTRO DE PRESSÃO BRUTO, LATÃO, ROSCÁVEL, 3/4", COM ACABAMENTO E CANOPLA CROMADOS - FORNECIMENTO E INSTALAÇÃO. AF_08/2021</t>
  </si>
  <si>
    <t>1.13.7.1</t>
  </si>
  <si>
    <t>13.7.1</t>
  </si>
  <si>
    <t>1.13.8</t>
  </si>
  <si>
    <t>13.8</t>
  </si>
  <si>
    <t>CAIXA D´ÁGUA EM POLIÉSTER REFORÇADO COM FIBRA DE VIDRO, 1000 LITROS - FORNECIMENTO E INSTALAÇÃO. AF_06/2021</t>
  </si>
  <si>
    <t>1.13.8.1</t>
  </si>
  <si>
    <t>13.8.1</t>
  </si>
  <si>
    <t>1.13.9</t>
  </si>
  <si>
    <t>13.9</t>
  </si>
  <si>
    <t>TORNEIRA DE BOIA PARA CAIXA D'ÁGUA, ROSCÁVEL, 3/4" - FORNECIMENTO E INSTALAÇÃO. AF_08/2021</t>
  </si>
  <si>
    <t>1.13.9.1</t>
  </si>
  <si>
    <t>13.9.1</t>
  </si>
  <si>
    <t>1.13.10</t>
  </si>
  <si>
    <t>13.10</t>
  </si>
  <si>
    <t>REGISTRO DE ESFERA, PVC, SOLDÁVEL, COM VOLANTE, DN  40 MM - FORNECIMENTO E INSTALAÇÃO. AF_08/2021</t>
  </si>
  <si>
    <t>1.13.10.1</t>
  </si>
  <si>
    <t>13.10.1</t>
  </si>
  <si>
    <t xml:space="preserve">SANITÁRIAS </t>
  </si>
  <si>
    <t>1.13.11</t>
  </si>
  <si>
    <t>13.11</t>
  </si>
  <si>
    <t>CAIXA ENTERRADA HIDRÁULICA RETANGULAR EM ALVENARIA COM TIJOLOS CERÂMICOS MACIÇOS, DIMENSÕES INTERNAS: 0,6X0,6X0,6 M PARA REDE DE ESGOTO. AF_12/2020</t>
  </si>
  <si>
    <t>1.13.11.1</t>
  </si>
  <si>
    <t>13.11.1</t>
  </si>
  <si>
    <t>1.13.12</t>
  </si>
  <si>
    <t>13.12</t>
  </si>
  <si>
    <t>CAIXA ENTERRADA HIDRÁULICA RETANGULAR, EM ALVENARIA COM BLOCOS DE CONCRETO, DIMENSÕES INTERNAS: 0,4X0,4X0,4 M PARA REDE DE DRENAGEM. AF_12/2020</t>
  </si>
  <si>
    <t>1.13.12.1</t>
  </si>
  <si>
    <t>13.12.1</t>
  </si>
  <si>
    <t>1.13.13</t>
  </si>
  <si>
    <t>13.13</t>
  </si>
  <si>
    <t>CAIXA SIFONADA, PVC, DN 100 X 100 X 50 MM, FORNECIDA E INSTALADA EM RAMAIS DE ENCAMINHAMENTO DE ÁGUA PLUVIAL. AF_06/2022</t>
  </si>
  <si>
    <t>1.13.13.1</t>
  </si>
  <si>
    <t>13.13.1</t>
  </si>
  <si>
    <t>1.13.14</t>
  </si>
  <si>
    <t>13.14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</si>
  <si>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</si>
  <si>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1.13.14.1</t>
  </si>
  <si>
    <t>13.14.1</t>
  </si>
  <si>
    <t>1.13.15</t>
  </si>
  <si>
    <t>13.15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</si>
  <si>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</si>
  <si>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1.13.15.1</t>
  </si>
  <si>
    <t>13.15.1</t>
  </si>
  <si>
    <t>1.13.16</t>
  </si>
  <si>
    <t>13.16</t>
  </si>
  <si>
    <t>CAIXA DE GORDURA SIMPLES (CAPACIDADE: 36 L), RETANGULAR, EM ALVENARIA COM BLOCOS DE CONCRETO, DIMENSÕES INTERNAS = 0,2X0,4 M, ALTURA INTERNA = 0,8 M. AF_12/2020</t>
  </si>
  <si>
    <t>1.13.16.1</t>
  </si>
  <si>
    <t>13.16.1</t>
  </si>
  <si>
    <t>1.13.17</t>
  </si>
  <si>
    <t>13.17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</si>
  <si>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</si>
  <si>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1.13.17.1</t>
  </si>
  <si>
    <t>13.17.1</t>
  </si>
  <si>
    <t xml:space="preserve">PLUVIAL </t>
  </si>
  <si>
    <t>1.13.18</t>
  </si>
  <si>
    <t>13.18</t>
  </si>
  <si>
    <t>CAIXA ENTERRADA HIDRÁULICA RETANGULAR EM ALVENARIA COM TIJOLOS CERÂMICOS MACIÇOS, DIMENSÕES INTERNAS: 0,4X0,4X0,4 M PARA REDE DE DRENAGEM. AF_12/2020</t>
  </si>
  <si>
    <t>1.13.18.1</t>
  </si>
  <si>
    <t>13.18.1</t>
  </si>
  <si>
    <t>1.13.19</t>
  </si>
  <si>
    <t>13.19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</si>
  <si>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</si>
  <si>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1.13.19.1</t>
  </si>
  <si>
    <t>13.19.1</t>
  </si>
  <si>
    <t>1.14</t>
  </si>
  <si>
    <t xml:space="preserve">LOUÇAS E METAIS </t>
  </si>
  <si>
    <t>1.14.1</t>
  </si>
  <si>
    <t>14.1</t>
  </si>
  <si>
    <t>BANCADA DE GRANITO VERDE UBATUBA - FORNECIMENTO E INSTALAÇÃO.  [ADAPTADO ORSE 11150]</t>
  </si>
  <si>
    <t>1.14.1.1</t>
  </si>
  <si>
    <t>14.1.1</t>
  </si>
  <si>
    <t xml:space="preserve">bancadas banheiros </t>
  </si>
  <si>
    <t>1.14.1.2</t>
  </si>
  <si>
    <t>14.1.2</t>
  </si>
  <si>
    <t xml:space="preserve">Bancadas copas </t>
  </si>
  <si>
    <t>1.14.2</t>
  </si>
  <si>
    <t>14.2</t>
  </si>
  <si>
    <t>TORNEIRA CROMADA DE MESA, 1/2 OU 3/4, PARA LAVATÓRIO, PADRÃO POPULAR - FORNECIMENTO E INSTALAÇÃO. AF_01/2020</t>
  </si>
  <si>
    <t>1.14.2.1</t>
  </si>
  <si>
    <t>14.2.1</t>
  </si>
  <si>
    <t>1.14.3</t>
  </si>
  <si>
    <t>14.3</t>
  </si>
  <si>
    <t>TORNEIRA CROMADA LONGA, DE PAREDE, 1/2 OU 3/4, PARA PIA DE COZINHA, PADRÃO POPULAR - FORNECIMENTO E INSTALAÇÃO. AF_01/2020</t>
  </si>
  <si>
    <t>1.14.3.1</t>
  </si>
  <si>
    <t>14.3.1</t>
  </si>
  <si>
    <t>1.14.4</t>
  </si>
  <si>
    <t>14.4</t>
  </si>
  <si>
    <t>CUBA DE EMBUTIR OVAL EM LOUÇA BRANCA, 35 X 50CM OU EQUIVALENTE, INCLUSO VÁLVULA E SIFÃO TIPO GARRAFA EM METAL CROMADO - FORNECIMENTO E INSTALAÇÃO. AF_01/2020</t>
  </si>
  <si>
    <t>1.14.4.1</t>
  </si>
  <si>
    <t>14.4.1</t>
  </si>
  <si>
    <t xml:space="preserve">banheiros </t>
  </si>
  <si>
    <t>1.14.5</t>
  </si>
  <si>
    <t>14.5</t>
  </si>
  <si>
    <t>VASO SANITÁRIO SIFONADO COM CAIXA ACOPLADA LOUÇA BRANCA - PADRÃO MÉDIO, INCLUSO ENGATE FLEXÍVEL EM METAL CROMADO, 1/2  X 40CM - FORNECIMENTO E INSTALAÇÃO. AF_01/2020</t>
  </si>
  <si>
    <t>1.14.5.1</t>
  </si>
  <si>
    <t>14.5.1</t>
  </si>
  <si>
    <t>1.14.6</t>
  </si>
  <si>
    <t>14.6</t>
  </si>
  <si>
    <t>CUBA DE EMBUTIR DE AÇO INOXIDÁVEL MÉDIA, INCLUSO VÁLVULA TIPO AMERICANA EM METAL CROMADO E SIFÃO FLEXÍVEL EM PVC - FORNECIMENTO E INSTALAÇÃO. AF_01/2020</t>
  </si>
  <si>
    <t>1.14.6.1</t>
  </si>
  <si>
    <t>14.6.1</t>
  </si>
  <si>
    <t>1.14.7</t>
  </si>
  <si>
    <t>14.7</t>
  </si>
  <si>
    <t>BARRA DE APOIO RETA, EM ACO INOX POLIDO, COMPRIMENTO 80 CM,  FIXADA NA PAREDE - FORNECIMENTO E INSTALAÇÃO. AF_01/2020</t>
  </si>
  <si>
    <t>1.14.7.1</t>
  </si>
  <si>
    <t>14.7.1</t>
  </si>
  <si>
    <t>2.0</t>
  </si>
  <si>
    <t>CONSTRUÇÃO DO QUIOSQUE DA GUARDA MUNICIPAL, NO MUNICÍPIO DE SOUSA- PB</t>
  </si>
  <si>
    <t>2.1.1.1</t>
  </si>
  <si>
    <t>2.2.1.1</t>
  </si>
  <si>
    <t xml:space="preserve">S2=S3=S4=S5=S6=S7
</t>
  </si>
  <si>
    <t>2.2.1.2</t>
  </si>
  <si>
    <t>2.1.2</t>
  </si>
  <si>
    <t>S1</t>
  </si>
  <si>
    <t>2.2.1.3</t>
  </si>
  <si>
    <t>2.1.3</t>
  </si>
  <si>
    <t>2.2.2.1</t>
  </si>
  <si>
    <t>2.2.3.1</t>
  </si>
  <si>
    <t>2.3.1</t>
  </si>
  <si>
    <t>INFRAESTRUTURA</t>
  </si>
  <si>
    <t>2.3.1.1</t>
  </si>
  <si>
    <t>2.3.2</t>
  </si>
  <si>
    <t>2.3.2.1</t>
  </si>
  <si>
    <t>2.3.2.2</t>
  </si>
  <si>
    <t>2.3.2.3</t>
  </si>
  <si>
    <t>2.3.3.1</t>
  </si>
  <si>
    <t>2.3.3.2</t>
  </si>
  <si>
    <t>2.3.3.3</t>
  </si>
  <si>
    <t>2.3.4</t>
  </si>
  <si>
    <t>2.3.4.1</t>
  </si>
  <si>
    <t>2.3.5</t>
  </si>
  <si>
    <t>2.3.5.1</t>
  </si>
  <si>
    <t>2.3.6</t>
  </si>
  <si>
    <t>2.3.6.1</t>
  </si>
  <si>
    <t>2.3.7</t>
  </si>
  <si>
    <t>2.3.7.1</t>
  </si>
  <si>
    <t>2.3.7.2</t>
  </si>
  <si>
    <t>3.7.2</t>
  </si>
  <si>
    <t>2.3.8</t>
  </si>
  <si>
    <t>2.3.8.1</t>
  </si>
  <si>
    <t>2.3.9</t>
  </si>
  <si>
    <t>2.3.9.1</t>
  </si>
  <si>
    <t>2.3.9.2</t>
  </si>
  <si>
    <t>2.3.10</t>
  </si>
  <si>
    <t>2.3.10.1</t>
  </si>
  <si>
    <t>2.3.10.2</t>
  </si>
  <si>
    <t>2.3.11</t>
  </si>
  <si>
    <t>2.3.11.1</t>
  </si>
  <si>
    <t>2.3.11.2</t>
  </si>
  <si>
    <t>3.11.2</t>
  </si>
  <si>
    <t>2.3.12</t>
  </si>
  <si>
    <t>2.3.12.1</t>
  </si>
  <si>
    <t>baldrames</t>
  </si>
  <si>
    <t>2.3.13</t>
  </si>
  <si>
    <t>2.3.13.1</t>
  </si>
  <si>
    <t>2.4.1.1</t>
  </si>
  <si>
    <t xml:space="preserve">pilares baldrames </t>
  </si>
  <si>
    <t>2.4.1.2</t>
  </si>
  <si>
    <t>pilares coberta</t>
  </si>
  <si>
    <t>2.4.1.3</t>
  </si>
  <si>
    <t>pilares platibanda</t>
  </si>
  <si>
    <t>2.4.2.1</t>
  </si>
  <si>
    <t>vigas coberta</t>
  </si>
  <si>
    <t>2.4.2.2</t>
  </si>
  <si>
    <t>vigas platibanda</t>
  </si>
  <si>
    <t>2.4.3.1</t>
  </si>
  <si>
    <t xml:space="preserve">lajes </t>
  </si>
  <si>
    <t>2.4.4.1</t>
  </si>
  <si>
    <t>2.4.4.2</t>
  </si>
  <si>
    <t>2.4.4.3</t>
  </si>
  <si>
    <t>2.4.4.4</t>
  </si>
  <si>
    <t>2.4.4.5</t>
  </si>
  <si>
    <t>2.4.5.1</t>
  </si>
  <si>
    <t>2.4.6</t>
  </si>
  <si>
    <t>2.4.6.1</t>
  </si>
  <si>
    <t>2.4.6.2</t>
  </si>
  <si>
    <t>2.4.7</t>
  </si>
  <si>
    <t>2.4.7.1</t>
  </si>
  <si>
    <t>2.4.7.2</t>
  </si>
  <si>
    <t>2.4.7.3</t>
  </si>
  <si>
    <t>2.4.7.4</t>
  </si>
  <si>
    <t>2.4.9</t>
  </si>
  <si>
    <t>2.4.9.1</t>
  </si>
  <si>
    <t>2.4.10</t>
  </si>
  <si>
    <t>2.4.10.1</t>
  </si>
  <si>
    <t>2.4.11</t>
  </si>
  <si>
    <t>2.4.11.1</t>
  </si>
  <si>
    <t>2.4.12</t>
  </si>
  <si>
    <t>2.4.12.1</t>
  </si>
  <si>
    <t>2.4.12.3</t>
  </si>
  <si>
    <t>2.4.12.4</t>
  </si>
  <si>
    <t>2.4.12.5</t>
  </si>
  <si>
    <t>2.4.12.6</t>
  </si>
  <si>
    <t>laje</t>
  </si>
  <si>
    <t>2.4.13</t>
  </si>
  <si>
    <t>2.4.13.1</t>
  </si>
  <si>
    <t>2.5</t>
  </si>
  <si>
    <t>2.5.1</t>
  </si>
  <si>
    <t>2.5.1.1</t>
  </si>
  <si>
    <t xml:space="preserve">quiosque </t>
  </si>
  <si>
    <t>2.5.1.2</t>
  </si>
  <si>
    <t xml:space="preserve">caixa dagua </t>
  </si>
  <si>
    <t>2.5.1.3</t>
  </si>
  <si>
    <t>Desc Porta P03</t>
  </si>
  <si>
    <t>2.5.1.4</t>
  </si>
  <si>
    <t>Desc Porta P02</t>
  </si>
  <si>
    <t>2.5.1.5</t>
  </si>
  <si>
    <t>Desc janela J01</t>
  </si>
  <si>
    <t>2.5.2</t>
  </si>
  <si>
    <t>VERGA MOLDADA IN LOCO COM UTILIZAÇÃO DE BLOCOS CANALETA PARA JANELAS COM ATÉ 1,5 M DE VÃO. AF_03/2016</t>
  </si>
  <si>
    <t>2.5.2.1</t>
  </si>
  <si>
    <t>2.5.2.2</t>
  </si>
  <si>
    <t>2.5.3</t>
  </si>
  <si>
    <t>2.5.3.1</t>
  </si>
  <si>
    <t>2.5.4</t>
  </si>
  <si>
    <t>2.5.4.1</t>
  </si>
  <si>
    <t>2.6</t>
  </si>
  <si>
    <t xml:space="preserve">REVESTIMENTOS </t>
  </si>
  <si>
    <t>2.6.1</t>
  </si>
  <si>
    <t>2.6.1.1</t>
  </si>
  <si>
    <t xml:space="preserve">2x alvenaria </t>
  </si>
  <si>
    <t>2.6.2</t>
  </si>
  <si>
    <t>2.6.2.1</t>
  </si>
  <si>
    <t>2.6.3</t>
  </si>
  <si>
    <t>(COMPOSIÇÃO REPRESENTATIVA) DO SERVIÇO DE REVESTIMENTO CERÂMICO PARA PAREDES INTERNAS, MEIA OU PAREDE INTEIRA, PLACAS TIPO ESMALTADA EXTRA DE 20X20 CM, PARA EDIFICAÇÕES HABITACIONAIS UNIFAMILIAR (CASAS) E EDIFICAÇÕES PÚBLICAS PADRÃO. AF_11/2014</t>
  </si>
  <si>
    <t>2.6.3.1</t>
  </si>
  <si>
    <t>2.6.4</t>
  </si>
  <si>
    <t>2.6.4.1</t>
  </si>
  <si>
    <t>igual ao item 2.6.1</t>
  </si>
  <si>
    <t>2.6.4.2</t>
  </si>
  <si>
    <t>6.4.2</t>
  </si>
  <si>
    <t>desconto do item 2.6.2</t>
  </si>
  <si>
    <t>2.6.5</t>
  </si>
  <si>
    <t>6.5</t>
  </si>
  <si>
    <t>2.6.5.1</t>
  </si>
  <si>
    <t>6.5.1</t>
  </si>
  <si>
    <t>igual ao item 2.6.3</t>
  </si>
  <si>
    <t>2.6.6</t>
  </si>
  <si>
    <t>6.6</t>
  </si>
  <si>
    <t>2.6.6.1</t>
  </si>
  <si>
    <t>6.6.1</t>
  </si>
  <si>
    <t>igual ao item 2.6.4</t>
  </si>
  <si>
    <t>2.7</t>
  </si>
  <si>
    <t>2.7.1</t>
  </si>
  <si>
    <t>2.7.1.1</t>
  </si>
  <si>
    <t xml:space="preserve">quisque </t>
  </si>
  <si>
    <t>2.7.2</t>
  </si>
  <si>
    <t>2.7.2.1</t>
  </si>
  <si>
    <t xml:space="preserve">calha </t>
  </si>
  <si>
    <t>2.7.2.2</t>
  </si>
  <si>
    <t>2.7.2.3</t>
  </si>
  <si>
    <t>subida</t>
  </si>
  <si>
    <t>2.7.3</t>
  </si>
  <si>
    <t>2.7.3.1</t>
  </si>
  <si>
    <t>2.7.3.2</t>
  </si>
  <si>
    <t>7.3.2</t>
  </si>
  <si>
    <t>2.7.3.3</t>
  </si>
  <si>
    <t>7.3.3</t>
  </si>
  <si>
    <t>2.7.4</t>
  </si>
  <si>
    <t>FABRICAÇÃO E INSTALAÇÃO DE MEIA TESOURA DE MADEIRA NÃO APARELHADA, COM VÃO DE 4 M, PARA TELHA ONDULADA DE FIBROCIMENTO, ALUMÍNIO, PLÁSTICA OU TERMOACÚSTICA, INCLUSO IÇAMENTO. AF_07/2019</t>
  </si>
  <si>
    <t>2.7.4.1</t>
  </si>
  <si>
    <t>2.7.5</t>
  </si>
  <si>
    <t>2.7.5.1</t>
  </si>
  <si>
    <t>2.7.6</t>
  </si>
  <si>
    <t>RUFO EM CHAPA DE AÇO GALVANIZADO NÚMERO 24, CORTE DE 25 CM, INCLUSO TRANSPORTE VERTICAL. AF_07/2019</t>
  </si>
  <si>
    <t>2.7.6.1</t>
  </si>
  <si>
    <t>2.7.7</t>
  </si>
  <si>
    <t>7.7</t>
  </si>
  <si>
    <t>2.7.7.1</t>
  </si>
  <si>
    <t>7.7.1</t>
  </si>
  <si>
    <t>2.7.8</t>
  </si>
  <si>
    <t>7.8</t>
  </si>
  <si>
    <t>2.7.8.1</t>
  </si>
  <si>
    <t>7.8.1</t>
  </si>
  <si>
    <t>2.8</t>
  </si>
  <si>
    <t xml:space="preserve">ESQUADRIAS </t>
  </si>
  <si>
    <t>2.8.1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</si>
  <si>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</si>
  <si>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2.8.1.1</t>
  </si>
  <si>
    <t>2.8.2</t>
  </si>
  <si>
    <t>2.8.2.1</t>
  </si>
  <si>
    <t>J1</t>
  </si>
  <si>
    <t>2.8.3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</si>
  <si>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</si>
  <si>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2.8.3.1</t>
  </si>
  <si>
    <t>2.9</t>
  </si>
  <si>
    <t>2.9.1</t>
  </si>
  <si>
    <t>BANCADA DE MÁRMORE BRANCO POLIDO, DE 0,50 X 0,60 M, PARA LAVATÓRIO - FORNECIMENTO E INSTALAÇÃO. AF_01/2020</t>
  </si>
  <si>
    <t>2.9.1.1</t>
  </si>
  <si>
    <t>2.9.2</t>
  </si>
  <si>
    <t>2.9.2.1</t>
  </si>
  <si>
    <t>2.9.3</t>
  </si>
  <si>
    <t>2.9.3.1</t>
  </si>
  <si>
    <t>2.9.4</t>
  </si>
  <si>
    <t>VASO SANITARIO SIFONADO CONVENCIONAL PARA PCD SEM FURO FRONTAL COM LOUÇA BRANCA SEM ASSENTO, INCLUSO CONJUNTO DE LIGAÇÃO PARA BACIA SANITÁRIA AJUSTÁVEL - FORNECIMENTO E INSTALAÇÃO. AF_01/2020</t>
  </si>
  <si>
    <t>2.9.4.1</t>
  </si>
  <si>
    <t>2.10</t>
  </si>
  <si>
    <t>PISO</t>
  </si>
  <si>
    <t>2.10.1</t>
  </si>
  <si>
    <t>2.10.1.1</t>
  </si>
  <si>
    <t>2.10.2</t>
  </si>
  <si>
    <t>2.10.2.1</t>
  </si>
  <si>
    <t>2.10.3</t>
  </si>
  <si>
    <t>2.10.3.1</t>
  </si>
  <si>
    <t>2.11</t>
  </si>
  <si>
    <t>2.11.1</t>
  </si>
  <si>
    <t>2.11.1.1</t>
  </si>
  <si>
    <t>2.11.2</t>
  </si>
  <si>
    <t>2.11.2.1</t>
  </si>
  <si>
    <t>2.11.3</t>
  </si>
  <si>
    <t>2.11.3.1</t>
  </si>
  <si>
    <t>2.12</t>
  </si>
  <si>
    <t>2.12.1</t>
  </si>
  <si>
    <t>2.12.1.1</t>
  </si>
  <si>
    <t>2.12.2</t>
  </si>
  <si>
    <t>CAIXA RETANGULAR 4" X 4" MÉDIA (1,30 M DO PISO), PVC, INSTALADA EM PAREDE - FORNECIMENTO E INSTALAÇÃO. AF_03/2023</t>
  </si>
  <si>
    <t>2.12.2.1</t>
  </si>
  <si>
    <t>2.12.3</t>
  </si>
  <si>
    <t>CAIXA OCTOGONAL 4" X 4", PVC, INSTALADA EM LAJE - FORNECIMENTO E INSTALAÇÃO. AF_03/2023</t>
  </si>
  <si>
    <t>2.12.3.1</t>
  </si>
  <si>
    <t>2.12.4</t>
  </si>
  <si>
    <t>2.12.4.1</t>
  </si>
  <si>
    <t>2.12.5</t>
  </si>
  <si>
    <t>2.12.5.1</t>
  </si>
  <si>
    <t>2.12.6</t>
  </si>
  <si>
    <t>CABO DE COBRE FLEXÍVEL ISOLADO, 6 MM², ANTI-CHAMA 450/750 V, PARA CIRCUITOS TERMINAIS - FORNECIMENTO E INSTALAÇÃO. AF_03/2023</t>
  </si>
  <si>
    <t>2.12.6.1</t>
  </si>
  <si>
    <t>2.12.7</t>
  </si>
  <si>
    <t>2.12.7.1</t>
  </si>
  <si>
    <t>2.12.8</t>
  </si>
  <si>
    <t>2.12.8.1</t>
  </si>
  <si>
    <t>2.12.9</t>
  </si>
  <si>
    <t>DISPOSITIVO DPS CLASSE II, 1 POLO, TENSAO MAXIMA DE 275 V, CORRENTE MAXIMA DE *30* KA (TIPO AC)</t>
  </si>
  <si>
    <t>2.12.9.1</t>
  </si>
  <si>
    <t>2.12.10</t>
  </si>
  <si>
    <t>DISPOSITIVO DR, 2 POLOS, SENSIBILIDADE DE 300 MA, CORRENTE DE 25 A, TIPO AC</t>
  </si>
  <si>
    <t>2.12.10.1</t>
  </si>
  <si>
    <t>2.12.11</t>
  </si>
  <si>
    <t>2.12.11.1</t>
  </si>
  <si>
    <t>2.12.12</t>
  </si>
  <si>
    <t>12.12</t>
  </si>
  <si>
    <t>INTERRUPTOR PARALELO (2 MÓDULOS), 10A/250V, INCLUINDO SUPORTE E PLACA - FORNECIMENTO E INSTALAÇÃO. AF_03/2023</t>
  </si>
  <si>
    <t>2.12.12.1</t>
  </si>
  <si>
    <t>12.12.1</t>
  </si>
  <si>
    <t>2.12.13</t>
  </si>
  <si>
    <t>12.13</t>
  </si>
  <si>
    <t>2.12.13.1</t>
  </si>
  <si>
    <t>12.13.1</t>
  </si>
  <si>
    <t>2.12.14</t>
  </si>
  <si>
    <t>12.14</t>
  </si>
  <si>
    <t>2.12.14.1</t>
  </si>
  <si>
    <t>12.14.1</t>
  </si>
  <si>
    <t>2.12.15</t>
  </si>
  <si>
    <t>12.15</t>
  </si>
  <si>
    <t>ELETRODUTO RÍGIDO ROSCÁVEL, PVC, DN 32 MM (1"), PARA CIRCUITOS TERMINAIS, INSTALADO EM LAJE - FORNECIMENTO E INSTALAÇÃO. AF_03/2023</t>
  </si>
  <si>
    <t>2.12.15.1</t>
  </si>
  <si>
    <t>12.15.1</t>
  </si>
  <si>
    <t>2.12.16</t>
  </si>
  <si>
    <t>12.16</t>
  </si>
  <si>
    <t>QUADRO DE DISTRIBUIÇÃO DE ENERGIA EM PVC, DE EMBUTIR, SEM BARRAMENTO, PARA 6 DISJUNTORES - FORNECIMENTO E INSTALAÇÃO. AF_10/2020</t>
  </si>
  <si>
    <t>2.12.16.1</t>
  </si>
  <si>
    <t>12.16.1</t>
  </si>
  <si>
    <t>2.12.17</t>
  </si>
  <si>
    <t>12.17</t>
  </si>
  <si>
    <t>2.12.17.1</t>
  </si>
  <si>
    <t>12.17.1</t>
  </si>
  <si>
    <t>2.12.18</t>
  </si>
  <si>
    <t>12.18</t>
  </si>
  <si>
    <t>2.12.18.1</t>
  </si>
  <si>
    <t>12.18.1</t>
  </si>
  <si>
    <t>2.12.19</t>
  </si>
  <si>
    <t>12.19</t>
  </si>
  <si>
    <t>LUMINÁRIA TIPO CALHA, DE SOBREPOR, COM 2 LÂMPADAS TUBULARES FLUORESCENTES DE 18 W, COM REATOR DE PARTIDA RÁPIDA - FORNECIMENTO E INSTALAÇÃO. AF_02/2020</t>
  </si>
  <si>
    <t>2.12.19.1</t>
  </si>
  <si>
    <t>12.19.1</t>
  </si>
  <si>
    <t>2.12.20</t>
  </si>
  <si>
    <t>12.20</t>
  </si>
  <si>
    <t>2.12.20.1</t>
  </si>
  <si>
    <t>12.20.1</t>
  </si>
  <si>
    <t>2.13</t>
  </si>
  <si>
    <t xml:space="preserve">INSTALAÇÃO HIDROSANITÁRIA </t>
  </si>
  <si>
    <t>2.13.1</t>
  </si>
  <si>
    <t>2.13.1.1</t>
  </si>
  <si>
    <t>2.13.2</t>
  </si>
  <si>
    <t>2.13.2.1</t>
  </si>
  <si>
    <t>2.13.3</t>
  </si>
  <si>
    <t>2.13.3.1</t>
  </si>
  <si>
    <t>2.13.4</t>
  </si>
  <si>
    <t>2.13.4.1</t>
  </si>
  <si>
    <t>2.13.5</t>
  </si>
  <si>
    <t>REGISTRO DE GAVETA BRUTO, LATÃO, ROSCÁVEL, 1", COM ACABAMENTO E CANOPLA CROMADOS - FORNECIMENTO E INSTALAÇÃO. AF_08/2021</t>
  </si>
  <si>
    <t>2.13.5.1</t>
  </si>
  <si>
    <t>2.13.6</t>
  </si>
  <si>
    <t>2.13.6.1</t>
  </si>
  <si>
    <t>2.13.7</t>
  </si>
  <si>
    <t>2.13.7.1</t>
  </si>
  <si>
    <t>2.13.8</t>
  </si>
  <si>
    <t>2.13.8.1</t>
  </si>
  <si>
    <t>2.13.9</t>
  </si>
  <si>
    <t>CAIXA DE GORDURA PEQUENA (CAPACIDADE: 19 L), CIRCULAR, EM PVC, DIÂMETRO INTERNO= 0,3 M. AF_12/2020</t>
  </si>
  <si>
    <t>2.13.9.1</t>
  </si>
  <si>
    <t>2.13.10</t>
  </si>
  <si>
    <t>2.13.10.1</t>
  </si>
  <si>
    <t>2.13.11</t>
  </si>
  <si>
    <t>2.13.11.1</t>
  </si>
  <si>
    <t>2.13.12</t>
  </si>
  <si>
    <t>2.13.12.1</t>
  </si>
  <si>
    <t>2.13.13</t>
  </si>
  <si>
    <t>2.13.13.1</t>
  </si>
  <si>
    <t>2.13.14</t>
  </si>
  <si>
    <t>2.13.14.1</t>
  </si>
  <si>
    <t>2.13.15</t>
  </si>
  <si>
    <t>2.13.15.1</t>
  </si>
  <si>
    <t>2.13.16</t>
  </si>
  <si>
    <t>2.13.16.1</t>
  </si>
  <si>
    <t>PLANILHA ORÇAMENTÁRIA</t>
  </si>
  <si>
    <t>BOLETIM DE MEDIÇÃO 01</t>
  </si>
  <si>
    <t>EMPRESA: OX CONSTRUÇÕES E SERVIÇOS LTDA - CNPJ N° 49.581.224/0001-23</t>
  </si>
  <si>
    <t>DATA DA MEDIÇÃO</t>
  </si>
  <si>
    <t>OBRA: CONSTRUÇÃO DA GUARDA MUNICIPAL E FAZER NEGÓCIOS, NO MUNICÍPIO DE SOUSA-PB</t>
  </si>
  <si>
    <t>VALOR DA PLANILHA</t>
  </si>
  <si>
    <t>OBJETIVO: Contratação de empresa especializada, cujo critério de contratação da proposta mais vantajosa será a de menor preço global para a construção.</t>
  </si>
  <si>
    <t>ENCARGOS SOCIAIS:</t>
  </si>
  <si>
    <t>SALDO DO CONTRATO (R$)</t>
  </si>
  <si>
    <t>BDI SERVIÇOS:</t>
  </si>
  <si>
    <t>VALOR DAS MEDIÇÕES ANTERIORES</t>
  </si>
  <si>
    <t>VALOR DESTA MEDIÇÃO</t>
  </si>
  <si>
    <t>REFERÊNCIA: SINAPI PB - 03/2023 DESONERADO</t>
  </si>
  <si>
    <r>
      <rPr>
        <b/>
        <sz val="6.5"/>
        <color indexed="9"/>
        <rFont val="Times New Roman"/>
        <family val="1"/>
      </rPr>
      <t>0.0</t>
    </r>
  </si>
  <si>
    <r>
      <rPr>
        <b/>
        <sz val="6.5"/>
        <color indexed="9"/>
        <rFont val="Times New Roman"/>
        <family val="1"/>
      </rPr>
      <t>CONSTRUÇÃO DA GUARDA MUNICIPAL E FAZER NEGÓCIOS, NO MUNICÍPIO
SOUSA- PB</t>
    </r>
  </si>
  <si>
    <t>PRÉDIO PRINCIPAL DA GUARDA MUNICIPAL E FAZER NEGÓCIO</t>
  </si>
  <si>
    <t>MEDIDO NO PERÍODO</t>
  </si>
  <si>
    <t>ACUMULADO INCLUINDO PERÍODO</t>
  </si>
  <si>
    <t>MEDIDO NO  PERÍODO (R$)</t>
  </si>
  <si>
    <t>ACUMULADO INCLUINDO PERÍODO (R$)</t>
  </si>
  <si>
    <r>
      <rPr>
        <sz val="6.5"/>
        <color indexed="9"/>
        <rFont val="Times New Roman"/>
        <family val="1"/>
      </rPr>
      <t>ITEM</t>
    </r>
  </si>
  <si>
    <r>
      <rPr>
        <sz val="6.5"/>
        <color indexed="9"/>
        <rFont val="Times New Roman"/>
        <family val="1"/>
      </rPr>
      <t>DESCRIÇÃO DOS SERVIÇOS</t>
    </r>
  </si>
  <si>
    <r>
      <rPr>
        <sz val="6.5"/>
        <color indexed="9"/>
        <rFont val="Times New Roman"/>
        <family val="1"/>
      </rPr>
      <t>UNID.</t>
    </r>
  </si>
  <si>
    <r>
      <rPr>
        <sz val="6.5"/>
        <color indexed="9"/>
        <rFont val="Times New Roman"/>
        <family val="1"/>
      </rPr>
      <t>QUANT.</t>
    </r>
  </si>
  <si>
    <r>
      <rPr>
        <sz val="6.5"/>
        <color indexed="9"/>
        <rFont val="Times New Roman"/>
        <family val="1"/>
      </rPr>
      <t>VALORES (R$) - UNIT</t>
    </r>
  </si>
  <si>
    <r>
      <rPr>
        <sz val="6.5"/>
        <color indexed="9"/>
        <rFont val="Times New Roman"/>
        <family val="1"/>
      </rPr>
      <t>VALORES (R$) - TOTAL</t>
    </r>
  </si>
  <si>
    <r>
      <rPr>
        <sz val="6.5"/>
        <rFont val="Times New Roman"/>
        <family val="1"/>
      </rPr>
      <t>1.1.1</t>
    </r>
  </si>
  <si>
    <r>
      <rPr>
        <sz val="6.5"/>
        <rFont val="Times New Roman"/>
        <family val="1"/>
      </rPr>
      <t xml:space="preserve">PLACA DE OBRA EM CHAPA DE ACO GALVANIZADO
</t>
    </r>
    <r>
      <rPr>
        <sz val="6.5"/>
        <rFont val="Times New Roman"/>
        <family val="1"/>
      </rPr>
      <t>[ADAPTADO SINAPI 74209/01]</t>
    </r>
  </si>
  <si>
    <r>
      <rPr>
        <sz val="6.5"/>
        <rFont val="Times New Roman"/>
        <family val="1"/>
      </rPr>
      <t>1.1.2</t>
    </r>
  </si>
  <si>
    <r>
      <rPr>
        <sz val="6.5"/>
        <rFont val="Times New Roman"/>
        <family val="1"/>
      </rPr>
      <t xml:space="preserve">EXECUÇÃO DE ALMOXARIFADO EM CANTEIRO DE OBRA EM
</t>
    </r>
    <r>
      <rPr>
        <sz val="6.5"/>
        <rFont val="Times New Roman"/>
        <family val="1"/>
      </rPr>
      <t>ALVENARIA, INCLUSO PRATELEIRAS. AF_02/2016</t>
    </r>
  </si>
  <si>
    <r>
      <rPr>
        <sz val="6.5"/>
        <rFont val="Times New Roman"/>
        <family val="1"/>
      </rPr>
      <t>1.1.3</t>
    </r>
  </si>
  <si>
    <r>
      <rPr>
        <sz val="6.5"/>
        <rFont val="Times New Roman"/>
        <family val="1"/>
      </rPr>
      <t xml:space="preserve">EXECUÇÃO DE ESCRITÓRIO EM CANTEIRO DE OBRA EM ALVENARIA, NÃO INCLUSO MOBILIÁRIO E EQUIPAMENTOS.
</t>
    </r>
    <r>
      <rPr>
        <sz val="6.5"/>
        <rFont val="Times New Roman"/>
        <family val="1"/>
      </rPr>
      <t>AF_02/2016</t>
    </r>
  </si>
  <si>
    <r>
      <rPr>
        <sz val="6.5"/>
        <rFont val="Times New Roman"/>
        <family val="1"/>
      </rPr>
      <t>1.1.4</t>
    </r>
  </si>
  <si>
    <t>TAPUME EM CHAPA COMPENSADA ESP=10mm (1 uso). [ADAPTADO ORSE 53]</t>
  </si>
  <si>
    <r>
      <rPr>
        <sz val="6.5"/>
        <rFont val="Times New Roman"/>
        <family val="1"/>
      </rPr>
      <t>1.1.5</t>
    </r>
  </si>
  <si>
    <r>
      <rPr>
        <sz val="6.5"/>
        <rFont val="Times New Roman"/>
        <family val="1"/>
      </rPr>
      <t>1.1.6</t>
    </r>
  </si>
  <si>
    <r>
      <rPr>
        <sz val="6.5"/>
        <rFont val="Times New Roman"/>
        <family val="1"/>
      </rPr>
      <t>1.1.7</t>
    </r>
  </si>
  <si>
    <r>
      <rPr>
        <sz val="6.5"/>
        <rFont val="Times New Roman"/>
        <family val="1"/>
      </rPr>
      <t>1.1.8</t>
    </r>
  </si>
  <si>
    <r>
      <rPr>
        <sz val="6.5"/>
        <rFont val="Times New Roman"/>
        <family val="1"/>
      </rPr>
      <t>1.1.9</t>
    </r>
  </si>
  <si>
    <r>
      <rPr>
        <sz val="6.5"/>
        <rFont val="Times New Roman"/>
        <family val="1"/>
      </rPr>
      <t>RETIRADA MOURAO EM CERCA COM EMPILHAMENTO [ADAPTADO SBC 22030]</t>
    </r>
  </si>
  <si>
    <t>CARGA, MANOBRA E DESCARGA DE ENTULHO EM CAMINHÃO BASCULANTE 10 M³ - CARGA COM ESCAVADEIRA HIDRÁULICA (CAÇAMBA DE 0,80 M³ / 111 HP) E DESCARGA LIVRE (UNIDADE: M3). AF_07/2020</t>
  </si>
  <si>
    <r>
      <rPr>
        <sz val="6.5"/>
        <rFont val="Times New Roman"/>
        <family val="1"/>
      </rPr>
      <t>TRANSPORTE COM CAMINHÃO BASCULANTE DE 10 M³, EM VIA URBANA PAVIMENTADA, DMT ATÉ 30 KM (UNIDADE: M3XKM). AF_07/2020</t>
    </r>
  </si>
  <si>
    <r>
      <rPr>
        <sz val="6.5"/>
        <rFont val="Times New Roman"/>
        <family val="1"/>
      </rPr>
      <t>1.2.1</t>
    </r>
  </si>
  <si>
    <r>
      <rPr>
        <sz val="6.5"/>
        <rFont val="Times New Roman"/>
        <family val="1"/>
      </rPr>
      <t xml:space="preserve">LOCACAO CONVENCIONAL DE OBRA, UTILIZANDO GABARITO DE TÁBUAS CORRIDAS PONTALETADAS A CADA 2,00M -  2
</t>
    </r>
    <r>
      <rPr>
        <sz val="6.5"/>
        <rFont val="Times New Roman"/>
        <family val="1"/>
      </rPr>
      <t>UTILIZAÇÕES. AF_10/2018</t>
    </r>
  </si>
  <si>
    <r>
      <rPr>
        <sz val="6.5"/>
        <rFont val="Times New Roman"/>
        <family val="1"/>
      </rPr>
      <t>1.2.2</t>
    </r>
  </si>
  <si>
    <r>
      <rPr>
        <sz val="6.5"/>
        <rFont val="Times New Roman"/>
        <family val="1"/>
      </rPr>
      <t>ESCAVAÇÃO MANUAL DE VALA COM PROFUNDIDADE MENOR OU IGUAL A 1,30 M. AF_02/2021</t>
    </r>
  </si>
  <si>
    <r>
      <rPr>
        <sz val="6.5"/>
        <rFont val="Times New Roman"/>
        <family val="1"/>
      </rPr>
      <t>1.2.3</t>
    </r>
  </si>
  <si>
    <r>
      <rPr>
        <sz val="6.5"/>
        <rFont val="Times New Roman"/>
        <family val="1"/>
      </rPr>
      <t>REATERRO MANUAL APILOADO COM SOQUETE. AF_10/2017</t>
    </r>
  </si>
  <si>
    <r>
      <rPr>
        <sz val="6.5"/>
        <rFont val="Times New Roman"/>
        <family val="1"/>
      </rPr>
      <t>1.2.4</t>
    </r>
  </si>
  <si>
    <r>
      <rPr>
        <sz val="6.5"/>
        <rFont val="Times New Roman"/>
        <family val="1"/>
      </rPr>
      <t>ATERRO MANUAL DE VALAS COM SOLO ARGILO-ARENOSO E COMPACTAÇÃO MECANIZADA. AF_05/2016</t>
    </r>
  </si>
  <si>
    <t>FUNDAÇÃO</t>
  </si>
  <si>
    <r>
      <rPr>
        <sz val="6.5"/>
        <rFont val="Times New Roman"/>
        <family val="1"/>
      </rPr>
      <t>1.3.1</t>
    </r>
  </si>
  <si>
    <r>
      <rPr>
        <sz val="6.5"/>
        <rFont val="Times New Roman"/>
        <family val="1"/>
      </rPr>
      <t xml:space="preserve">ALVENARIA DE EMBASAMENTO COM BLOCO CERÂMICO DE
</t>
    </r>
    <r>
      <rPr>
        <sz val="6.5"/>
        <rFont val="Times New Roman"/>
        <family val="1"/>
      </rPr>
      <t>9X14X19CM E ARGAMASSA DE ASSENTAMENTO COM PREPARO EM BETONEIRA. AF_05/2020.  [ADAPTADO SINAPI 101166]</t>
    </r>
  </si>
  <si>
    <r>
      <rPr>
        <sz val="6.5"/>
        <rFont val="Times New Roman"/>
        <family val="1"/>
      </rPr>
      <t>1.3.2</t>
    </r>
  </si>
  <si>
    <r>
      <rPr>
        <sz val="6.5"/>
        <rFont val="Times New Roman"/>
        <family val="1"/>
      </rPr>
      <t>PREPARO DE FUNDO DE VALA COM LARGURA MENOR QUE 1,5 M (ACERTO DO SOLO NATURAL). AF_08/2020</t>
    </r>
  </si>
  <si>
    <r>
      <rPr>
        <sz val="6.5"/>
        <rFont val="Times New Roman"/>
        <family val="1"/>
      </rPr>
      <t>1.3.3</t>
    </r>
  </si>
  <si>
    <r>
      <rPr>
        <sz val="6.5"/>
        <rFont val="Times New Roman"/>
        <family val="1"/>
      </rPr>
      <t xml:space="preserve">LASTRO DE CONCRETO MAGRO, APLICADO EM BLOCOS DE
</t>
    </r>
    <r>
      <rPr>
        <sz val="6.5"/>
        <rFont val="Times New Roman"/>
        <family val="1"/>
      </rPr>
      <t>COROAMENTO OU SAPATAS, ESPESSURA DE 5 CM. AF_08/2017</t>
    </r>
  </si>
  <si>
    <r>
      <rPr>
        <sz val="6.5"/>
        <rFont val="Times New Roman"/>
        <family val="1"/>
      </rPr>
      <t>1.3.4</t>
    </r>
  </si>
  <si>
    <r>
      <rPr>
        <sz val="6.5"/>
        <rFont val="Times New Roman"/>
        <family val="1"/>
      </rPr>
      <t>ARMAÇÃO DE BLOCO, VIGA BALDRAME OU SAPATA UTILIZANDO AÇO CA-50 DE 8 MM - MONTAGEM. AF_06/2017</t>
    </r>
  </si>
  <si>
    <r>
      <rPr>
        <sz val="6.5"/>
        <rFont val="Times New Roman"/>
        <family val="1"/>
      </rPr>
      <t>1.3.5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</si>
  <si>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BLOCO DE COROAMENTO, EM MADEIRA SERRADA, E=25 MM, 4 UTILIZAÇÕES. AF_06/2017</t>
    </r>
  </si>
  <si>
    <r>
      <rPr>
        <sz val="6.5"/>
        <rFont val="Times New Roman"/>
        <family val="1"/>
      </rPr>
      <t>1.3.6</t>
    </r>
  </si>
  <si>
    <r>
      <rPr>
        <sz val="6.5"/>
        <rFont val="Times New Roman"/>
        <family val="1"/>
      </rPr>
      <t xml:space="preserve">CONCRETO FCK = 30MPA, TRAÇO 1:2,1:2,5 (EM MASSA SECA
</t>
    </r>
    <r>
      <rPr>
        <sz val="6.5"/>
        <rFont val="Times New Roman"/>
        <family val="1"/>
      </rPr>
      <t>DE CIMENTO/ AREIA MÉDIA/ BRITA 1) - PREPARO MECÂNICO COM BETONEIRA 400 L. AF_05/2021</t>
    </r>
  </si>
  <si>
    <r>
      <rPr>
        <sz val="6.5"/>
        <rFont val="Times New Roman"/>
        <family val="1"/>
      </rPr>
      <t>1.3.7</t>
    </r>
  </si>
  <si>
    <r>
      <rPr>
        <sz val="6.5"/>
        <rFont val="Times New Roman"/>
        <family val="1"/>
      </rPr>
      <t xml:space="preserve">CONCRETO FCK = 20MPA, TRAÇO 1:2,7:3 (EM MASSA SECA DE
</t>
    </r>
    <r>
      <rPr>
        <sz val="6.5"/>
        <rFont val="Times New Roman"/>
        <family val="1"/>
      </rPr>
      <t>CIMENTO/ AREIA MÉDIA/ BRITA 1) - PREPARO MECÂNICO COM BETONEIRA 400 L. AF_05/2021</t>
    </r>
  </si>
  <si>
    <r>
      <rPr>
        <sz val="6.5"/>
        <rFont val="Times New Roman"/>
        <family val="1"/>
      </rPr>
      <t>1.3.8</t>
    </r>
  </si>
  <si>
    <r>
      <rPr>
        <sz val="6.5"/>
        <rFont val="Times New Roman"/>
        <family val="1"/>
      </rPr>
      <t>LANÇAMENTO COM USO DE BALDES, ADENSAMENTO E ACABAMENTO DE CONCRETO EM ESTRUTURAS. AF_02/2022</t>
    </r>
  </si>
  <si>
    <r>
      <rPr>
        <sz val="6.5"/>
        <rFont val="Times New Roman"/>
        <family val="1"/>
      </rPr>
      <t>1.3.9</t>
    </r>
  </si>
  <si>
    <r>
      <rPr>
        <sz val="6.5"/>
        <rFont val="Times New Roman"/>
        <family val="1"/>
      </rPr>
      <t>ARMAÇÃO DE BLOCO, VIGA BALDRAME E SAPATA UTILIZANDO AÇO CA-60 DE 5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</si>
  <si>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6,3 MM - MONTAGEM. AF_06/2017</t>
    </r>
  </si>
  <si>
    <r>
      <rPr>
        <sz val="6.5"/>
        <rFont val="Times New Roman"/>
        <family val="1"/>
      </rPr>
      <t>ARMAÇÃO DE BLOCO, VIGA BALDRAME OU SAPATA UTILIZANDO AÇO CA-50 DE 10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</si>
  <si>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12,5 MM - MONTAGEM. AF_06/2017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</si>
  <si>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VIGA BALDRAME, EM MADEIRA SERRADA, E=25 MM, 4 UTILIZAÇÕES. AF_06/2017</t>
    </r>
  </si>
  <si>
    <r>
      <rPr>
        <sz val="6.5"/>
        <rFont val="Times New Roman"/>
        <family val="1"/>
      </rPr>
      <t>IMPERMEABILIZAÇÃO DE SUPERFÍCIE COM EMULSÃO ASFÁLTICA, 2 DEMÃOS AF_06/2018</t>
    </r>
  </si>
  <si>
    <t>ESTRUTURA</t>
  </si>
  <si>
    <r>
      <rPr>
        <sz val="6.5"/>
        <rFont val="Times New Roman"/>
        <family val="1"/>
      </rPr>
      <t>1.4.1</t>
    </r>
  </si>
  <si>
    <r>
      <rPr>
        <sz val="6.5"/>
        <rFont val="Times New Roman"/>
        <family val="1"/>
      </rPr>
      <t xml:space="preserve">MONTAGEM E DESMONTAGEM DE FÔRMA DE PILARES
</t>
    </r>
    <r>
      <rPr>
        <sz val="6.5"/>
        <rFont val="Times New Roman"/>
        <family val="1"/>
      </rPr>
      <t>RETANGULARES E ESTRUTURAS SIMILARES, PÉ-DIREITO SIMPLES, EM CHAPA DE MADEIRA COMPENSADA</t>
    </r>
  </si>
  <si>
    <r>
      <rPr>
        <sz val="6.5"/>
        <rFont val="Times New Roman"/>
        <family val="1"/>
      </rPr>
      <t>1.4.2</t>
    </r>
  </si>
  <si>
    <r>
      <rPr>
        <sz val="6.5"/>
        <rFont val="Times New Roman"/>
        <family val="1"/>
      </rPr>
      <t>MONTAGEM E DESMONTAGEM DE FÔRMA DE VIGA, ESCORAMENTO METÁLICO, PÉ-DIREITO SIMPLES, EM CHAPA DE MADEIRA PLASTIFICADA, 18 UTILIZAÇÕES. AF_09/2020</t>
    </r>
  </si>
  <si>
    <r>
      <rPr>
        <sz val="6.5"/>
        <rFont val="Times New Roman"/>
        <family val="1"/>
      </rPr>
      <t>1.4.3</t>
    </r>
  </si>
  <si>
    <r>
      <rPr>
        <sz val="6.5"/>
        <rFont val="Times New Roman"/>
        <family val="1"/>
      </rPr>
      <t>FABRICAÇÃO DE FÔRMA PARA LAJES, EM CHAPA DE MADEIRA COMPENSADA RESINADA, E = 17 MM. AF_09/2020</t>
    </r>
  </si>
  <si>
    <r>
      <rPr>
        <sz val="6.5"/>
        <rFont val="Times New Roman"/>
        <family val="1"/>
      </rPr>
      <t>1.4.4</t>
    </r>
  </si>
  <si>
    <r>
      <rPr>
        <sz val="6.5"/>
        <rFont val="Times New Roman"/>
        <family val="1"/>
      </rPr>
      <t>ARMAÇÃO DE PILAR OU VIGA DE ESTRUTURA CONVENCIONAL DE CONCRETO ARMADO UTILIZANDO AÇO CA-60 DE 5,0 MM - MONTAGEM. AF_06/2022</t>
    </r>
  </si>
  <si>
    <r>
      <rPr>
        <sz val="6.5"/>
        <rFont val="Times New Roman"/>
        <family val="1"/>
      </rPr>
      <t>1.4.5</t>
    </r>
  </si>
  <si>
    <r>
      <rPr>
        <sz val="6.5"/>
        <rFont val="Times New Roman"/>
        <family val="1"/>
      </rPr>
      <t>ARMAÇÃO DE PILAR OU VIGA DE ESTRUTURA CONVENCIONAL DE CONCRETO ARMADO UTILIZANDO AÇO CA-50 DE 6,3 MM - MONTAGEM. AF_06/2022</t>
    </r>
  </si>
  <si>
    <r>
      <rPr>
        <sz val="6.5"/>
        <rFont val="Times New Roman"/>
        <family val="1"/>
      </rPr>
      <t>1.4.6</t>
    </r>
  </si>
  <si>
    <r>
      <rPr>
        <sz val="6.5"/>
        <rFont val="Times New Roman"/>
        <family val="1"/>
      </rPr>
      <t>ARMAÇÃO DE PILAR OU VIGA DE ESTRUTURA CONVENCIONAL DE CONCRETO ARMADO UTILIZANDO AÇO CA-50 DE 8,0 MM - MONTAGEM. AF_06/2022</t>
    </r>
  </si>
  <si>
    <r>
      <rPr>
        <sz val="6.5"/>
        <rFont val="Times New Roman"/>
        <family val="1"/>
      </rPr>
      <t>1.4.7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</si>
  <si>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10,0 MM - MONTAGEM. AF_06/2022</t>
    </r>
  </si>
  <si>
    <r>
      <rPr>
        <sz val="6.5"/>
        <rFont val="Times New Roman"/>
        <family val="1"/>
      </rPr>
      <t>1.4.8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</si>
  <si>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12,5 MM - MONTAGEM. AF_06/2022</t>
    </r>
  </si>
  <si>
    <r>
      <rPr>
        <sz val="6.5"/>
        <rFont val="Times New Roman"/>
        <family val="1"/>
      </rPr>
      <t>1.4.9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</si>
  <si>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CA-60 DE 5,0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</si>
  <si>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6,3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</si>
  <si>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8,0 MM - MONTAGEM. AF_06/2022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</si>
  <si>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16,0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</si>
  <si>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10,0 MM - MONTAGEM. AF_06/2022</t>
    </r>
  </si>
  <si>
    <t>PAREDES</t>
  </si>
  <si>
    <r>
      <rPr>
        <sz val="6.5"/>
        <rFont val="Times New Roman"/>
        <family val="1"/>
      </rPr>
      <t>1.5.1</t>
    </r>
  </si>
  <si>
    <r>
      <rPr>
        <sz val="6.5"/>
        <rFont val="Times New Roman"/>
        <family val="1"/>
      </rPr>
      <t xml:space="preserve">ALVENARIA DE VEDAÇÃO DE BLOCOS CERÂMICOS FURADOS
</t>
    </r>
    <r>
      <rPr>
        <sz val="6.5"/>
        <rFont val="Times New Roman"/>
        <family val="1"/>
      </rPr>
      <t>NA HORIZONTAL DE 9X19X29 CM (ESPESSURA 9 CM) E ARGAMASSA DE ASSENTAMENTO COM PREPARO EM</t>
    </r>
  </si>
  <si>
    <r>
      <rPr>
        <sz val="6.5"/>
        <rFont val="Times New Roman"/>
        <family val="1"/>
      </rPr>
      <t>1.5.2</t>
    </r>
  </si>
  <si>
    <r>
      <rPr>
        <sz val="6.5"/>
        <rFont val="Times New Roman"/>
        <family val="1"/>
      </rPr>
      <t>VERGA MOLDADA IN LOCO EM CONCRETO PARA PORTAS COM MAIS DE 1,5 M DE VÃO. AF_03/2016</t>
    </r>
  </si>
  <si>
    <r>
      <rPr>
        <sz val="6.5"/>
        <rFont val="Times New Roman"/>
        <family val="1"/>
      </rPr>
      <t>1.5.3</t>
    </r>
  </si>
  <si>
    <r>
      <rPr>
        <sz val="6.5"/>
        <rFont val="Times New Roman"/>
        <family val="1"/>
      </rPr>
      <t xml:space="preserve">VERGA MOLDADA IN LOCO COM UTILIZAÇÃO DE BLOCOS
</t>
    </r>
    <r>
      <rPr>
        <sz val="6.5"/>
        <rFont val="Times New Roman"/>
        <family val="1"/>
      </rPr>
      <t>CANALETA PARA JANELAS COM MAIS DE 1,5 M DE VÃO. AF_03/2016</t>
    </r>
  </si>
  <si>
    <r>
      <rPr>
        <sz val="6.5"/>
        <rFont val="Times New Roman"/>
        <family val="1"/>
      </rPr>
      <t>1.5.4</t>
    </r>
  </si>
  <si>
    <r>
      <rPr>
        <sz val="6.5"/>
        <rFont val="Times New Roman"/>
        <family val="1"/>
      </rPr>
      <t>CONTRAVERGA MOLDADA IN LOCO EM CONCRETO PARA VÃOS DE MAIS DE 1,5 M DE COMPRIMENTO. AF_03/2016</t>
    </r>
  </si>
  <si>
    <r>
      <rPr>
        <sz val="6.5"/>
        <rFont val="Times New Roman"/>
        <family val="1"/>
      </rPr>
      <t>1.6.1</t>
    </r>
  </si>
  <si>
    <r>
      <rPr>
        <sz val="6.5"/>
        <rFont val="Times New Roman"/>
        <family val="1"/>
      </rPr>
      <t xml:space="preserve">CHAPISCO APLICADO EM ALVENARIA (SEM PRESENÇA DE VÃOS) E ESTRUTURAS DE CONCRETO DE FACHADA, COM COLHER DE PEDREIRO.  ARGAMASSA TRAÇO 1:3 COM
</t>
    </r>
    <r>
      <rPr>
        <sz val="6.5"/>
        <rFont val="Times New Roman"/>
        <family val="1"/>
      </rPr>
      <t>PREPARO MANUAL. AF_10/2022</t>
    </r>
  </si>
  <si>
    <r>
      <rPr>
        <sz val="6.5"/>
        <rFont val="Times New Roman"/>
        <family val="1"/>
      </rPr>
      <t>1.6.2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</si>
  <si>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</t>
    </r>
  </si>
  <si>
    <r>
      <rPr>
        <sz val="6.5"/>
        <rFont val="Times New Roman"/>
        <family val="1"/>
      </rPr>
      <t>1.6.3</t>
    </r>
  </si>
  <si>
    <r>
      <rPr>
        <sz val="6.5"/>
        <rFont val="Times New Roman"/>
        <family val="1"/>
      </rPr>
      <t>1.6.4</t>
    </r>
  </si>
  <si>
    <r>
      <rPr>
        <sz val="6.5"/>
        <rFont val="Times New Roman"/>
        <family val="1"/>
      </rPr>
      <t>REVESTIMENTO CERÂMICO PARA PAREDES INTERNAS COM PLACAS TIPO ESMALTADA EXTRA DE DIMENSÕES 33X45 CM APLICADAS A MEIA ALTURA DAS PAREDES. AF_02/2023_PE</t>
    </r>
  </si>
  <si>
    <r>
      <rPr>
        <sz val="6.5"/>
        <rFont val="Times New Roman"/>
        <family val="1"/>
      </rPr>
      <t>1.7.1</t>
    </r>
  </si>
  <si>
    <r>
      <rPr>
        <sz val="6.5"/>
        <rFont val="Times New Roman"/>
        <family val="1"/>
      </rPr>
      <t xml:space="preserve">PORTA EM MADEIRA DE LEI, DE CORRER, LISA, SEMI-ÔCA 0,90X2,10M, INCLUSIVE BATENTES E FERRAGENS - REV
</t>
    </r>
    <r>
      <rPr>
        <sz val="6.5"/>
        <rFont val="Times New Roman"/>
        <family val="1"/>
      </rPr>
      <t>02[ADAPTADO DE ORSE 8204]</t>
    </r>
  </si>
  <si>
    <r>
      <rPr>
        <sz val="6.5"/>
        <rFont val="Times New Roman"/>
        <family val="1"/>
      </rPr>
      <t>1.7.2</t>
    </r>
  </si>
  <si>
    <r>
      <rPr>
        <sz val="6.5"/>
        <rFont val="Times New Roman"/>
        <family val="1"/>
      </rPr>
      <t xml:space="preserve">JANELA DE ALUMÍNIO DE CORRER COM 2 FOLHAS PARA
</t>
    </r>
    <r>
      <rPr>
        <sz val="6.5"/>
        <rFont val="Times New Roman"/>
        <family val="1"/>
      </rPr>
      <t>VIDROS, COM VIDROS, BATENTE, ACABAMENTO COM ACETATO OU BRILHANTE E FERRAGENS. EXCLUSIVE ALIZAR E CONTRAMARCO. FORNECIMENTO E INSTALAÇÃO. AF_12/2019</t>
    </r>
  </si>
  <si>
    <r>
      <rPr>
        <sz val="6.5"/>
        <rFont val="Times New Roman"/>
        <family val="1"/>
      </rPr>
      <t>1.7.3</t>
    </r>
  </si>
  <si>
    <t>KIT DE PORTA DE MADEIRA FRISADA, SEMI-OCA (LEVE OU MÉDIA), PADRÃO MÉDIO, 80X210CM, ESPESSURA DE 3,5CM, ITENS INCLUSOS: DOBRADIÇAS, MONTAGEM E INSTALAÇÃO DE BATENTE, FECHADURA COM EXECUÇÃO DO FURO -
FORNECIMENTO E INSTALAÇÃO. AF_12/2019</t>
  </si>
  <si>
    <r>
      <rPr>
        <sz val="6.5"/>
        <rFont val="Times New Roman"/>
        <family val="1"/>
      </rPr>
      <t>1.7.4</t>
    </r>
  </si>
  <si>
    <r>
      <rPr>
        <sz val="6.5"/>
        <rFont val="Times New Roman"/>
        <family val="1"/>
      </rPr>
      <t xml:space="preserve">KIT DE PORTA DE MADEIRA FRISADA, SEMI-OCA (LEVE OU MÉDIA), PADRÃO POPULAR, 70X210CM, ESPESSURA DE 3CM, ITENS INCLUSOS: DOBRADIÇAS, MONTAGEM E INSTALAÇÃO DE BATENTE, FECHADURA COM EXECUÇÃO DO FURO -
</t>
    </r>
    <r>
      <rPr>
        <sz val="6.5"/>
        <rFont val="Times New Roman"/>
        <family val="1"/>
      </rPr>
      <t>FORNECIMENTO E INSTALAÇÃO. AF_12/2019</t>
    </r>
  </si>
  <si>
    <r>
      <rPr>
        <sz val="6.5"/>
        <rFont val="Times New Roman"/>
        <family val="1"/>
      </rPr>
      <t>1.7.5</t>
    </r>
  </si>
  <si>
    <r>
      <rPr>
        <sz val="6.5"/>
        <rFont val="Times New Roman"/>
        <family val="1"/>
      </rPr>
      <t>PELE DE VIDRO APLICADO EM FACHADA COM ESTRUTURA DE INSTALAÇÃO COMPLETA- COTAÇÃO DE PREÇOS</t>
    </r>
  </si>
  <si>
    <r>
      <rPr>
        <sz val="6.5"/>
        <rFont val="Times New Roman"/>
        <family val="1"/>
      </rPr>
      <t>1.7.6</t>
    </r>
  </si>
  <si>
    <r>
      <rPr>
        <sz val="6.5"/>
        <rFont val="Times New Roman"/>
        <family val="1"/>
      </rPr>
      <t xml:space="preserve">PORTA DE ABRIR COM MOLA HIDRÁULICA, EM VIDRO
</t>
    </r>
    <r>
      <rPr>
        <sz val="6.5"/>
        <rFont val="Times New Roman"/>
        <family val="1"/>
      </rPr>
      <t xml:space="preserve">TEMPERADO, 2 FOLHAS DE 90X210 CM, ESPESSURA DD 10MM, INCLUSIVE ACESSÓRIOS - {ADAPTADO DE SINAPI
</t>
    </r>
    <r>
      <rPr>
        <sz val="6.5"/>
        <rFont val="Times New Roman"/>
        <family val="1"/>
      </rPr>
      <t>102185}</t>
    </r>
  </si>
  <si>
    <t>PINTURA</t>
  </si>
  <si>
    <r>
      <rPr>
        <sz val="6.5"/>
        <rFont val="Times New Roman"/>
        <family val="1"/>
      </rPr>
      <t>1.8.1</t>
    </r>
  </si>
  <si>
    <r>
      <rPr>
        <sz val="6.5"/>
        <rFont val="Times New Roman"/>
        <family val="1"/>
      </rPr>
      <t>APLICAÇÃO DE FUNDO SELADOR ACRÍLICO EM PAREDES, UMA DEMÃO. AF_06/2014</t>
    </r>
  </si>
  <si>
    <r>
      <rPr>
        <sz val="6.5"/>
        <rFont val="Times New Roman"/>
        <family val="1"/>
      </rPr>
      <t>1.8.2</t>
    </r>
  </si>
  <si>
    <r>
      <rPr>
        <sz val="6.5"/>
        <rFont val="Times New Roman"/>
        <family val="1"/>
      </rPr>
      <t>APLICAÇÃO E LIXAMENTO DE MASSA LÁTEX EM PAREDES, UMA DEMÃO. AF_06/2014</t>
    </r>
  </si>
  <si>
    <r>
      <rPr>
        <sz val="6.5"/>
        <rFont val="Times New Roman"/>
        <family val="1"/>
      </rPr>
      <t>1.8.3</t>
    </r>
  </si>
  <si>
    <r>
      <rPr>
        <sz val="6.5"/>
        <rFont val="Times New Roman"/>
        <family val="1"/>
      </rPr>
      <t>APLICAÇÃO MANUAL DE PINTURA COM TINTA LÁTEX ACRÍLICA EM PAREDES, DUAS DEMÃOS. AF_06/2014</t>
    </r>
  </si>
  <si>
    <r>
      <rPr>
        <sz val="6.5"/>
        <rFont val="Times New Roman"/>
        <family val="1"/>
      </rPr>
      <t>1.8.4</t>
    </r>
  </si>
  <si>
    <r>
      <rPr>
        <sz val="6.5"/>
        <rFont val="Times New Roman"/>
        <family val="1"/>
      </rPr>
      <t>APLICAÇÃO DE FUNDO SELADOR ACRÍLICO EM TETO, UMA DEMÃO. AF_06/2014</t>
    </r>
  </si>
  <si>
    <r>
      <rPr>
        <sz val="6.5"/>
        <rFont val="Times New Roman"/>
        <family val="1"/>
      </rPr>
      <t>1.8.5</t>
    </r>
  </si>
  <si>
    <r>
      <rPr>
        <sz val="6.5"/>
        <rFont val="Times New Roman"/>
        <family val="1"/>
      </rPr>
      <t>APLICAÇÃO E LIXAMENTO DE MASSA LÁTEX EM TETO, UMA DEMÃO. AF_06/2014</t>
    </r>
  </si>
  <si>
    <r>
      <rPr>
        <sz val="6.5"/>
        <rFont val="Times New Roman"/>
        <family val="1"/>
      </rPr>
      <t>1.8.6</t>
    </r>
  </si>
  <si>
    <r>
      <rPr>
        <sz val="6.5"/>
        <rFont val="Times New Roman"/>
        <family val="1"/>
      </rPr>
      <t>APLICAÇÃO MANUAL DE PINTURA COM TINTA LÁTEX ACRÍLICA EM TETO, DUAS DEMÃOS. AF_06/2014</t>
    </r>
  </si>
  <si>
    <r>
      <rPr>
        <sz val="6.5"/>
        <rFont val="Times New Roman"/>
        <family val="1"/>
      </rPr>
      <t>1.9.1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</si>
  <si>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EM BETONEIRA 400L. AF_10/2022</t>
    </r>
  </si>
  <si>
    <r>
      <rPr>
        <sz val="6.5"/>
        <rFont val="Times New Roman"/>
        <family val="1"/>
      </rPr>
      <t>1.9.2</t>
    </r>
  </si>
  <si>
    <r>
      <rPr>
        <sz val="6.5"/>
        <rFont val="Times New Roman"/>
        <family val="1"/>
      </rPr>
      <t>EMBOÇO OU MASSA ÚNICA EM ARGAMASSA TRAÇO 1:2:8, PREPARO MECÂNICA COM BETONEIRA 400 L, APLICADA MANUALMENTE EM PANOS DE FACHADA SEM PRESENÇA DE VÃOS, ESPESSURA DE 25 MM, ACESSO POR ANDAIME. AF_08/2022</t>
    </r>
  </si>
  <si>
    <r>
      <rPr>
        <sz val="6.5"/>
        <rFont val="Times New Roman"/>
        <family val="1"/>
      </rPr>
      <t>1.9.3</t>
    </r>
  </si>
  <si>
    <r>
      <rPr>
        <sz val="6.5"/>
        <rFont val="Times New Roman"/>
        <family val="1"/>
      </rPr>
      <t>REVESTIMENTO EM PEÇA DE CONCRETO DIMENSÕES 50X80CM EM FACHADA</t>
    </r>
  </si>
  <si>
    <r>
      <rPr>
        <sz val="6.5"/>
        <rFont val="Times New Roman"/>
        <family val="1"/>
      </rPr>
      <t>1.9.4</t>
    </r>
  </si>
  <si>
    <r>
      <rPr>
        <sz val="6.5"/>
        <rFont val="Times New Roman"/>
        <family val="1"/>
      </rPr>
      <t>REVESTIMENTO PORCELANATO MADEIRADO PARA PAREDES COM PLACAS TIPO ESMALTADA EXTRA DE DIMENSÕES 20X120 CM [ADAPTADO SINAPI 87244]</t>
    </r>
  </si>
  <si>
    <r>
      <rPr>
        <sz val="6.5"/>
        <rFont val="Times New Roman"/>
        <family val="1"/>
      </rPr>
      <t>1.9.5</t>
    </r>
  </si>
  <si>
    <r>
      <rPr>
        <sz val="6.5"/>
        <rFont val="Times New Roman"/>
        <family val="1"/>
      </rPr>
      <t>REVESTIMENTO PORCELANATO MARMORIZADO PARA PAREDES E PISO COM PLACAS TIPO ESMALTADA EXTRA DE DIMENSÕES 80X80 CM [ADAPTADO SINAPI 87244]</t>
    </r>
  </si>
  <si>
    <r>
      <rPr>
        <sz val="6.5"/>
        <rFont val="Times New Roman"/>
        <family val="1"/>
      </rPr>
      <t>1.9.6</t>
    </r>
  </si>
  <si>
    <r>
      <rPr>
        <sz val="6.5"/>
        <rFont val="Times New Roman"/>
        <family val="1"/>
      </rPr>
      <t>1.9.7</t>
    </r>
  </si>
  <si>
    <r>
      <rPr>
        <sz val="6.5"/>
        <rFont val="Times New Roman"/>
        <family val="1"/>
      </rPr>
      <t>APLICAÇÃO MANUAL DE MASSA ACRÍLICA EM PAREDES EXTERNAS DE CASAS, UMA DEMÃO. AF_05/2017</t>
    </r>
  </si>
  <si>
    <r>
      <rPr>
        <sz val="6.5"/>
        <rFont val="Times New Roman"/>
        <family val="1"/>
      </rPr>
      <t>1.9.8</t>
    </r>
  </si>
  <si>
    <t>INSTALAÇÃO ELÉTRICA</t>
  </si>
  <si>
    <r>
      <rPr>
        <sz val="6.5"/>
        <rFont val="Times New Roman"/>
        <family val="1"/>
      </rPr>
      <t>1.10.1</t>
    </r>
  </si>
  <si>
    <r>
      <rPr>
        <sz val="6.5"/>
        <rFont val="Times New Roman"/>
        <family val="1"/>
      </rPr>
      <t>CAIXA RETANGULAR 4" X 2" MÉDIA (1,30 M DO PISO), METÁLICA, INSTALADA EM PAREDE - FORNECIMENTO E INSTALAÇÃO. AF_03/2023</t>
    </r>
  </si>
  <si>
    <r>
      <rPr>
        <sz val="6.5"/>
        <rFont val="Times New Roman"/>
        <family val="1"/>
      </rPr>
      <t>1.10.2</t>
    </r>
  </si>
  <si>
    <r>
      <rPr>
        <sz val="6.5"/>
        <rFont val="Times New Roman"/>
        <family val="1"/>
      </rPr>
      <t>CAIXA OCTOGONAL 3" X 3", PVC, INSTALADA EM LAJE - FORNECIMENTO E INSTALAÇÃO. AF_03/2023</t>
    </r>
  </si>
  <si>
    <r>
      <rPr>
        <sz val="6.5"/>
        <rFont val="Times New Roman"/>
        <family val="1"/>
      </rPr>
      <t>1.10.3</t>
    </r>
  </si>
  <si>
    <r>
      <rPr>
        <sz val="6.5"/>
        <rFont val="Times New Roman"/>
        <family val="1"/>
      </rPr>
      <t>CABO DE COBRE FLEXÍVEL ISOLADO, 1,5 MM², ANTI-CHAMA 450/750 V, PARA CIRCUITOS TERMINAIS - FORNECIMENTO E INSTALAÇÃO. AF_03/2023</t>
    </r>
  </si>
  <si>
    <r>
      <rPr>
        <sz val="6.5"/>
        <rFont val="Times New Roman"/>
        <family val="1"/>
      </rPr>
      <t>1.10.4</t>
    </r>
  </si>
  <si>
    <r>
      <rPr>
        <sz val="6.5"/>
        <rFont val="Times New Roman"/>
        <family val="1"/>
      </rPr>
      <t>CABO DE COBRE FLEXÍVEL ISOLADO, 2,5 MM², ANTI-CHAMA 450/750 V, PARA CIRCUITOS TERMINAIS - FORNECIMENTO E INSTALAÇÃO. AF_03/2023</t>
    </r>
  </si>
  <si>
    <r>
      <rPr>
        <sz val="6.5"/>
        <rFont val="Times New Roman"/>
        <family val="1"/>
      </rPr>
      <t>1.10.5</t>
    </r>
  </si>
  <si>
    <r>
      <rPr>
        <sz val="6.5"/>
        <rFont val="Times New Roman"/>
        <family val="1"/>
      </rPr>
      <t>CABO DE COBRE FLEXÍVEL ISOLADO, 4 MM², ANTI-CHAMA 450/750 V, PARA CIRCUITOS TERMINAIS - FORNECIMENTO E INSTALAÇÃO. AF_03/2023</t>
    </r>
  </si>
  <si>
    <r>
      <rPr>
        <sz val="6.5"/>
        <rFont val="Times New Roman"/>
        <family val="1"/>
      </rPr>
      <t>1.10.6</t>
    </r>
  </si>
  <si>
    <r>
      <rPr>
        <sz val="6.5"/>
        <rFont val="Times New Roman"/>
        <family val="1"/>
      </rPr>
      <t>CABO DE COBRE FLEXÍVEL ISOLADO, 4 MM², ANTI-CHAMA 0,6/1,0 KV, PARA CIRCUITOS TERMINAIS - FORNECIMENTO E INSTALAÇÃO. AF_03/2023</t>
    </r>
  </si>
  <si>
    <r>
      <rPr>
        <sz val="6.5"/>
        <rFont val="Times New Roman"/>
        <family val="1"/>
      </rPr>
      <t>1.10.7</t>
    </r>
  </si>
  <si>
    <r>
      <rPr>
        <sz val="6.5"/>
        <rFont val="Times New Roman"/>
        <family val="1"/>
      </rPr>
      <t>CABO DE COBRE FLEXÍVEL ISOLADO, 10 MM², ANTI-CHAMA 0,6/1,0 KV, PARA DISTRIBUIÇÃO - FORNECIMENTO E INSTALAÇÃO. AF_12/2015</t>
    </r>
  </si>
  <si>
    <r>
      <rPr>
        <sz val="6.5"/>
        <rFont val="Times New Roman"/>
        <family val="1"/>
      </rPr>
      <t>1.10.8</t>
    </r>
  </si>
  <si>
    <r>
      <rPr>
        <sz val="6.5"/>
        <rFont val="Times New Roman"/>
        <family val="1"/>
      </rPr>
      <t>CABO DE COBRE ISOLADO, 16 MM², ANTI-CHAMA 0,6/1 KV, INSTALADO EM ELETROCALHA OU PERFILADO - FORNECIMENTO E INSTALAÇÃO. AF_10/2020</t>
    </r>
  </si>
  <si>
    <r>
      <rPr>
        <sz val="6.5"/>
        <rFont val="Times New Roman"/>
        <family val="1"/>
      </rPr>
      <t>1.10.9</t>
    </r>
  </si>
  <si>
    <r>
      <rPr>
        <sz val="6.5"/>
        <rFont val="Times New Roman"/>
        <family val="1"/>
      </rPr>
      <t>CABO DE COBRE ISOLADO, 25 MM², ANTI-CHAMA 0,6/1 KV, INSTALADO EM ELETROCALHA OU PERFILADO - FORNECIMENTO E INSTALAÇÃO. AF_10/2020</t>
    </r>
  </si>
  <si>
    <r>
      <rPr>
        <sz val="6.5"/>
        <rFont val="Times New Roman"/>
        <family val="1"/>
      </rPr>
      <t>CAIXA DE PASSAGEM METALICA DE SOBREPOR COM TAMPA PARAFUSADA, DIMENSOES 40 X 40 X 15 CM</t>
    </r>
  </si>
  <si>
    <r>
      <rPr>
        <sz val="6.5"/>
        <rFont val="Times New Roman"/>
        <family val="1"/>
      </rPr>
      <t>DISJUNTOR MONOPOLAR TIPO NEMA, CORRENTE NOMINAL DE 10 ATÉ 30A - FORNECIMENTO E INSTALAÇÃO. AF_10/2020</t>
    </r>
  </si>
  <si>
    <r>
      <rPr>
        <sz val="6.5"/>
        <rFont val="Times New Roman"/>
        <family val="1"/>
      </rPr>
      <t>DISJUNTOR MONOPOLAR TIPO DIN, CORRENTE NOMINAL DE 40A - FORNECIMENTO E INSTALAÇÃO. AF_10/2020</t>
    </r>
  </si>
  <si>
    <r>
      <rPr>
        <sz val="6.5"/>
        <rFont val="Times New Roman"/>
        <family val="1"/>
      </rPr>
      <t>DISPOSITIVO DR, 2 POLOS, SENSIBILIDADE DE 300 MA, CORRENTE DE 63 A, TIPO AC</t>
    </r>
  </si>
  <si>
    <r>
      <rPr>
        <sz val="6.5"/>
        <rFont val="Times New Roman"/>
        <family val="1"/>
      </rPr>
      <t xml:space="preserve">INTERRUPTOR SIMPLES (1 MÓDULO), 10A/250V, INCLUINDO
</t>
    </r>
    <r>
      <rPr>
        <sz val="6.5"/>
        <rFont val="Times New Roman"/>
        <family val="1"/>
      </rPr>
      <t>SUPORTE E PLACA - FORNECIMENTO E INSTALAÇÃO.</t>
    </r>
  </si>
  <si>
    <t>INTERRUPTOR PARALELO (3 MÓDULOS) 10A/250V INCLUINDO SUPORTE E PLACA - FORNECIMENTO E INSTALAÇÃO. AF_03/2023</t>
  </si>
  <si>
    <r>
      <rPr>
        <sz val="6.5"/>
        <rFont val="Times New Roman"/>
        <family val="1"/>
      </rPr>
      <t>TOMADA BAIXA DE EMBUTIR (1 MÓDULO), 2P+T 10 A, INCLUINDO SUPORTE E PLACA - FORNECIMENTO E INSTALAÇÃO. AF_03/2023</t>
    </r>
  </si>
  <si>
    <r>
      <rPr>
        <sz val="6.5"/>
        <rFont val="Times New Roman"/>
        <family val="1"/>
      </rPr>
      <t>TOMADA BAIXA DE EMBUTIR (1 MÓDULO), 2P+T 20 A, INCLUINDO SUPORTE E PLACA - FORNECIMENTO E INSTALAÇÃO. AF_03/2023</t>
    </r>
  </si>
  <si>
    <r>
      <rPr>
        <sz val="6.5"/>
        <rFont val="Times New Roman"/>
        <family val="1"/>
      </rPr>
      <t>INTERRUPTOR PARALELO (1 MÓDULO), 10A/250V, INCLUINDO SUPORTE E PLACA - FORNECIMENTO E INSTALAÇÃO. AF_03/2023</t>
    </r>
  </si>
  <si>
    <r>
      <rPr>
        <sz val="6.5"/>
        <rFont val="Times New Roman"/>
        <family val="1"/>
      </rPr>
      <t>ELETRODUTO FLEXÍVEL CORRUGADO, PVC, DN 25 MM (3/4"), PARA CIRCUITOS TERMINAIS, INSTALADO EM FORRO - FORNECIMENTO E INSTALAÇÃO. AF_03/2023</t>
    </r>
  </si>
  <si>
    <r>
      <rPr>
        <sz val="6.5"/>
        <rFont val="Times New Roman"/>
        <family val="1"/>
      </rPr>
      <t>ELETRODUTO FLEXÍVEL CORRUGADO, PVC, DN 32 MM (1"), PARA CIRCUITOS TERMINAIS, INSTALADO EM LAJE - FORNECIMENTO E INSTALAÇÃO. AF_03/2023</t>
    </r>
  </si>
  <si>
    <r>
      <rPr>
        <sz val="6.5"/>
        <rFont val="Times New Roman"/>
        <family val="1"/>
      </rPr>
      <t>ELETRODUTO RÍGIDO ROSCÁVEL, PVC, DN 40 MM (1 1/4"), PARA CIRCUITOS TERMINAIS, INSTALADO EM FORRO - FORNECIMENTO E INSTALAÇÃO. AF_03/2023</t>
    </r>
  </si>
  <si>
    <r>
      <rPr>
        <sz val="6.5"/>
        <rFont val="Times New Roman"/>
        <family val="1"/>
      </rPr>
      <t>ELETRODUTO RÍGIDO ROSCÁVEL, PVC, DN 60 MM (2"), PARA REDE ENTERRADA DE DISTRIBUIÇÃO DE ENERGIA ELÉTRICA - FORNECIMENTO E INSTALAÇÃO. AF_12/2021</t>
    </r>
  </si>
  <si>
    <r>
      <rPr>
        <sz val="6.5"/>
        <rFont val="Times New Roman"/>
        <family val="1"/>
      </rPr>
      <t>ELETRODUTO RÍGIDO ROSCÁVEL, PVC, DN 25 MM (3/4"), PARA CIRCUITOS TERMINAIS, INSTALADO EM LAJE - FORNECIMENTO E INSTALAÇÃO. AF_03/2023</t>
    </r>
  </si>
  <si>
    <r>
      <rPr>
        <sz val="6.5"/>
        <rFont val="Times New Roman"/>
        <family val="1"/>
      </rPr>
      <t>LUMINÁRIA ARANDELA TIPO TARTARUGA, COM GRADE, DE SOBREPOR, COM 1 LÂMPADA FLUORESCENTE DE 15 W, SEM REATOR - FORNECIMENTO E INSTALAÇÃO. AF_02/2020</t>
    </r>
  </si>
  <si>
    <r>
      <rPr>
        <sz val="6.5"/>
        <rFont val="Times New Roman"/>
        <family val="1"/>
      </rPr>
      <t>LUMINÁRIA TIPO PLAFON CIRCULAR, DE SOBREPOR, COM LED DE 12/13 W - FORNECIMENTO E INSTALAÇÃO. AF_03/2022</t>
    </r>
  </si>
  <si>
    <r>
      <rPr>
        <sz val="6.5"/>
        <rFont val="Times New Roman"/>
        <family val="1"/>
      </rPr>
      <t>ENTRADA DE ENERGIA ELÉTRICA, AÉREA, TRIFÁSICA, COM CAIXA DE EMBUTIR, CABO DE 10 MM2 E DISJUNTOR DIN 50A 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</si>
  <si>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</t>
    </r>
  </si>
  <si>
    <t>QUADRO DE DISTIBUIÇÃO DE ENERGIA EM CHAPA DE AÇO GALVANIZADO, DE EMBUTIR, COM BARRAMENTO TRIFÁSICO, PARA 12 DISJUNTORES DIN 100A - FORNECIMENTO E INSTALAÇÃO</t>
  </si>
  <si>
    <t>PISOS</t>
  </si>
  <si>
    <r>
      <rPr>
        <sz val="6.5"/>
        <rFont val="Times New Roman"/>
        <family val="1"/>
      </rPr>
      <t>1.11.1</t>
    </r>
  </si>
  <si>
    <r>
      <rPr>
        <sz val="6.5"/>
        <rFont val="Times New Roman"/>
        <family val="1"/>
      </rPr>
      <t>LASTRO DE CONCRETO MAGRO, APLICADO EM PISOS, LAJES SOBRE SOLO OU RADIERS. AF_08/2017</t>
    </r>
  </si>
  <si>
    <r>
      <rPr>
        <sz val="6.5"/>
        <rFont val="Times New Roman"/>
        <family val="1"/>
      </rPr>
      <t>1.11.2</t>
    </r>
  </si>
  <si>
    <r>
      <rPr>
        <sz val="6.5"/>
        <rFont val="Times New Roman"/>
        <family val="1"/>
      </rPr>
      <t>(COMPOSIÇÃO REPRESENTATIVA) DO SERVIÇO DE CONTRAPISO EM ARGAMASSA TRAÇO 1:4 (CIM E AREIA), BETONEIRA 400 L, E = 4 CM ÁREAS SECAS E  MOLHADAS SOBRE LAJE , E = 3 CM ÁREAS MOLHADAS SOBRE IMPERMEABILIZAÇÃO, CASA E EDIFICAÇÃO PÚBLICA PADRÃO. AF_11/2014</t>
    </r>
  </si>
  <si>
    <r>
      <rPr>
        <sz val="6.5"/>
        <rFont val="Times New Roman"/>
        <family val="1"/>
      </rPr>
      <t>1.11.3</t>
    </r>
  </si>
  <si>
    <r>
      <rPr>
        <sz val="6.5"/>
        <rFont val="Times New Roman"/>
        <family val="1"/>
      </rPr>
      <t>REVESTIMENTO CERÂMICO PARA PISO COM PLACAS TIPO PORCELANATO DE DIMENSÕES 45X45 CM APLICADA EM AMBIENTES DE ÁREA MENOR QUE 5 M². AF_02/2023_PE</t>
    </r>
  </si>
  <si>
    <r>
      <rPr>
        <sz val="6.5"/>
        <rFont val="Times New Roman"/>
        <family val="1"/>
      </rPr>
      <t>1.11.4</t>
    </r>
  </si>
  <si>
    <r>
      <rPr>
        <sz val="6.5"/>
        <rFont val="Times New Roman"/>
        <family val="1"/>
      </rPr>
      <t>1.11.5</t>
    </r>
  </si>
  <si>
    <r>
      <rPr>
        <sz val="6.5"/>
        <rFont val="Times New Roman"/>
        <family val="1"/>
      </rPr>
      <t>EXECUÇÃO DE PAVIMENTO EM PISO INTERTRAVADO, COM BLOCO 16 FACES DE 22 X 11 CM, ESPESSURA 6 CM. AF_10/2022</t>
    </r>
  </si>
  <si>
    <r>
      <rPr>
        <sz val="6.5"/>
        <rFont val="Times New Roman"/>
        <family val="1"/>
      </rPr>
      <t>1.11.6</t>
    </r>
  </si>
  <si>
    <r>
      <rPr>
        <sz val="6.5"/>
        <rFont val="Times New Roman"/>
        <family val="1"/>
      </rPr>
      <t xml:space="preserve">ASSENTAMENTO DE GUIA (MEIO-FIO) EM TRECHO RETO, CONFECCIONADA EM CONCRETO PRÉ-FABRICADO, DIMENSÕES 100X15X13X30 CM (COMPRIMENTO X BASE
</t>
    </r>
    <r>
      <rPr>
        <sz val="6.5"/>
        <rFont val="Times New Roman"/>
        <family val="1"/>
      </rPr>
      <t>INFERIOR X BASE SUPERIOR X ALTURA), PARA VIAS URBANAS</t>
    </r>
  </si>
  <si>
    <r>
      <rPr>
        <sz val="6.5"/>
        <rFont val="Times New Roman"/>
        <family val="1"/>
      </rPr>
      <t>1.11.7</t>
    </r>
  </si>
  <si>
    <r>
      <rPr>
        <sz val="6.5"/>
        <rFont val="Times New Roman"/>
        <family val="1"/>
      </rPr>
      <t>1.11.8</t>
    </r>
  </si>
  <si>
    <r>
      <rPr>
        <sz val="6.5"/>
        <rFont val="Times New Roman"/>
        <family val="1"/>
      </rPr>
      <t>EXECUÇÃO DE PASSEIO EM PISO INTERTRAVADO, COM BLOCO RETANGULAR COLORIDO DE 20 X 10 CM, ESPESSURA 6 CM. AF_10/2022</t>
    </r>
  </si>
  <si>
    <t>COBERTA</t>
  </si>
  <si>
    <r>
      <rPr>
        <sz val="6.5"/>
        <rFont val="Times New Roman"/>
        <family val="1"/>
      </rPr>
      <t>1.12.1</t>
    </r>
  </si>
  <si>
    <r>
      <rPr>
        <sz val="6.5"/>
        <rFont val="Times New Roman"/>
        <family val="1"/>
      </rPr>
      <t xml:space="preserve">TELHAMENTO COM TELHA ONDULADA DE FIBROCIMENTO E = 6 MM, COM RECOBRIMENTO LATERAL DE 1/4 DE ONDA PARA TELHADO COM INCLINAÇÃO MAIOR QUE 10°, COM ATÉ 2
</t>
    </r>
    <r>
      <rPr>
        <sz val="6.5"/>
        <rFont val="Times New Roman"/>
        <family val="1"/>
      </rPr>
      <t>ÁGUAS, INCLUSO IÇAMENTO. AF_07/2019</t>
    </r>
  </si>
  <si>
    <r>
      <rPr>
        <sz val="6.5"/>
        <rFont val="Times New Roman"/>
        <family val="1"/>
      </rPr>
      <t>1.12.2</t>
    </r>
  </si>
  <si>
    <r>
      <rPr>
        <sz val="6.5"/>
        <rFont val="Times New Roman"/>
        <family val="1"/>
      </rPr>
      <t>IMPERMEABILIZAÇÃO DE SUPERFÍCIE COM MANTA ASFÁLTICA, UMA CAMADA, INCLUSIVE APLICAÇÃO DE PRIMER ASFÁLTICO, E=3MM. AF_06/2018</t>
    </r>
  </si>
  <si>
    <r>
      <rPr>
        <sz val="6.5"/>
        <rFont val="Times New Roman"/>
        <family val="1"/>
      </rPr>
      <t>1.12.3</t>
    </r>
  </si>
  <si>
    <r>
      <rPr>
        <sz val="6.5"/>
        <rFont val="Times New Roman"/>
        <family val="1"/>
      </rPr>
      <t>PROTEÇÃO MECÂNICA DE SUPERFICIE HORIZONTAL COM ARGAMASSA DE CIMENTO E AREIA, TRAÇO 1:3, E=3CM. AF_06/2018</t>
    </r>
  </si>
  <si>
    <r>
      <rPr>
        <sz val="6.5"/>
        <rFont val="Times New Roman"/>
        <family val="1"/>
      </rPr>
      <t>1.12.4</t>
    </r>
  </si>
  <si>
    <r>
      <rPr>
        <sz val="6.5"/>
        <rFont val="Times New Roman"/>
        <family val="1"/>
      </rPr>
      <t xml:space="preserve">FABRICAÇÃO E INSTALAÇÃO DE MEIA TESOURA DE MADEIRA NÃO APARELHADA, COM VÃO DE 9 M, PARA TELHA ONDULADA DE FIBROCIMENTO, ALUMÍNIO,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</si>
  <si>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1.12.5</t>
    </r>
  </si>
  <si>
    <r>
      <rPr>
        <sz val="6.5"/>
        <rFont val="Times New Roman"/>
        <family val="1"/>
      </rPr>
      <t xml:space="preserve">FABRICAÇÃO E INSTALAÇÃO DE TESOURA INTEIRA EM MADEIRA NÃO APARELHADA, VÃO DE 10 M, PARA TELHA ONDULADA DE FIBROCIMENTO, METÁLICA,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</si>
  <si>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1.12.6</t>
    </r>
  </si>
  <si>
    <r>
      <rPr>
        <sz val="6.5"/>
        <rFont val="Times New Roman"/>
        <family val="1"/>
      </rPr>
      <t xml:space="preserve">TRAMA DE MADEIRA COMPOSTA POR TERÇAS PARA TELHADOS DE ATÉ 2 ÁGUAS PARA TELHA ESTRUTURAL DE FIBROCIMENTO, INCLUSO TRANSPORTE VERTICAL.
</t>
    </r>
    <r>
      <rPr>
        <sz val="6.5"/>
        <rFont val="Times New Roman"/>
        <family val="1"/>
      </rPr>
      <t>AF_07/2019</t>
    </r>
  </si>
  <si>
    <r>
      <rPr>
        <sz val="6.5"/>
        <rFont val="Times New Roman"/>
        <family val="1"/>
      </rPr>
      <t>1.12.7</t>
    </r>
  </si>
  <si>
    <r>
      <rPr>
        <sz val="6.5"/>
        <rFont val="Times New Roman"/>
        <family val="1"/>
      </rPr>
      <t>RUFO EM FIBROCIMENTO PARA TELHA ONDULADA E = 6 MM, ABA DE 26 CM, INCLUSO TRANSPORTE VERTICAL, EXCETO CONTRARRUFO. AF_07/2019</t>
    </r>
  </si>
  <si>
    <r>
      <rPr>
        <sz val="6.5"/>
        <rFont val="Times New Roman"/>
        <family val="1"/>
      </rPr>
      <t>1.12.8</t>
    </r>
  </si>
  <si>
    <r>
      <rPr>
        <sz val="6.5"/>
        <rFont val="Times New Roman"/>
        <family val="1"/>
      </rPr>
      <t>CALHA EM CHAPA DE AÇO GALVANIZADO NÚMERO 24, DESENVOLVIMENTO DE 100 CM, INCLUSO TRANSPORTE VERTICAL. AF_07/2019</t>
    </r>
  </si>
  <si>
    <r>
      <rPr>
        <sz val="6.5"/>
        <rFont val="Times New Roman"/>
        <family val="1"/>
      </rPr>
      <t>1.12.9</t>
    </r>
  </si>
  <si>
    <r>
      <rPr>
        <sz val="6.5"/>
        <rFont val="Times New Roman"/>
        <family val="1"/>
      </rPr>
      <t>FORRO EM PLACAS DE GESSO, PARA AMBIENTES COMERCIAIS. AF_05/2017_PS</t>
    </r>
  </si>
  <si>
    <r>
      <rPr>
        <sz val="6.5"/>
        <rFont val="Times New Roman"/>
        <family val="1"/>
      </rPr>
      <t>TELHAMENTO COM TELHA METÁLICA TERMOACÚSTICA E = 30 MM, COM ATÉ 2 ÁGUAS, INCLUSO IÇAMENTO. AF_07/2019</t>
    </r>
  </si>
  <si>
    <r>
      <rPr>
        <sz val="6.5"/>
        <rFont val="Times New Roman"/>
        <family val="1"/>
      </rPr>
      <t xml:space="preserve">TRAMA DE AÇO COMPOSTA POR TERÇAS PARA TELHADOS DE ATÉ 2 ÁGUAS PARA TELHA ONDULADA DE FIBROCIMENTO, METÁLICA, PLÁSTICA OU TERMOACÚSTICA, INCLUSO
</t>
    </r>
    <r>
      <rPr>
        <sz val="6.5"/>
        <rFont val="Times New Roman"/>
        <family val="1"/>
      </rPr>
      <t>TRANSPORTE VERTICAL. AF_07/2019</t>
    </r>
  </si>
  <si>
    <t>INSTALAÇÕES HIDROSANITÁRIAS E PLUVIAL</t>
  </si>
  <si>
    <r>
      <rPr>
        <sz val="6.5"/>
        <rFont val="Times New Roman"/>
        <family val="1"/>
      </rPr>
      <t>1.13.1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</si>
  <si>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</si>
  <si>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</si>
  <si>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
</t>
    </r>
    <r>
      <rPr>
        <sz val="6.5"/>
        <rFont val="Times New Roman"/>
        <family val="1"/>
      </rPr>
      <t>DISTRIBUIÇÃO), INCLUSIVE CONEXÕES, CORTES E FIXAÇÕES,</t>
    </r>
  </si>
  <si>
    <r>
      <rPr>
        <sz val="6.5"/>
        <rFont val="Times New Roman"/>
        <family val="1"/>
      </rPr>
      <t>1.13.3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</si>
  <si>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</si>
  <si>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1.13.4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</si>
  <si>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40 MM (INSTALADO EM PRUMADA), INCLUSIVE CONEXÕES,
</t>
    </r>
    <r>
      <rPr>
        <sz val="6.5"/>
        <rFont val="Times New Roman"/>
        <family val="1"/>
      </rPr>
      <t>CORTES E FIXAÇÕES, PARA PRÉDIOS. AF_10/2015</t>
    </r>
  </si>
  <si>
    <r>
      <rPr>
        <sz val="6.5"/>
        <rFont val="Times New Roman"/>
        <family val="1"/>
      </rPr>
      <t>1.13.5</t>
    </r>
  </si>
  <si>
    <r>
      <rPr>
        <sz val="6.5"/>
        <rFont val="Times New Roman"/>
        <family val="1"/>
      </rPr>
      <t>REGISTRO DE GAVETA BRUTO, LATÃO, ROSCÁVEL, 3/4", COM ACABAMENTO E CANOPLA CROMADOS - FORNECIMENTO E INSTALAÇÃO. AF_08/2021</t>
    </r>
  </si>
  <si>
    <r>
      <rPr>
        <sz val="6.5"/>
        <rFont val="Times New Roman"/>
        <family val="1"/>
      </rPr>
      <t>1.13.6</t>
    </r>
  </si>
  <si>
    <r>
      <rPr>
        <sz val="6.5"/>
        <rFont val="Times New Roman"/>
        <family val="1"/>
      </rPr>
      <t>REGISTRO DE ESFERA, PVC, SOLDÁVEL, COM VOLANTE, DN  32 MM - FORNECIMENTO E INSTALAÇÃO. AF_08/2021</t>
    </r>
  </si>
  <si>
    <r>
      <rPr>
        <sz val="6.5"/>
        <rFont val="Times New Roman"/>
        <family val="1"/>
      </rPr>
      <t>1.13.7</t>
    </r>
  </si>
  <si>
    <r>
      <rPr>
        <sz val="6.5"/>
        <rFont val="Times New Roman"/>
        <family val="1"/>
      </rPr>
      <t>REGISTRO DE PRESSÃO BRUTO, LATÃO, ROSCÁVEL, 3/4", COM ACABAMENTO E CANOPLA CROMADOS - FORNECIMENTO E INSTALAÇÃO. AF_08/2021</t>
    </r>
  </si>
  <si>
    <r>
      <rPr>
        <sz val="6.5"/>
        <rFont val="Times New Roman"/>
        <family val="1"/>
      </rPr>
      <t>1.13.8</t>
    </r>
  </si>
  <si>
    <r>
      <rPr>
        <sz val="6.5"/>
        <rFont val="Times New Roman"/>
        <family val="1"/>
      </rPr>
      <t>CAIXA D´ÁGUA EM POLIÉSTER REFORÇADO COM FIBRA DE VIDRO, 1000 LITROS - FORNECIMENTO E INSTALAÇÃO. AF_06/2021</t>
    </r>
  </si>
  <si>
    <r>
      <rPr>
        <sz val="6.5"/>
        <rFont val="Times New Roman"/>
        <family val="1"/>
      </rPr>
      <t>1.13.9</t>
    </r>
  </si>
  <si>
    <r>
      <rPr>
        <sz val="6.5"/>
        <rFont val="Times New Roman"/>
        <family val="1"/>
      </rPr>
      <t>TORNEIRA DE BOIA PARA CAIXA D'ÁGUA, ROSCÁVEL, 3/4" - FORNECIMENTO E INSTALAÇÃO. AF_08/2021</t>
    </r>
  </si>
  <si>
    <r>
      <rPr>
        <sz val="6.5"/>
        <rFont val="Times New Roman"/>
        <family val="1"/>
      </rPr>
      <t>REGISTRO DE ESFERA, PVC, SOLDÁVEL, COM VOLANTE, DN  40 MM - FORNECIMENTO E INSTALAÇÃO. AF_08/2021</t>
    </r>
  </si>
  <si>
    <r>
      <rPr>
        <sz val="6.5"/>
        <rFont val="Times New Roman"/>
        <family val="1"/>
      </rPr>
      <t>CAIXA ENTERRADA HIDRÁULICA RETANGULAR EM ALVENARIA COM TIJOLOS CERÂMICOS MACIÇOS, DIMENSÕES INTERNAS: 0,6X0,6X0,6 M PARA REDE DE ESGOTO. AF_12/2020</t>
    </r>
  </si>
  <si>
    <r>
      <rPr>
        <sz val="6.5"/>
        <rFont val="Times New Roman"/>
        <family val="1"/>
      </rPr>
      <t>CAIXA ENTERRADA HIDRÁULICA RETANGULAR, EM ALVENARIA COM BLOCOS DE CONCRETO, DIMENSÕES INTERNAS: 0,4X0,4X0,4 M PARA REDE DE DRENAGEM. AF_12/2020</t>
    </r>
  </si>
  <si>
    <r>
      <rPr>
        <sz val="6.5"/>
        <rFont val="Times New Roman"/>
        <family val="1"/>
      </rPr>
      <t>CAIXA SIFONADA, PVC, DN 100 X 100 X 50 MM, FORNECIDA E INSTALADA EM RAMAIS DE ENCAMINHAMENTO DE ÁGUA PLUVIAL. AF_06/2022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</si>
  <si>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40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</si>
  <si>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50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</si>
  <si>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CAIXA DE GORDURA SIMPLES (CAPACIDADE: 36 L), RETANGULAR, EM ALVENARIA COM BLOCOS DE CONCRETO, DIMENSÕES INTERNAS = 0,2X0,4 M, ALTURA INTERNA = 0,8 M.
</t>
    </r>
    <r>
      <rPr>
        <sz val="6.5"/>
        <rFont val="Times New Roman"/>
        <family val="1"/>
      </rPr>
      <t>AF_12/2020</t>
    </r>
  </si>
  <si>
    <t>(COMPOSIÇÃO REPRESENTATIVA) DO SERVIÇO DE INST. TUBO PVC, SÉRIE N, ESGOTO PREDIAL, 100 MM (INST. RAMAL DESCARGA, RAMAL DE ESG. SANIT., PRUMADA ESG. SANIT.,
VENTILAÇÃO OU SUB-COLETOR AÉREO), INCL. CONEXÕES E</t>
  </si>
  <si>
    <r>
      <rPr>
        <sz val="6.5"/>
        <rFont val="Times New Roman"/>
        <family val="1"/>
      </rPr>
      <t>CAIXA ENTERRADA HIDRÁULICA RETANGULAR EM ALVENARIA COM TIJOLOS CERÂMICOS MACIÇOS, DIMENSÕES INTERNAS: 0,4X0,4X0,4 M PARA REDE DE DRENAGEM. AF_12/2020</t>
    </r>
  </si>
  <si>
    <r>
      <rPr>
        <sz val="6.5"/>
        <rFont val="Times New Roman"/>
        <family val="1"/>
      </rPr>
      <t xml:space="preserve">(COMPOSIÇÃO REPRESENTATIVA) DO SERVIÇO DE INSTALAÇÃO DE TUBOS DE PVC, SÉRIE R, ÁGUA PLUVIAL, DN 100 MM (INSTALADO EM RAMAL DE ENCAMINHAMENTO, OU
</t>
    </r>
    <r>
      <rPr>
        <sz val="6.5"/>
        <rFont val="Times New Roman"/>
        <family val="1"/>
      </rPr>
      <t>CONDUTORES VERTICAIS), INCLUSIVE CONEXÕES, CORTES E</t>
    </r>
  </si>
  <si>
    <t>LOUÇAS E METAIS</t>
  </si>
  <si>
    <r>
      <rPr>
        <sz val="6.5"/>
        <rFont val="Times New Roman"/>
        <family val="1"/>
      </rPr>
      <t>1.14.1</t>
    </r>
  </si>
  <si>
    <r>
      <rPr>
        <sz val="6.5"/>
        <rFont val="Times New Roman"/>
        <family val="1"/>
      </rPr>
      <t>BANCADA DE GRANITO VERDE UBATUBA - FORNECIMENTO E INSTALAÇÃO.  [ADAPTADO ORSE 11150]</t>
    </r>
  </si>
  <si>
    <r>
      <rPr>
        <sz val="6.5"/>
        <rFont val="Times New Roman"/>
        <family val="1"/>
      </rPr>
      <t>1.14.2</t>
    </r>
  </si>
  <si>
    <r>
      <rPr>
        <sz val="6.5"/>
        <rFont val="Times New Roman"/>
        <family val="1"/>
      </rPr>
      <t>TORNEIRA CROMADA DE MESA, 1/2 OU 3/4, PARA LAVATÓRIO, PADRÃO POPULAR - FORNECIMENTO E INSTALAÇÃO. AF_01/2020</t>
    </r>
  </si>
  <si>
    <r>
      <rPr>
        <sz val="6.5"/>
        <rFont val="Times New Roman"/>
        <family val="1"/>
      </rPr>
      <t>1.14.3</t>
    </r>
  </si>
  <si>
    <r>
      <rPr>
        <sz val="6.5"/>
        <rFont val="Times New Roman"/>
        <family val="1"/>
      </rPr>
      <t>TORNEIRA CROMADA LONGA, DE PAREDE, 1/2 OU 3/4, PARA PIA DE COZINHA, PADRÃO POPULAR - FORNECIMENTO E INSTALAÇÃO. AF_01/2020</t>
    </r>
  </si>
  <si>
    <r>
      <rPr>
        <sz val="6.5"/>
        <rFont val="Times New Roman"/>
        <family val="1"/>
      </rPr>
      <t>1.14.4</t>
    </r>
  </si>
  <si>
    <r>
      <rPr>
        <sz val="6.5"/>
        <rFont val="Times New Roman"/>
        <family val="1"/>
      </rPr>
      <t xml:space="preserve">CUBA DE EMBUTIR OVAL EM LOUÇA BRANCA, 35 X 50CM OU EQUIVALENTE, INCLUSO VÁLVULA E SIFÃO TIPO GARRAFA EM METAL CROMADO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</si>
  <si>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1.14.5</t>
    </r>
  </si>
  <si>
    <r>
      <rPr>
        <sz val="6.5"/>
        <rFont val="Times New Roman"/>
        <family val="1"/>
      </rPr>
      <t xml:space="preserve">VASO SANITÁRIO SIFONADO COM CAIXA ACOPLADA LOUÇA BRANCA - PADRÃO MÉDIO, INCLUSO ENGATE FLEXÍVEL EM METAL CROMADO, 1/2  X 40CM - FORNECIMENTO E
</t>
    </r>
    <r>
      <rPr>
        <sz val="6.5"/>
        <rFont val="Times New Roman"/>
        <family val="1"/>
      </rPr>
      <t>INSTALAÇÃO. AF_01/2020</t>
    </r>
  </si>
  <si>
    <r>
      <rPr>
        <sz val="6.5"/>
        <rFont val="Times New Roman"/>
        <family val="1"/>
      </rPr>
      <t>1.14.6</t>
    </r>
  </si>
  <si>
    <r>
      <rPr>
        <sz val="6.5"/>
        <rFont val="Times New Roman"/>
        <family val="1"/>
      </rPr>
      <t xml:space="preserve">CUBA DE EMBUTIR DE AÇO INOXIDÁVEL MÉDIA, INCLUSO VÁLVULA TIPO AMERICANA EM METAL CROMADO E SIFÃO FLEXÍVEL EM PVC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</si>
  <si>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1.14.7</t>
    </r>
  </si>
  <si>
    <r>
      <rPr>
        <sz val="6.5"/>
        <rFont val="Times New Roman"/>
        <family val="1"/>
      </rPr>
      <t>BARRA DE APOIO RETA, EM ACO INOX POLIDO, COMPRIMENTO 80 CM,  FIXADA NA PAREDE - FORNECIMENTO E INSTALAÇÃO. AF_01/2020</t>
    </r>
  </si>
  <si>
    <r>
      <rPr>
        <b/>
        <sz val="6.5"/>
        <rFont val="Times New Roman"/>
        <family val="1"/>
      </rPr>
      <t>CONSTRUÇÃO DO QUIOSQUE DA GUARDA MUNICIPAL, NO MUNICÍPIO DE
SOUSA- PB</t>
    </r>
  </si>
  <si>
    <r>
      <rPr>
        <sz val="6.5"/>
        <rFont val="Times New Roman"/>
        <family val="1"/>
      </rPr>
      <t>2.1.1</t>
    </r>
  </si>
  <si>
    <r>
      <rPr>
        <sz val="6.5"/>
        <rFont val="Times New Roman"/>
        <family val="1"/>
      </rPr>
      <t>2.2.1</t>
    </r>
  </si>
  <si>
    <r>
      <rPr>
        <sz val="6.5"/>
        <rFont val="Times New Roman"/>
        <family val="1"/>
      </rPr>
      <t xml:space="preserve">ESCAVAÇÃO MANUAL DE VALA COM PROFUNDIDADE MENOR
</t>
    </r>
    <r>
      <rPr>
        <sz val="6.5"/>
        <rFont val="Times New Roman"/>
        <family val="1"/>
      </rPr>
      <t>OU IGUAL A 1,30 M. AF_02/2021</t>
    </r>
  </si>
  <si>
    <r>
      <rPr>
        <sz val="6.5"/>
        <rFont val="Times New Roman"/>
        <family val="1"/>
      </rPr>
      <t>2.2.2</t>
    </r>
  </si>
  <si>
    <r>
      <rPr>
        <sz val="6.5"/>
        <rFont val="Times New Roman"/>
        <family val="1"/>
      </rPr>
      <t>2.2.3</t>
    </r>
  </si>
  <si>
    <r>
      <rPr>
        <sz val="6.5"/>
        <rFont val="Times New Roman"/>
        <family val="1"/>
      </rPr>
      <t xml:space="preserve">ATERRO MANUAL DE VALAS COM SOLO ARGILO-ARENOSO E
</t>
    </r>
    <r>
      <rPr>
        <sz val="6.5"/>
        <rFont val="Times New Roman"/>
        <family val="1"/>
      </rPr>
      <t>COMPACTAÇÃO MECANIZADA. AF_05/2016</t>
    </r>
  </si>
  <si>
    <r>
      <rPr>
        <sz val="6.5"/>
        <rFont val="Times New Roman"/>
        <family val="1"/>
      </rPr>
      <t>2.3.1</t>
    </r>
  </si>
  <si>
    <r>
      <rPr>
        <sz val="6.5"/>
        <rFont val="Times New Roman"/>
        <family val="1"/>
      </rPr>
      <t xml:space="preserve">ALVENARIA DE EMBASAMENTO COM BLOCO CERÂMICO DE 9X14X19CM E ARGAMASSA DE ASSENTAMENTO COM
</t>
    </r>
    <r>
      <rPr>
        <sz val="6.5"/>
        <rFont val="Times New Roman"/>
        <family val="1"/>
      </rPr>
      <t>PREPARO EM BETONEIRA. AF_05/2020.  [ADAPTADO SINAPI</t>
    </r>
  </si>
  <si>
    <r>
      <rPr>
        <sz val="6.5"/>
        <rFont val="Times New Roman"/>
        <family val="1"/>
      </rPr>
      <t>2.3.2</t>
    </r>
  </si>
  <si>
    <r>
      <rPr>
        <sz val="6.5"/>
        <rFont val="Times New Roman"/>
        <family val="1"/>
      </rPr>
      <t xml:space="preserve">PREPARO DE FUNDO DE VALA COM LARGURA MENOR QUE 1,5
</t>
    </r>
    <r>
      <rPr>
        <sz val="6.5"/>
        <rFont val="Times New Roman"/>
        <family val="1"/>
      </rPr>
      <t>M (ACERTO DO SOLO NATURAL). AF_08/2020</t>
    </r>
  </si>
  <si>
    <r>
      <rPr>
        <sz val="6.5"/>
        <rFont val="Times New Roman"/>
        <family val="1"/>
      </rPr>
      <t>2.3.3</t>
    </r>
  </si>
  <si>
    <r>
      <rPr>
        <sz val="6.5"/>
        <rFont val="Times New Roman"/>
        <family val="1"/>
      </rPr>
      <t xml:space="preserve">LASTRO DE CONCRETO MAGRO, APLICADO EM BLOCOS DE COROAMENTO OU SAPATAS, ESPESSURA DE 5 CM.
</t>
    </r>
    <r>
      <rPr>
        <sz val="6.5"/>
        <rFont val="Times New Roman"/>
        <family val="1"/>
      </rPr>
      <t>AF_08/2017</t>
    </r>
  </si>
  <si>
    <r>
      <rPr>
        <sz val="6.5"/>
        <rFont val="Times New Roman"/>
        <family val="1"/>
      </rPr>
      <t>2.3.4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</si>
  <si>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8 MM - MONTAGEM. AF_06/2017</t>
    </r>
  </si>
  <si>
    <r>
      <rPr>
        <sz val="6.5"/>
        <rFont val="Times New Roman"/>
        <family val="1"/>
      </rPr>
      <t>2.3.5</t>
    </r>
  </si>
  <si>
    <r>
      <rPr>
        <sz val="6.5"/>
        <rFont val="Times New Roman"/>
        <family val="1"/>
      </rPr>
      <t xml:space="preserve">FABRICAÇÃO, MONTAGEM E DESMONTAGEM DE FÔRMA PARA BLOCO DE COROAMENTO, EM MADEIRA SERRADA, E=25
</t>
    </r>
    <r>
      <rPr>
        <sz val="6.5"/>
        <rFont val="Times New Roman"/>
        <family val="1"/>
      </rPr>
      <t>MM, 4 UTILIZAÇÕES. AF_06/2017</t>
    </r>
  </si>
  <si>
    <r>
      <rPr>
        <sz val="6.5"/>
        <rFont val="Times New Roman"/>
        <family val="1"/>
      </rPr>
      <t>2.3.6</t>
    </r>
  </si>
  <si>
    <r>
      <rPr>
        <sz val="6.5"/>
        <rFont val="Times New Roman"/>
        <family val="1"/>
      </rPr>
      <t>2.3.7</t>
    </r>
  </si>
  <si>
    <r>
      <rPr>
        <sz val="6.5"/>
        <rFont val="Times New Roman"/>
        <family val="1"/>
      </rPr>
      <t xml:space="preserve">CONCRETO FCK = 30MPA, TRAÇO 1:2,1:2,5 (EM MASSA SECA DE CIMENTO/ AREIA MÉDIA/ BRITA 1) - PREPARO MECÂNICO
</t>
    </r>
    <r>
      <rPr>
        <sz val="6.5"/>
        <rFont val="Times New Roman"/>
        <family val="1"/>
      </rPr>
      <t>COM BETONEIRA 400 L. AF_05/2021</t>
    </r>
  </si>
  <si>
    <r>
      <rPr>
        <sz val="6.5"/>
        <rFont val="Times New Roman"/>
        <family val="1"/>
      </rPr>
      <t>2.3.8</t>
    </r>
  </si>
  <si>
    <r>
      <rPr>
        <sz val="6.5"/>
        <rFont val="Times New Roman"/>
        <family val="1"/>
      </rPr>
      <t xml:space="preserve">LANÇAMENTO COM USO DE BALDES, ADENSAMENTO E
</t>
    </r>
    <r>
      <rPr>
        <sz val="6.5"/>
        <rFont val="Times New Roman"/>
        <family val="1"/>
      </rPr>
      <t>ACABAMENTO DE CONCRETO EM ESTRUTURAS. AF_02/2022</t>
    </r>
  </si>
  <si>
    <r>
      <rPr>
        <sz val="6.5"/>
        <rFont val="Times New Roman"/>
        <family val="1"/>
      </rPr>
      <t>2.3.9</t>
    </r>
  </si>
  <si>
    <r>
      <rPr>
        <sz val="6.5"/>
        <rFont val="Times New Roman"/>
        <family val="1"/>
      </rPr>
      <t xml:space="preserve">ARMAÇÃO DE BLOCO, VIGA BALDRAME E SAPATA UTILIZANDO
</t>
    </r>
    <r>
      <rPr>
        <sz val="6.5"/>
        <rFont val="Times New Roman"/>
        <family val="1"/>
      </rPr>
      <t>AÇO CA-60 DE 5 MM - MONTAGEM. AF_06/2017</t>
    </r>
  </si>
  <si>
    <r>
      <rPr>
        <sz val="6.5"/>
        <rFont val="Times New Roman"/>
        <family val="1"/>
      </rPr>
      <t xml:space="preserve">ARMAÇÃO DE BLOCO, VIGA BALDRAME OU SAPATA UTILIZANDO AÇO CA-50 DE 6,3 MM - MONTAGEM.
</t>
    </r>
    <r>
      <rPr>
        <sz val="6.5"/>
        <rFont val="Times New Roman"/>
        <family val="1"/>
      </rPr>
      <t>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</si>
  <si>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10 MM - MONTAGEM. AF_06/2017</t>
    </r>
  </si>
  <si>
    <r>
      <rPr>
        <sz val="6.5"/>
        <rFont val="Times New Roman"/>
        <family val="1"/>
      </rPr>
      <t xml:space="preserve">FABRICAÇÃO, MONTAGEM E DESMONTAGEM DE FÔRMA PARA VIGA BALDRAME, EM MADEIRA SERRADA, E=25 MM, 4
</t>
    </r>
    <r>
      <rPr>
        <sz val="6.5"/>
        <rFont val="Times New Roman"/>
        <family val="1"/>
      </rPr>
      <t>UTILIZAÇÕES. AF_06/2017</t>
    </r>
  </si>
  <si>
    <r>
      <rPr>
        <sz val="6.5"/>
        <rFont val="Times New Roman"/>
        <family val="1"/>
      </rPr>
      <t xml:space="preserve">IMPERMEABILIZAÇÃO DE SUPERFÍCIE COM EMULSÃO
</t>
    </r>
    <r>
      <rPr>
        <sz val="6.5"/>
        <rFont val="Times New Roman"/>
        <family val="1"/>
      </rPr>
      <t>ASFÁLTICA, 2 DEMÃOS AF_06/2018</t>
    </r>
  </si>
  <si>
    <r>
      <rPr>
        <sz val="6.5"/>
        <rFont val="Times New Roman"/>
        <family val="1"/>
      </rPr>
      <t>2.4.1</t>
    </r>
  </si>
  <si>
    <r>
      <rPr>
        <sz val="6.5"/>
        <rFont val="Times New Roman"/>
        <family val="1"/>
      </rPr>
      <t xml:space="preserve">MONTAGEM E DESMONTAGEM DE FÔRMA DE PILARES RETANGULARES E ESTRUTURAS SIMILARES, PÉ-DIREITO SIMPLES, EM CHAPA DE MADEIRA COMPENSADA
</t>
    </r>
    <r>
      <rPr>
        <sz val="6.5"/>
        <rFont val="Times New Roman"/>
        <family val="1"/>
      </rPr>
      <t>PLASTIFICADA, 18 UTILIZAÇÕES. AF_09/2020</t>
    </r>
  </si>
  <si>
    <r>
      <rPr>
        <sz val="6.5"/>
        <rFont val="Times New Roman"/>
        <family val="1"/>
      </rPr>
      <t>2.4.2</t>
    </r>
  </si>
  <si>
    <r>
      <rPr>
        <sz val="6.5"/>
        <rFont val="Times New Roman"/>
        <family val="1"/>
      </rPr>
      <t xml:space="preserve">MONTAGEM E DESMONTAGEM DE FÔRMA DE VIGA, ESCORAMENTO METÁLICO, PÉ-DIREITO SIMPLES, EM CHAPA
</t>
    </r>
    <r>
      <rPr>
        <sz val="6.5"/>
        <rFont val="Times New Roman"/>
        <family val="1"/>
      </rPr>
      <t>DE MADEIRA PLASTIFICADA, 18 UTILIZAÇÕES. AF_09/2020</t>
    </r>
  </si>
  <si>
    <r>
      <rPr>
        <sz val="6.5"/>
        <rFont val="Times New Roman"/>
        <family val="1"/>
      </rPr>
      <t>2.4.3</t>
    </r>
  </si>
  <si>
    <r>
      <rPr>
        <sz val="6.5"/>
        <rFont val="Times New Roman"/>
        <family val="1"/>
      </rPr>
      <t xml:space="preserve">FABRICAÇÃO DE FÔRMA PARA LAJES, EM CHAPA DE MADEIRA
</t>
    </r>
    <r>
      <rPr>
        <sz val="6.5"/>
        <rFont val="Times New Roman"/>
        <family val="1"/>
      </rPr>
      <t>COMPENSADA RESINADA, E = 17 MM. AF_09/2020</t>
    </r>
  </si>
  <si>
    <r>
      <rPr>
        <sz val="6.5"/>
        <rFont val="Times New Roman"/>
        <family val="1"/>
      </rPr>
      <t>2.4.4</t>
    </r>
  </si>
  <si>
    <r>
      <rPr>
        <sz val="6.5"/>
        <rFont val="Times New Roman"/>
        <family val="1"/>
      </rPr>
      <t xml:space="preserve">ARMAÇÃO DE PILAR OU VIGA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</si>
  <si>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2.4.5</t>
    </r>
  </si>
  <si>
    <r>
      <rPr>
        <sz val="6.5"/>
        <rFont val="Times New Roman"/>
        <family val="1"/>
      </rPr>
      <t xml:space="preserve">ARMAÇÃO DE PILAR OU VIGA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</si>
  <si>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2.4.6</t>
    </r>
  </si>
  <si>
    <r>
      <rPr>
        <sz val="6.5"/>
        <rFont val="Times New Roman"/>
        <family val="1"/>
      </rPr>
      <t xml:space="preserve">ARMAÇÃO DE PILAR OU VIGA DE ESTRUTURA CONVENCIONAL DE CONCRETO ARMADO UTILIZANDO AÇO CA-50 DE 8,0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</si>
  <si>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2.4.7</t>
    </r>
  </si>
  <si>
    <r>
      <rPr>
        <sz val="6.5"/>
        <rFont val="Times New Roman"/>
        <family val="1"/>
      </rPr>
      <t xml:space="preserve">ARMAÇÃO DE PILAR OU VIGA DE ESTRUTURA CONVENCIONAL DE CONCRETO ARMADO UTILIZANDO AÇO CA-50 DE 10,0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</si>
  <si>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2.4.9</t>
    </r>
  </si>
  <si>
    <r>
      <rPr>
        <sz val="6.5"/>
        <rFont val="Times New Roman"/>
        <family val="1"/>
      </rPr>
      <t xml:space="preserve">ARMAÇÃO DE LAJE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</si>
  <si>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</si>
  <si>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8,0 MM -
</t>
    </r>
    <r>
      <rPr>
        <sz val="6.5"/>
        <rFont val="Times New Roman"/>
        <family val="1"/>
      </rPr>
      <t>MONTAGEM. AF_06/2022</t>
    </r>
  </si>
  <si>
    <t>\</t>
  </si>
  <si>
    <r>
      <rPr>
        <sz val="6.5"/>
        <rFont val="Times New Roman"/>
        <family val="1"/>
      </rPr>
      <t>2.5.1</t>
    </r>
  </si>
  <si>
    <r>
      <rPr>
        <sz val="6.5"/>
        <rFont val="Times New Roman"/>
        <family val="1"/>
      </rPr>
      <t xml:space="preserve">ALVENARIA DE VEDAÇÃO DE BLOCOS CERÂMICOS FURADOS NA HORIZONTAL DE 9X19X29 CM (ESPESSURA 9 CM) E ARGAMASSA DE ASSENTAMENTO COM PREPARO EM
</t>
    </r>
    <r>
      <rPr>
        <sz val="6.5"/>
        <rFont val="Times New Roman"/>
        <family val="1"/>
      </rPr>
      <t>BETONEIRA. AF_12/2021</t>
    </r>
  </si>
  <si>
    <r>
      <rPr>
        <sz val="6.5"/>
        <rFont val="Times New Roman"/>
        <family val="1"/>
      </rPr>
      <t>2.5.2</t>
    </r>
  </si>
  <si>
    <r>
      <rPr>
        <sz val="6.5"/>
        <rFont val="Times New Roman"/>
        <family val="1"/>
      </rPr>
      <t xml:space="preserve">VERGA MOLDADA IN LOCO COM UTILIZAÇÃO DE BLOCOS CANALETA PARA JANELAS COM ATÉ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</si>
  <si>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2.5.3</t>
    </r>
  </si>
  <si>
    <r>
      <rPr>
        <sz val="6.5"/>
        <rFont val="Times New Roman"/>
        <family val="1"/>
      </rPr>
      <t xml:space="preserve">VERGA MOLDADA IN LOCO COM UTILIZAÇÃO DE BLOCOS CANALETA PARA JANELAS COM MAIS DE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</si>
  <si>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2.5.4</t>
    </r>
  </si>
  <si>
    <t>REVESTIMENTOS</t>
  </si>
  <si>
    <r>
      <rPr>
        <sz val="6.5"/>
        <rFont val="Times New Roman"/>
        <family val="1"/>
      </rPr>
      <t>2.6.1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</si>
  <si>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MANUAL. AF_10/2022</t>
    </r>
  </si>
  <si>
    <r>
      <rPr>
        <sz val="6.5"/>
        <rFont val="Times New Roman"/>
        <family val="1"/>
      </rPr>
      <t>2.6.2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</si>
  <si>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 AF_06/2014</t>
    </r>
  </si>
  <si>
    <r>
      <rPr>
        <sz val="6.5"/>
        <rFont val="Times New Roman"/>
        <family val="1"/>
      </rPr>
      <t>2.6.3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</si>
  <si>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REVESTIMENTO CERÂMICO PARA PAREDES INTERNAS, MEIA OU PAREDE INTEIRA, PLACAS TIPO ESMALTADA EXTRA DE 20X20 CM, PARA EDIFICAÇÕES HABITACIONAIS UNIFAMILIAR (CASAS) E EDIFICAÇÕES PÚBLICAS PADRÃO. AF_11/2014</t>
    </r>
  </si>
  <si>
    <r>
      <rPr>
        <sz val="6.5"/>
        <rFont val="Times New Roman"/>
        <family val="1"/>
      </rPr>
      <t>2.6.4</t>
    </r>
  </si>
  <si>
    <r>
      <rPr>
        <sz val="6.5"/>
        <rFont val="Times New Roman"/>
        <family val="1"/>
      </rPr>
      <t>2.6.5</t>
    </r>
  </si>
  <si>
    <r>
      <rPr>
        <sz val="6.5"/>
        <rFont val="Times New Roman"/>
        <family val="1"/>
      </rPr>
      <t>2.6.6</t>
    </r>
  </si>
  <si>
    <r>
      <rPr>
        <sz val="6.5"/>
        <rFont val="Times New Roman"/>
        <family val="1"/>
      </rPr>
      <t>2.7.1</t>
    </r>
  </si>
  <si>
    <r>
      <rPr>
        <sz val="6.5"/>
        <rFont val="Times New Roman"/>
        <family val="1"/>
      </rPr>
      <t xml:space="preserve">TELHAMENTO COM TELHA ONDULADA DE FIBROCIMENTO E =
</t>
    </r>
    <r>
      <rPr>
        <sz val="6.5"/>
        <rFont val="Times New Roman"/>
        <family val="1"/>
      </rPr>
      <t>6 MM, COM RECOBRIMENTO LATERAL DE 1/4 DE ONDA PARA</t>
    </r>
  </si>
  <si>
    <r>
      <rPr>
        <sz val="6.5"/>
        <rFont val="Times New Roman"/>
        <family val="1"/>
      </rPr>
      <t>2.7.2</t>
    </r>
  </si>
  <si>
    <r>
      <rPr>
        <sz val="6.5"/>
        <rFont val="Times New Roman"/>
        <family val="1"/>
      </rPr>
      <t xml:space="preserve">IMPERMEABILIZAÇÃO DE SUPERFÍCIE COM MANTA
</t>
    </r>
    <r>
      <rPr>
        <sz val="6.5"/>
        <rFont val="Times New Roman"/>
        <family val="1"/>
      </rPr>
      <t>ASFÁLTICA, UMA CAMADA, INCLUSIVE APLICAÇÃO DE PRIMER</t>
    </r>
  </si>
  <si>
    <r>
      <rPr>
        <sz val="6.5"/>
        <rFont val="Times New Roman"/>
        <family val="1"/>
      </rPr>
      <t>2.7.3</t>
    </r>
  </si>
  <si>
    <r>
      <rPr>
        <sz val="6.5"/>
        <rFont val="Times New Roman"/>
        <family val="1"/>
      </rPr>
      <t xml:space="preserve">PROTEÇÃO MECÂNICA DE SUPERFICIE HORIZONTAL COM
</t>
    </r>
    <r>
      <rPr>
        <sz val="6.5"/>
        <rFont val="Times New Roman"/>
        <family val="1"/>
      </rPr>
      <t>ARGAMASSA DE CIMENTO E AREIA, TRAÇO 1:3, E=3CM.</t>
    </r>
  </si>
  <si>
    <r>
      <rPr>
        <sz val="6.5"/>
        <rFont val="Times New Roman"/>
        <family val="1"/>
      </rPr>
      <t>2.7.4</t>
    </r>
  </si>
  <si>
    <r>
      <rPr>
        <sz val="6.5"/>
        <rFont val="Times New Roman"/>
        <family val="1"/>
      </rPr>
      <t>FABRICAÇÃO E INSTALAÇÃO DE MEIA TESOURA DE MADEIRA NÃO APARELHADA, COM VÃO DE 4 M, PARA TELHA ONDULADA DE FIBROCIMENTO, ALUMÍNIO, PLÁSTICA OU TERMOACÚSTICA, INCLUSO IÇAMENTO. AF_07/2019</t>
    </r>
  </si>
  <si>
    <r>
      <rPr>
        <sz val="6.5"/>
        <rFont val="Times New Roman"/>
        <family val="1"/>
      </rPr>
      <t>2.7.5</t>
    </r>
  </si>
  <si>
    <r>
      <rPr>
        <sz val="6.5"/>
        <rFont val="Times New Roman"/>
        <family val="1"/>
      </rPr>
      <t>TRAMA DE MADEIRA COMPOSTA POR TERÇAS PARA TELHADOS DE ATÉ 2 ÁGUAS PARA TELHA ESTRUTURAL DE FIBROCIMENTO, INCLUSO TRANSPORTE VERTICAL. AF_07/2019</t>
    </r>
  </si>
  <si>
    <r>
      <rPr>
        <sz val="6.5"/>
        <rFont val="Times New Roman"/>
        <family val="1"/>
      </rPr>
      <t>2.7.6</t>
    </r>
  </si>
  <si>
    <r>
      <rPr>
        <sz val="6.5"/>
        <rFont val="Times New Roman"/>
        <family val="1"/>
      </rPr>
      <t>RUFO EM CHAPA DE AÇO GALVANIZADO NÚMERO 24, CORTE DE 25 CM, INCLUSO TRANSPORTE VERTICAL. AF_07/2019</t>
    </r>
  </si>
  <si>
    <r>
      <rPr>
        <sz val="6.5"/>
        <rFont val="Times New Roman"/>
        <family val="1"/>
      </rPr>
      <t>2.7.7</t>
    </r>
  </si>
  <si>
    <r>
      <rPr>
        <sz val="6.5"/>
        <rFont val="Times New Roman"/>
        <family val="1"/>
      </rPr>
      <t>2.7.8</t>
    </r>
  </si>
  <si>
    <r>
      <rPr>
        <sz val="6.5"/>
        <rFont val="Times New Roman"/>
        <family val="1"/>
      </rPr>
      <t>2.8.1</t>
    </r>
  </si>
  <si>
    <r>
      <rPr>
        <sz val="6.5"/>
        <rFont val="Times New Roman"/>
        <family val="1"/>
      </rPr>
      <t xml:space="preserve">KIT DE PORTA DE MADEIRA PARA PINTURA, SEMI-OCA (LEVE OU MÉDIA), PADRÃO MÉDIO, 80X210CM,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</si>
  <si>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2.8.2</t>
    </r>
  </si>
  <si>
    <r>
      <rPr>
        <sz val="6.5"/>
        <rFont val="Times New Roman"/>
        <family val="1"/>
      </rPr>
      <t xml:space="preserve">JANELA DE ALUMÍNIO DE CORRER COM 2 FOLHAS PARA VIDROS, COM VIDROS, BATENTE, ACABAMENTO COM ACETATO OU BRILHANTE E FERRAGENS. EXCLUSIVE ALIZAR E
</t>
    </r>
    <r>
      <rPr>
        <sz val="6.5"/>
        <rFont val="Times New Roman"/>
        <family val="1"/>
      </rPr>
      <t>CONTRAMARCO. FORNECIMENTO E INSTALAÇÃO. AF_12/2019</t>
    </r>
  </si>
  <si>
    <r>
      <rPr>
        <sz val="6.5"/>
        <rFont val="Times New Roman"/>
        <family val="1"/>
      </rPr>
      <t>2.8.3</t>
    </r>
  </si>
  <si>
    <r>
      <rPr>
        <sz val="6.5"/>
        <rFont val="Times New Roman"/>
        <family val="1"/>
      </rPr>
      <t xml:space="preserve">KIT DE PORTA DE MADEIRA PARA PINTURA, SEMI-OCA (LEVE OU MÉDIA), PADRÃO MÉDIO, 70X210CM,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</si>
  <si>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2.9.1</t>
    </r>
  </si>
  <si>
    <r>
      <rPr>
        <sz val="6.5"/>
        <rFont val="Times New Roman"/>
        <family val="1"/>
      </rPr>
      <t>BANCADA DE MÁRMORE BRANCO POLIDO, DE 0,50 X 0,60 M, PARA LAVATÓRIO - FORNECIMENTO E INSTALAÇÃO. AF_01/2020</t>
    </r>
  </si>
  <si>
    <r>
      <rPr>
        <sz val="6.5"/>
        <rFont val="Times New Roman"/>
        <family val="1"/>
      </rPr>
      <t>2.9.2</t>
    </r>
  </si>
  <si>
    <r>
      <rPr>
        <sz val="6.5"/>
        <rFont val="Times New Roman"/>
        <family val="1"/>
      </rPr>
      <t xml:space="preserve">TORNEIRA CROMADA DE MESA, 1/2 OU 3/4, PARA LAVATÓRIO,
</t>
    </r>
    <r>
      <rPr>
        <sz val="6.5"/>
        <rFont val="Times New Roman"/>
        <family val="1"/>
      </rPr>
      <t>PADRÃO POPULAR - FORNECIMENTO E INSTALAÇÃO. AF_01/2020</t>
    </r>
  </si>
  <si>
    <r>
      <rPr>
        <sz val="6.5"/>
        <rFont val="Times New Roman"/>
        <family val="1"/>
      </rPr>
      <t>2.9.3</t>
    </r>
  </si>
  <si>
    <r>
      <rPr>
        <sz val="6.5"/>
        <rFont val="Times New Roman"/>
        <family val="1"/>
      </rPr>
      <t xml:space="preserve">BANCADA DE GRANITO VERDE UBATUBA - FORNECIMENTO E
</t>
    </r>
    <r>
      <rPr>
        <sz val="6.5"/>
        <rFont val="Times New Roman"/>
        <family val="1"/>
      </rPr>
      <t>INSTALAÇÃO.  [ADAPTADO ORSE 11150]</t>
    </r>
  </si>
  <si>
    <r>
      <rPr>
        <sz val="6.5"/>
        <rFont val="Times New Roman"/>
        <family val="1"/>
      </rPr>
      <t>2.9.4</t>
    </r>
  </si>
  <si>
    <r>
      <rPr>
        <sz val="6.5"/>
        <rFont val="Times New Roman"/>
        <family val="1"/>
      </rPr>
      <t xml:space="preserve">VASO SANITARIO SIFONADO CONVENCIONAL PARA PCD SEM FURO FRONTAL COM LOUÇA BRANCA SEM ASSENTO, INCLUSO CONJUNTO DE LIGAÇÃO PARA BACIA SANITÁRIA AJUSTÁVEL -
</t>
    </r>
    <r>
      <rPr>
        <sz val="6.5"/>
        <rFont val="Times New Roman"/>
        <family val="1"/>
      </rPr>
      <t>FORNECIMENTO E INSTALAÇÃO. AF_01/2020</t>
    </r>
  </si>
  <si>
    <r>
      <rPr>
        <sz val="6.5"/>
        <rFont val="Times New Roman"/>
        <family val="1"/>
      </rPr>
      <t>2.10.1</t>
    </r>
  </si>
  <si>
    <r>
      <rPr>
        <sz val="6.5"/>
        <rFont val="Times New Roman"/>
        <family val="1"/>
      </rPr>
      <t xml:space="preserve">LASTRO DE CONCRETO MAGRO, APLICADO EM PISOS, LAJES
</t>
    </r>
    <r>
      <rPr>
        <sz val="6.5"/>
        <rFont val="Times New Roman"/>
        <family val="1"/>
      </rPr>
      <t>SOBRE SOLO OU RADIERS. AF_08/2017</t>
    </r>
  </si>
  <si>
    <r>
      <rPr>
        <sz val="6.5"/>
        <rFont val="Times New Roman"/>
        <family val="1"/>
      </rPr>
      <t>2.10.2</t>
    </r>
  </si>
  <si>
    <r>
      <rPr>
        <sz val="6.5"/>
        <rFont val="Times New Roman"/>
        <family val="1"/>
      </rPr>
      <t xml:space="preserve">(COMPOSIÇÃO REPRESENTATIVA) DO SERVIÇO DE CONTRAPISO EM ARGAMASSA TRAÇO 1:4 (CIM E AREIA), BETONEIRA 400 L, E = 4 CM ÁREAS SECAS E  MOLHADAS SOBRE LAJE , E = 3 CM ÁREAS MOLHADAS SOBRE IMPERMEABILIZAÇÃO, CASA E EDIFICAÇÃO PÚBLICA PADRÃO.
</t>
    </r>
    <r>
      <rPr>
        <sz val="6.5"/>
        <rFont val="Times New Roman"/>
        <family val="1"/>
      </rPr>
      <t>AF_11/2014</t>
    </r>
  </si>
  <si>
    <r>
      <rPr>
        <sz val="6.5"/>
        <rFont val="Times New Roman"/>
        <family val="1"/>
      </rPr>
      <t>2.10.3</t>
    </r>
  </si>
  <si>
    <r>
      <rPr>
        <sz val="6.5"/>
        <rFont val="Times New Roman"/>
        <family val="1"/>
      </rPr>
      <t xml:space="preserve">REVESTIMENTO CERÂMICO PARA PISO COM PLACAS TIPO PORCELANATO DE DIMENSÕES 45X45 CM APLICADA EM
</t>
    </r>
    <r>
      <rPr>
        <sz val="6.5"/>
        <rFont val="Times New Roman"/>
        <family val="1"/>
      </rPr>
      <t>AMBIENTES DE ÁREA MENOR QUE 5 M². AF_02/2023_PE</t>
    </r>
  </si>
  <si>
    <r>
      <rPr>
        <sz val="6.5"/>
        <rFont val="Times New Roman"/>
        <family val="1"/>
      </rPr>
      <t>2.11.1</t>
    </r>
  </si>
  <si>
    <r>
      <rPr>
        <sz val="6.5"/>
        <rFont val="Times New Roman"/>
        <family val="1"/>
      </rPr>
      <t xml:space="preserve">APLICAÇÃO DE FUNDO SELADOR ACRÍLICO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</si>
  <si>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2.11.2</t>
    </r>
  </si>
  <si>
    <r>
      <rPr>
        <sz val="6.5"/>
        <rFont val="Times New Roman"/>
        <family val="1"/>
      </rPr>
      <t xml:space="preserve">APLICAÇÃO E LIXAMENTO DE MASSA LÁTEX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</si>
  <si>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2.11.3</t>
    </r>
  </si>
  <si>
    <r>
      <rPr>
        <sz val="6.5"/>
        <rFont val="Times New Roman"/>
        <family val="1"/>
      </rPr>
      <t xml:space="preserve">APLICAÇÃO MANUAL DE PINTURA COM TINTA LÁTEX ACRÍLICA
</t>
    </r>
    <r>
      <rPr>
        <sz val="6.5"/>
        <rFont val="Times New Roman"/>
        <family val="1"/>
      </rPr>
      <t>EM TETO, DUAS DEMÃOS. AF_06/2014</t>
    </r>
  </si>
  <si>
    <r>
      <rPr>
        <sz val="6.5"/>
        <rFont val="Times New Roman"/>
        <family val="1"/>
      </rPr>
      <t>2.12.1</t>
    </r>
  </si>
  <si>
    <r>
      <rPr>
        <sz val="6.5"/>
        <rFont val="Times New Roman"/>
        <family val="1"/>
      </rPr>
      <t xml:space="preserve">CAIXA RETANGULAR 4" X 2" MÉDIA (1,30 M DO PISO), METÁLICA, INSTALADA EM PAREDE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</si>
  <si>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2.12.2</t>
    </r>
  </si>
  <si>
    <r>
      <rPr>
        <sz val="6.5"/>
        <rFont val="Times New Roman"/>
        <family val="1"/>
      </rPr>
      <t xml:space="preserve">CAIXA RETANGULAR 4" X 4" MÉDIA (1,30 M DO PISO), PVC, INSTALADA EM PAREDE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</si>
  <si>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>2.12.3</t>
    </r>
  </si>
  <si>
    <r>
      <rPr>
        <sz val="6.5"/>
        <rFont val="Times New Roman"/>
        <family val="1"/>
      </rPr>
      <t>CAIXA OCTOGONAL 4" X 4", PVC, INSTALADA EM LAJE - FORNECIMENTO E INSTALAÇÃO. AF_03/2023</t>
    </r>
  </si>
  <si>
    <r>
      <rPr>
        <sz val="6.5"/>
        <rFont val="Times New Roman"/>
        <family val="1"/>
      </rPr>
      <t>2.12.4</t>
    </r>
  </si>
  <si>
    <r>
      <rPr>
        <sz val="6.5"/>
        <rFont val="Times New Roman"/>
        <family val="1"/>
      </rPr>
      <t xml:space="preserve">CABO DE COBRE FLEXÍVEL ISOLADO, 2,5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</si>
  <si>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2.12.5</t>
    </r>
  </si>
  <si>
    <r>
      <rPr>
        <sz val="6.5"/>
        <rFont val="Times New Roman"/>
        <family val="1"/>
      </rPr>
      <t xml:space="preserve">CABO DE COBRE FLEXÍVEL ISOLADO, 1,5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</si>
  <si>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2.12.6</t>
    </r>
  </si>
  <si>
    <r>
      <rPr>
        <sz val="6.5"/>
        <rFont val="Times New Roman"/>
        <family val="1"/>
      </rPr>
      <t xml:space="preserve">CABO DE COBRE FLEXÍVEL ISOLADO, 6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</si>
  <si>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2.12.7</t>
    </r>
  </si>
  <si>
    <r>
      <rPr>
        <sz val="6.5"/>
        <rFont val="Times New Roman"/>
        <family val="1"/>
      </rPr>
      <t xml:space="preserve">CAIXA DE PASSAGEM METALICA DE SOBREPOR COM TAMPA
</t>
    </r>
    <r>
      <rPr>
        <sz val="6.5"/>
        <rFont val="Times New Roman"/>
        <family val="1"/>
      </rPr>
      <t>PARAFUSADA, DIMENSOES 40 X 40 X 15 CM</t>
    </r>
  </si>
  <si>
    <r>
      <rPr>
        <sz val="6.5"/>
        <rFont val="Times New Roman"/>
        <family val="1"/>
      </rPr>
      <t>2.12.8</t>
    </r>
  </si>
  <si>
    <r>
      <rPr>
        <sz val="6.5"/>
        <rFont val="Times New Roman"/>
        <family val="1"/>
      </rPr>
      <t xml:space="preserve">DISJUNTOR MONOPOLAR TIPO NEMA, CORRENTE NOMINAL
</t>
    </r>
    <r>
      <rPr>
        <sz val="6.5"/>
        <rFont val="Times New Roman"/>
        <family val="1"/>
      </rPr>
      <t>DE 10 ATÉ 30A - FORNECIMENTO E INSTALAÇÃO. AF_10/2020</t>
    </r>
  </si>
  <si>
    <r>
      <rPr>
        <sz val="6.5"/>
        <rFont val="Times New Roman"/>
        <family val="1"/>
      </rPr>
      <t>2.12.9</t>
    </r>
  </si>
  <si>
    <r>
      <rPr>
        <sz val="6.5"/>
        <rFont val="Times New Roman"/>
        <family val="1"/>
      </rPr>
      <t xml:space="preserve">DISPOSITIVO DPS CLASSE II, 1 POLO, TENSAO MAXIMA DE 275
</t>
    </r>
    <r>
      <rPr>
        <sz val="6.5"/>
        <rFont val="Times New Roman"/>
        <family val="1"/>
      </rPr>
      <t>V, CORRENTE MAXIMA DE *30* KA (TIPO AC)</t>
    </r>
  </si>
  <si>
    <r>
      <rPr>
        <sz val="6.5"/>
        <rFont val="Times New Roman"/>
        <family val="1"/>
      </rPr>
      <t xml:space="preserve">DISPOSITIVO DR, 2 POLOS, SENSIBILIDADE DE 300 MA,
</t>
    </r>
    <r>
      <rPr>
        <sz val="6.5"/>
        <rFont val="Times New Roman"/>
        <family val="1"/>
      </rPr>
      <t>CORRENTE DE 25 A, TIPO AC</t>
    </r>
  </si>
  <si>
    <r>
      <rPr>
        <sz val="6.5"/>
        <rFont val="Times New Roman"/>
        <family val="1"/>
      </rPr>
      <t xml:space="preserve">INTERRUPTOR SIMPLES (1 MÓDULO), 10A/250V, INCLUINDO SUPORTE E PLACA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</si>
  <si>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 xml:space="preserve">INTERRUPTOR PARALELO (2 MÓDULOS), 10A/250V,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</si>
  <si>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TOMADA BAIXA DE EMBUTIR (1 MÓDULO), 2P+T 10 A,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</si>
  <si>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ELETRODUTO FLEXÍVEL CORRUGADO, PVC, DN 25 MM (3/4"), PARA CIRCUITOS TERMINAIS, INSTALADO EM FORRO -
</t>
    </r>
    <r>
      <rPr>
        <sz val="6.5"/>
        <rFont val="Times New Roman"/>
        <family val="1"/>
      </rPr>
      <t>FORNECIMENTO E INSTALAÇÃO. AF_03/2023</t>
    </r>
  </si>
  <si>
    <r>
      <rPr>
        <sz val="6.5"/>
        <rFont val="Times New Roman"/>
        <family val="1"/>
      </rPr>
      <t xml:space="preserve">ELETRODUTO RÍGIDO ROSCÁVEL, PVC, DN 32 MM (1"), PARA CIRCUITOS TERMINAIS, INSTALADO EM LAJE - FORNECIMENTO
</t>
    </r>
    <r>
      <rPr>
        <sz val="6.5"/>
        <rFont val="Times New Roman"/>
        <family val="1"/>
      </rPr>
      <t>E INSTALAÇÃO. AF_03/2023</t>
    </r>
  </si>
  <si>
    <r>
      <rPr>
        <sz val="6.5"/>
        <rFont val="Times New Roman"/>
        <family val="1"/>
      </rPr>
      <t xml:space="preserve">QUADRO DE DISTRIBUIÇÃO DE ENERGIA EM PVC, DE EMBUTIR, SEM BARRAMENTO, PARA 6 DISJUNTORES -
</t>
    </r>
    <r>
      <rPr>
        <sz val="6.5"/>
        <rFont val="Times New Roman"/>
        <family val="1"/>
      </rPr>
      <t>FORNECIMENTO E INSTALAÇÃO. AF_10/2020</t>
    </r>
  </si>
  <si>
    <r>
      <rPr>
        <sz val="6.5"/>
        <rFont val="Times New Roman"/>
        <family val="1"/>
      </rPr>
      <t xml:space="preserve">ENTRADA DE ENERGIA ELÉTRICA, AÉREA, TRIFÁSICA, COM CAIXA DE EMBUTIR, CABO DE 10 MM2 E DISJUNTOR DIN 50A
</t>
    </r>
    <r>
      <rPr>
        <sz val="6.5"/>
        <rFont val="Times New Roman"/>
        <family val="1"/>
      </rPr>
      <t>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</si>
  <si>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C- 14</t>
    </r>
  </si>
  <si>
    <r>
      <rPr>
        <sz val="6.5"/>
        <rFont val="Times New Roman"/>
        <family val="1"/>
      </rPr>
      <t xml:space="preserve">LUMINÁRIA TIPO CALHA, DE SOBREPOR, COM 2 LÂMPADAS TUBULARES FLUORESCENTES DE 18 W, COM REATOR DE PARTIDA RÁPIDA - FORNECIMENTO E INSTALAÇÃO.
</t>
    </r>
    <r>
      <rPr>
        <sz val="6.5"/>
        <rFont val="Times New Roman"/>
        <family val="1"/>
      </rPr>
      <t>AF_02/2020</t>
    </r>
  </si>
  <si>
    <r>
      <rPr>
        <sz val="6.5"/>
        <rFont val="Times New Roman"/>
        <family val="1"/>
      </rPr>
      <t xml:space="preserve">LUMINÁRIA TIPO PLAFON CIRCULAR, DE SOBREPOR, COM LED
</t>
    </r>
    <r>
      <rPr>
        <sz val="6.5"/>
        <rFont val="Times New Roman"/>
        <family val="1"/>
      </rPr>
      <t>DE 12/13 W - FORNECIMENTO E INSTALAÇÃO. AF_03/2022</t>
    </r>
  </si>
  <si>
    <t>INSTALAÇÃO HIDROSANITÁRIA</t>
  </si>
  <si>
    <r>
      <rPr>
        <sz val="6.5"/>
        <rFont val="Times New Roman"/>
        <family val="1"/>
      </rPr>
      <t>2.13.1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</si>
  <si>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</si>
  <si>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</si>
  <si>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 DISTRIBUIÇÃO), INCLUSIVE CONEXÕES, CORTES E FIXAÇÕES,
</t>
    </r>
    <r>
      <rPr>
        <sz val="6.5"/>
        <rFont val="Times New Roman"/>
        <family val="1"/>
      </rPr>
      <t>PARA PRÉDIOS. AF_10/2015</t>
    </r>
  </si>
  <si>
    <r>
      <rPr>
        <sz val="6.5"/>
        <rFont val="Times New Roman"/>
        <family val="1"/>
      </rPr>
      <t>2.13.3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</si>
  <si>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</si>
  <si>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2.13.4</t>
    </r>
  </si>
  <si>
    <r>
      <rPr>
        <sz val="6.5"/>
        <rFont val="Times New Roman"/>
        <family val="1"/>
      </rPr>
      <t>2.13.5</t>
    </r>
  </si>
  <si>
    <r>
      <rPr>
        <sz val="6.5"/>
        <rFont val="Times New Roman"/>
        <family val="1"/>
      </rPr>
      <t xml:space="preserve">REGISTRO DE GAVETA BRUTO, LATÃO, ROSCÁVEL, 1", COM ACABAMENTO E CANOPLA CROMADOS - FORNECIMENTO E
</t>
    </r>
    <r>
      <rPr>
        <sz val="6.5"/>
        <rFont val="Times New Roman"/>
        <family val="1"/>
      </rPr>
      <t>INSTALAÇÃO. AF_08/2021</t>
    </r>
  </si>
  <si>
    <r>
      <rPr>
        <sz val="6.5"/>
        <rFont val="Times New Roman"/>
        <family val="1"/>
      </rPr>
      <t>2.13.6</t>
    </r>
  </si>
  <si>
    <r>
      <rPr>
        <sz val="6.5"/>
        <rFont val="Times New Roman"/>
        <family val="1"/>
      </rPr>
      <t xml:space="preserve">REGISTRO DE ESFERA, PVC, SOLDÁVEL, COM VOLANTE, DN  32
</t>
    </r>
    <r>
      <rPr>
        <sz val="6.5"/>
        <rFont val="Times New Roman"/>
        <family val="1"/>
      </rPr>
      <t>MM - FORNECIMENTO E INSTALAÇÃO. AF_08/2021</t>
    </r>
  </si>
  <si>
    <r>
      <rPr>
        <sz val="6.5"/>
        <rFont val="Times New Roman"/>
        <family val="1"/>
      </rPr>
      <t>2.13.7</t>
    </r>
  </si>
  <si>
    <r>
      <rPr>
        <sz val="6.5"/>
        <rFont val="Times New Roman"/>
        <family val="1"/>
      </rPr>
      <t xml:space="preserve">CAIXA D´ÁGUA EM POLIÉSTER REFORÇADO COM FIBRA DE VIDRO, 1000 LITROS - FORNECIMENTO E INSTALAÇÃO.
</t>
    </r>
    <r>
      <rPr>
        <sz val="6.5"/>
        <rFont val="Times New Roman"/>
        <family val="1"/>
      </rPr>
      <t>AF_06/2021</t>
    </r>
  </si>
  <si>
    <r>
      <rPr>
        <sz val="6.5"/>
        <rFont val="Times New Roman"/>
        <family val="1"/>
      </rPr>
      <t>2.13.8</t>
    </r>
  </si>
  <si>
    <r>
      <rPr>
        <sz val="6.5"/>
        <rFont val="Times New Roman"/>
        <family val="1"/>
      </rPr>
      <t xml:space="preserve">TORNEIRA DE BOIA PARA CAIXA D'ÁGUA, ROSCÁVEL, 3/4" -
</t>
    </r>
    <r>
      <rPr>
        <sz val="6.5"/>
        <rFont val="Times New Roman"/>
        <family val="1"/>
      </rPr>
      <t>FORNECIMENTO E INSTALAÇÃO. AF_08/2021</t>
    </r>
  </si>
  <si>
    <r>
      <rPr>
        <sz val="6.5"/>
        <rFont val="Times New Roman"/>
        <family val="1"/>
      </rPr>
      <t>2.13.9</t>
    </r>
  </si>
  <si>
    <r>
      <rPr>
        <sz val="6.5"/>
        <rFont val="Times New Roman"/>
        <family val="1"/>
      </rPr>
      <t>CAIXA DE GORDURA PEQUENA (CAPACIDADE: 19 L), CIRCULAR, EM PVC, DIÂMETRO INTERNO= 0,3 M. AF_12/2020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</si>
  <si>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40 MM (INSTALADO EM RAMAL DE DESCARGA OU RAMAL DE ESGOTO SANITÁRIO), INCLUSIVE CONEXÕES, CORTES E FIXAÇÕES, PARA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</si>
  <si>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50 MM (INSTALADO EM RAMAL DE DESCARGA OU RAMAL DE ESGOTO SANITÁRIO), INCLUSIVE CONEXÕES, CORTES E FIXAÇÕES PARA, PRÉDIOS. AF_10/2015</t>
    </r>
  </si>
  <si>
    <r>
      <rPr>
        <sz val="6.5"/>
        <rFont val="Times New Roman"/>
        <family val="1"/>
      </rPr>
      <t>(COMPOSIÇÃO REPRESENTATIVA) DO SERVIÇO DE INST. TUBO PVC, SÉRIE N, ESGOTO PREDIAL, 100 MM (INST. RAMAL DESCARGA, RAMAL DE ESG. SANIT., PRUMADA ESG. SANIT., VENTILAÇÃO OU SUB-COLETOR AÉREO), INCL. CONEXÕES E CORTES, FIXAÇÕES, P/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</si>
  <si>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TUBOS DE PVC, SÉRIE R, ÁGUA PLUVIAL, DN 100 MM (INSTALADO EM RAMAL DE ENCAMINHAMENTO, OU CONDUTORES VERTICAIS), INCLUSIVE CONEXÕES, CORTES E FIXAÇÕES, PARA PRÉDIOS. AF_10/2015</t>
    </r>
  </si>
  <si>
    <r>
      <rPr>
        <sz val="4.5"/>
        <rFont val="Carlito"/>
        <family val="2"/>
      </rPr>
      <t>PROGRAMA:</t>
    </r>
  </si>
  <si>
    <r>
      <rPr>
        <sz val="4.5"/>
        <rFont val="Carlito"/>
        <family val="2"/>
      </rPr>
      <t>CONCEDENTE:</t>
    </r>
  </si>
  <si>
    <r>
      <rPr>
        <sz val="4.5"/>
        <rFont val="Carlito"/>
        <family val="2"/>
      </rPr>
      <t>CONVENENTE:</t>
    </r>
  </si>
  <si>
    <r>
      <rPr>
        <b/>
        <sz val="4.5"/>
        <rFont val="Carlito"/>
        <family val="2"/>
      </rPr>
      <t>Município de Sousa   - PB</t>
    </r>
  </si>
  <si>
    <t>CONTRATO:</t>
  </si>
  <si>
    <r>
      <rPr>
        <b/>
        <sz val="4.5"/>
        <color indexed="9"/>
        <rFont val="Calibri"/>
        <family val="2"/>
      </rPr>
      <t>MEMÓRIA DE CÁLCULO DE QUANTIDADES</t>
    </r>
  </si>
  <si>
    <r>
      <rPr>
        <b/>
        <sz val="4.5"/>
        <color indexed="9"/>
        <rFont val="Calibri"/>
        <family val="2"/>
      </rPr>
      <t>ITEM</t>
    </r>
  </si>
  <si>
    <r>
      <rPr>
        <b/>
        <sz val="4.5"/>
        <color indexed="9"/>
        <rFont val="Calibri"/>
        <family val="2"/>
      </rPr>
      <t>SERVIÇO</t>
    </r>
  </si>
  <si>
    <r>
      <rPr>
        <b/>
        <sz val="4.5"/>
        <color indexed="9"/>
        <rFont val="Calibri"/>
        <family val="2"/>
      </rPr>
      <t>DESCRIÇÃO</t>
    </r>
  </si>
  <si>
    <r>
      <rPr>
        <b/>
        <sz val="4.5"/>
        <color indexed="9"/>
        <rFont val="Calibri"/>
        <family val="2"/>
      </rPr>
      <t>VEZ</t>
    </r>
  </si>
  <si>
    <r>
      <rPr>
        <b/>
        <sz val="4.5"/>
        <color indexed="9"/>
        <rFont val="Calibri"/>
        <family val="2"/>
      </rPr>
      <t>DADOS</t>
    </r>
  </si>
  <si>
    <r>
      <rPr>
        <b/>
        <sz val="4.5"/>
        <color indexed="9"/>
        <rFont val="Calibri"/>
        <family val="2"/>
      </rPr>
      <t>RESULTADO</t>
    </r>
  </si>
  <si>
    <r>
      <rPr>
        <b/>
        <sz val="4.5"/>
        <color indexed="9"/>
        <rFont val="Calibri"/>
        <family val="2"/>
      </rPr>
      <t>UNID</t>
    </r>
  </si>
  <si>
    <r>
      <rPr>
        <b/>
        <sz val="4.5"/>
        <color indexed="9"/>
        <rFont val="Calibri"/>
        <family val="2"/>
      </rPr>
      <t>X1</t>
    </r>
  </si>
  <si>
    <r>
      <rPr>
        <b/>
        <sz val="4.5"/>
        <color indexed="9"/>
        <rFont val="Calibri"/>
        <family val="2"/>
      </rPr>
      <t>X2</t>
    </r>
  </si>
  <si>
    <r>
      <rPr>
        <b/>
        <sz val="4.5"/>
        <color indexed="9"/>
        <rFont val="Calibri"/>
        <family val="2"/>
      </rPr>
      <t>Y1</t>
    </r>
  </si>
  <si>
    <r>
      <rPr>
        <b/>
        <sz val="4.5"/>
        <color indexed="9"/>
        <rFont val="Calibri"/>
        <family val="2"/>
      </rPr>
      <t>Y2</t>
    </r>
  </si>
  <si>
    <r>
      <rPr>
        <b/>
        <sz val="4.5"/>
        <color indexed="9"/>
        <rFont val="Calibri"/>
        <family val="2"/>
      </rPr>
      <t>Z1</t>
    </r>
  </si>
  <si>
    <r>
      <rPr>
        <b/>
        <sz val="4.5"/>
        <color indexed="9"/>
        <rFont val="Calibri"/>
        <family val="2"/>
      </rPr>
      <t>Z2</t>
    </r>
  </si>
  <si>
    <r>
      <rPr>
        <b/>
        <sz val="4.5"/>
        <color indexed="9"/>
        <rFont val="Calibri"/>
        <family val="2"/>
      </rPr>
      <t>PARCIAL</t>
    </r>
  </si>
  <si>
    <r>
      <rPr>
        <b/>
        <sz val="4.5"/>
        <color indexed="9"/>
        <rFont val="Calibri"/>
        <family val="2"/>
      </rPr>
      <t>TOTAL</t>
    </r>
  </si>
  <si>
    <r>
      <rPr>
        <b/>
        <sz val="4.5"/>
        <color indexed="9"/>
        <rFont val="Calibri"/>
        <family val="2"/>
      </rPr>
      <t>GERAL</t>
    </r>
  </si>
  <si>
    <r>
      <rPr>
        <b/>
        <sz val="4.5"/>
        <color indexed="9"/>
        <rFont val="Calibri"/>
        <family val="2"/>
      </rPr>
      <t>0.0</t>
    </r>
  </si>
  <si>
    <r>
      <rPr>
        <b/>
        <sz val="4.5"/>
        <color indexed="9"/>
        <rFont val="Calibri"/>
        <family val="2"/>
      </rPr>
      <t>CONSTRUÇÃO DA GUARDA MUNICIPAL E FAZER NEGÓCIOS, NO MUNICÍPIO DE SOUSA - PB</t>
    </r>
  </si>
  <si>
    <r>
      <rPr>
        <b/>
        <u/>
        <sz val="4.5"/>
        <rFont val="Calibri"/>
        <family val="2"/>
      </rPr>
      <t>1.0</t>
    </r>
  </si>
  <si>
    <r>
      <rPr>
        <b/>
        <u/>
        <sz val="4.5"/>
        <rFont val="Calibri"/>
        <family val="2"/>
      </rPr>
      <t>PRÉDIO PRINCIPAL DA GUARDA MUNICIPAL E </t>
    </r>
    <r>
      <rPr>
        <b/>
        <sz val="4.5"/>
        <rFont val="Calibri"/>
        <family val="2"/>
      </rPr>
      <t xml:space="preserve"> </t>
    </r>
    <r>
      <rPr>
        <b/>
        <u/>
        <sz val="4.5"/>
        <rFont val="Calibri"/>
        <family val="2"/>
      </rPr>
      <t>FAZER NEGÓCIO </t>
    </r>
  </si>
  <si>
    <r>
      <rPr>
        <b/>
        <sz val="4.5"/>
        <rFont val="Calibri"/>
        <family val="2"/>
      </rPr>
      <t>Tapume em chapa compensada esp = 10mm (1 uso).  [ADAPTADO
ORSE 53]</t>
    </r>
  </si>
  <si>
    <t>perímetro da intervenção</t>
  </si>
  <si>
    <t>área da intervenção</t>
  </si>
  <si>
    <r>
      <rPr>
        <b/>
        <sz val="4.5"/>
        <rFont val="Calibri"/>
        <family val="2"/>
      </rPr>
      <t>REGULARIZAÇÃO DE SUPERFÍCIES
COM MOTONIVELADORA.</t>
    </r>
  </si>
  <si>
    <t>DEMOLIÇÕES</t>
  </si>
  <si>
    <r>
      <rPr>
        <b/>
        <sz val="4.5"/>
        <rFont val="Calibri"/>
        <family val="2"/>
      </rPr>
      <t>Demolição de pavimentação em paralelepípedo sem reaproveitamento.  [ADAPTADO
ORSE 7989]</t>
    </r>
  </si>
  <si>
    <t>PARALELEPÍPEDO EXISTENTE</t>
  </si>
  <si>
    <t>MEIO-FIO EXISTENTE</t>
  </si>
  <si>
    <t>CARGA, MANOBRA E DESCARGA DE ENTULHO EM CAMINHÃO BASCULANTE 10 M³ - CARGA COM ESCAVADEIRA HIDRÁULICA (CAÇAMBA DE 0,80 M³ / 111 HP) E DESCARGA LIVRE (UNIDADE: M3).</t>
  </si>
  <si>
    <r>
      <rPr>
        <b/>
        <sz val="4.5"/>
        <rFont val="Calibri"/>
        <family val="2"/>
      </rPr>
      <t>TRANSPORTE COM CAMINHÃO
BASCULANTE DE 10 M³, EM VIA URBANA PAVIMENTADA, DMT ATÉ 30 KM (UNIDADE: M3XKM). AF_07/2020</t>
    </r>
  </si>
  <si>
    <t>M3X KM</t>
  </si>
  <si>
    <t>MEDIÇÃO</t>
  </si>
  <si>
    <t>PROTOCOLADA EM</t>
  </si>
  <si>
    <t>VALOR</t>
  </si>
  <si>
    <t>SITUAÇÃO</t>
  </si>
  <si>
    <t>PAGA EM</t>
  </si>
  <si>
    <t>1°</t>
  </si>
  <si>
    <t>2°</t>
  </si>
  <si>
    <t>CONTROLE DE MEDIÇÕES - GUARDA MUNICIPAL</t>
  </si>
  <si>
    <t>Encargos:</t>
  </si>
  <si>
    <t>B.D.I. Serviços:</t>
  </si>
  <si>
    <t>LOCAL</t>
  </si>
  <si>
    <t>Item PLE</t>
  </si>
  <si>
    <t>Itemização PLE</t>
  </si>
  <si>
    <t>Nível</t>
  </si>
  <si>
    <t>DESCRIÇÃO DOS SERVIÇOS</t>
  </si>
  <si>
    <t>UNID.</t>
  </si>
  <si>
    <t>QUANT.</t>
  </si>
  <si>
    <t>VALORES (R$) - UNIT</t>
  </si>
  <si>
    <t>VALORES (R$) - TOTAL</t>
  </si>
  <si>
    <t>CONSTRUÇÃO DA GUARDA MUNICIPAL E FAZER NEGÓCIOS, NO MUNICÍPIO SOUSA- PB</t>
  </si>
  <si>
    <t>1</t>
  </si>
  <si>
    <t>2</t>
  </si>
  <si>
    <t>3</t>
  </si>
  <si>
    <t>4</t>
  </si>
  <si>
    <t>5</t>
  </si>
  <si>
    <t>6</t>
  </si>
  <si>
    <t>EMBOÇO, PARA RECEBIMENTO DE CERÂMICA, EM ARGAMASSA TRAÇO 1:2:8, PREPARO MANUAL, APLICADO MANUALMENTE EM FACES INTERNAS DE PAREDES, PARA AMBIENTE COM ÁREA  MAIOR QUE 10M2, ESPESSURA DE 20MM, COM EXECUÇÃO DE TALISCAS. AF_0</t>
  </si>
  <si>
    <t>7</t>
  </si>
  <si>
    <t>KIT DE PORTA DE MADEIRA FRISADA, SEMI-OCA (LEVE OU MÉDIA), PADRÃO MÉDIO, 80X210CM, ESPESSURA DE 3,5CM, ITENS INCLUSOS: DOBRADIÇAS, MONTAGEM E INSTALAÇÃO DE BATENTE, FECHADURA COM EXECUÇÃO DO FURO - FORNECIMENTO E INSTALA</t>
  </si>
  <si>
    <t>KIT DE PORTA DE MADEIRA FRISADA, SEMI-OCA (LEVE OU MÉDIA), PADRÃO POPULAR, 70X210CM, ESPESSURA DE 3CM, ITENS INCLUSOS: DOBRADIÇAS, MONTAGEM E INSTALAÇÃO DE BATENTE, FECHADURA COM EXECUÇÃO DO FURO - FORNECIMENTO E INSTALA</t>
  </si>
  <si>
    <t>8</t>
  </si>
  <si>
    <t>9</t>
  </si>
  <si>
    <t>10</t>
  </si>
  <si>
    <t>CR</t>
  </si>
  <si>
    <t>11</t>
  </si>
  <si>
    <t>(COMPOSIÇÃO REPRESENTATIVA) DO SERVIÇO DE CONTRAPISO EM ARGAMASSA TRAÇO 1:4 (CIM E AREIA), BETONEIRA 400 L, E = 4 CM ÁREAS SECAS E  MOLHADAS SOBRE LAJE , E = 3 CM ÁREAS MOLHADAS SOBRE IMPERMEABILIZAÇÃO, CASA E EDIFICAÇÃO</t>
  </si>
  <si>
    <t>12</t>
  </si>
  <si>
    <t>13</t>
  </si>
  <si>
    <t xml:space="preserve">(COMPOSIÇÃO REPRESENTATIVA) DO SERVIÇO DE INSTALAÇÃO DE TUBOS DE PVC, SOLDÁVEL, ÁGUA FRIA, DN 25 MM (INSTALADO EM RAMAL, SUB-RAMAL, RAMAL DE DISTRIBUIÇÃO OU PRUMADA), INCLUSIVE CONEXÕES, CORTES E FIXAÇÕES, PARA PRÉDIOS. </t>
  </si>
  <si>
    <t>(COMPOSIÇÃO REPRESENTATIVA) DO SERVIÇO DE INSTALAÇÃO DE TUBOS DE PVC, SOLDÁVEL, ÁGUA FRIA, DN 20 MM (INSTALADO EM RAMAL, SUB-RAMAL OU RAMAL DE DISTRIBUIÇÃO), INCLUSIVE CONEXÕES, CORTES E FIXAÇÕES, PARA PRÉDIOS. AF_10/201</t>
  </si>
  <si>
    <t>(COMPOSIÇÃO REPRESENTATIVA) DO SERVIÇO DE INSTALAÇÃO TUBOS DE PVC, SOLDÁVEL, ÁGUA FRIA, DN 32 MM (INSTALADO EM RAMAL, SUB-RAMAL, RAMAL DE DISTRIBUIÇÃO OU PRUMADA), INCLUSIVE CONEXÕES, CORTES E FIXAÇÕES, PARA PRÉDIOS. AF_</t>
  </si>
  <si>
    <t>(COMPOSIÇÃO REPRESENTATIVA) DO SERVIÇO DE INSTALAÇÃO DE TUBO DE PVC, SÉRIE NORMAL, ESGOTO PREDIAL, DN 40 MM (INSTALADO EM RAMAL DE DESCARGA OU RAMAL DE ESGOTO SANITÁRIO), INCLUSIVE CONEXÕES, CORTES E FIXAÇÕES, PARA PRÉDI</t>
  </si>
  <si>
    <t>(COMPOSIÇÃO REPRESENTATIVA) DO SERVIÇO DE INSTALAÇÃO DE TUBO DE PVC, SÉRIE NORMAL, ESGOTO PREDIAL, DN 50 MM (INSTALADO EM RAMAL DE DESCARGA OU RAMAL DE ESGOTO SANITÁRIO), INCLUSIVE CONEXÕES, CORTES E FIXAÇÕES PARA, PRÉDI</t>
  </si>
  <si>
    <t>(COMPOSIÇÃO REPRESENTATIVA) DO SERVIÇO DE INST. TUBO PVC, SÉRIE N, ESGOTO PREDIAL, 100 MM (INST. RAMAL DESCARGA, RAMAL DE ESG. SANIT., PRUMADA ESG. SANIT., VENTILAÇÃO OU SUB-COLETOR AÉREO), INCL. CONEXÕES E CORTES, FIXAÇ</t>
  </si>
  <si>
    <t>(COMPOSIÇÃO REPRESENTATIVA) DO SERVIÇO DE INSTALAÇÃO DE TUBOS DE PVC, SÉRIE R, ÁGUA PLUVIAL, DN 100 MM (INSTALADO EM RAMAL DE ENCAMINHAMENTO, OU CONDUTORES VERTICAIS), INCLUSIVE CONEXÕES, CORTES E FIXAÇÕES, PARA PRÉDIOS.</t>
  </si>
  <si>
    <t>14</t>
  </si>
  <si>
    <t/>
  </si>
  <si>
    <t>(COMPOSIÇÃO REPRESENTATIVA) DO SERVIÇO DE REVESTIMENTO CERÂMICO PARA PAREDES INTERNAS, MEIA OU PAREDE INTEIRA, PLACAS TIPO ESMALTADA EXTRA DE 20X20 CM, PARA EDIFICAÇÕES HABITACIONAIS UNIFAMILIAR (CASAS) E EDIFICAÇÕES PÚB</t>
  </si>
  <si>
    <t>KIT DE PORTA DE MADEIRA PARA PINTURA, SEMI-OCA (LEVE OU MÉDIA), PADRÃO MÉDIO, 80X210CM, ESPESSURA DE 3,5CM, ITENS INCLUSOS: DOBRADIÇAS, MONTAGEM E INSTALAÇÃO DO BATENTE, FECHADURA COM EXECUÇÃO DO FURO - FORNECIMENTO E IN</t>
  </si>
  <si>
    <t>KIT DE PORTA DE MADEIRA PARA PINTURA, SEMI-OCA (LEVE OU MÉDIA), PADRÃO MÉDIO, 70X210CM, ESPESSURA DE 3,5CM, ITENS INCLUSOS: DOBRADIÇAS, MONTAGEM E INSTALAÇÃO DO BATENTE, FECHADURA COM EXECUÇÃO DO FURO - FORNECIMENTO E IN</t>
  </si>
  <si>
    <t>PAGA</t>
  </si>
  <si>
    <t>VALOR PAGO</t>
  </si>
  <si>
    <t>COM DESCONTO</t>
  </si>
  <si>
    <t>PLACA DE OBRA EM CHAPA DE ACO GALVANIZADO [ADAPTADO
SINAPI 74209/01]</t>
  </si>
  <si>
    <t>Serviço não executado</t>
  </si>
  <si>
    <t>1.1.10.2</t>
  </si>
  <si>
    <t>BOLETIM DE MEDIÇÃO 02</t>
  </si>
  <si>
    <t>MEMÓRIA DE CÁLCULO - BM 02</t>
  </si>
  <si>
    <t>Almoxarifado/escritório = 5,00 x 2,50 = 12,50 m² (area cosntruída)</t>
  </si>
  <si>
    <t>Almoxarifado/escritório = 5,00 x 3,80 = 19,00 m² (area coberta)</t>
  </si>
  <si>
    <t>REGULARIZAÇÃO DE SUPERFÍCIES
COM MOTONIVELADORA.</t>
  </si>
  <si>
    <t>Seção transversal 10x10 cm</t>
  </si>
  <si>
    <t>Demolição de pavimentação em paralelepípedo sem reaproveitamento.</t>
  </si>
  <si>
    <t>Demolição de meio-fio granítico ou pre-moldado</t>
  </si>
  <si>
    <t>Retirada de mourão em cerca</t>
  </si>
  <si>
    <t>1.1.1.2</t>
  </si>
  <si>
    <t>1.1.1.3</t>
  </si>
  <si>
    <t>S14=S15=S17=S18=S21=S22=S23=S24=S27=S28=S29=S30=S31=S32=S33=S35=S36=S38=S39=S40=S41=S42=S43=S44=S54=S55=S60=S61=S62=S63=S65=S66=S68=S69=S71=S72=S75=S76=S80=S81=S83=S84=S85=S86=S87=S88</t>
  </si>
  <si>
    <t>BOLETIM DE MEDIÇÃO 03</t>
  </si>
  <si>
    <t>3°</t>
  </si>
  <si>
    <t>4°</t>
  </si>
  <si>
    <t>5°</t>
  </si>
  <si>
    <t>6°</t>
  </si>
  <si>
    <t>7°</t>
  </si>
  <si>
    <t>ADITIVO</t>
  </si>
  <si>
    <t>MEMÓRIA DE CÁLCULO - BM 03</t>
  </si>
  <si>
    <t>Espessura de 10 cm</t>
  </si>
  <si>
    <t>Seção 10x30 cm</t>
  </si>
  <si>
    <t>ITEM 1.1.11.1</t>
  </si>
  <si>
    <t>Nivel auditório</t>
  </si>
  <si>
    <t>sapatas e baldrames</t>
  </si>
  <si>
    <t>seção 15x25 cm</t>
  </si>
  <si>
    <t>BOLETIM DE MEDIÇÃO 04</t>
  </si>
  <si>
    <t>BOLETIM DE MEDIÇÃO 05</t>
  </si>
  <si>
    <t>Batentes do auditório (01,02,03,04,05)</t>
  </si>
  <si>
    <t>Viga do palco</t>
  </si>
  <si>
    <t>Batentes da escada do palco</t>
  </si>
  <si>
    <t>Batentes da escada do palco (Fazer Negócio)</t>
  </si>
  <si>
    <t>Batentes escada entrada Auditório</t>
  </si>
  <si>
    <t>batentes menores da escada do auditorio</t>
  </si>
  <si>
    <t>batente maior da escada do auditorio</t>
  </si>
  <si>
    <t>Igual item 1.4.12</t>
  </si>
  <si>
    <t>Considerado 90 %</t>
  </si>
  <si>
    <t>Considerado 80 %</t>
  </si>
  <si>
    <t xml:space="preserve">Foi feita toda a parte interna, restando só a externa. </t>
  </si>
  <si>
    <t>Total</t>
  </si>
  <si>
    <t>PERCENTUAL EXECUTADO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</si>
</sst>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m\.d\.yy;@"/>
    <numFmt numFmtId="166" formatCode="0.0000"/>
    <numFmt numFmtId="167" formatCode="&quot;R$&quot;\ #,##0.0000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 New"/>
      <family val="3"/>
    </font>
    <font>
      <b/>
      <sz val="6.5"/>
      <name val="Times New Roman"/>
      <family val="1"/>
    </font>
    <font>
      <b/>
      <sz val="6.5"/>
      <color indexed="9"/>
      <name val="Times New Roman"/>
      <family val="1"/>
    </font>
    <font>
      <sz val="6.5"/>
      <name val="Times New Roman"/>
      <family val="1"/>
    </font>
    <font>
      <sz val="6.5"/>
      <color indexed="9"/>
      <name val="Times New Roman"/>
      <family val="1"/>
    </font>
    <font>
      <sz val="8"/>
      <name val="Times New Roman"/>
      <family val="1"/>
    </font>
    <font>
      <sz val="4.5"/>
      <name val="Carlito"/>
    </font>
    <font>
      <sz val="4.5"/>
      <name val="Carlito"/>
      <family val="2"/>
    </font>
    <font>
      <b/>
      <sz val="4.5"/>
      <name val="Carlito"/>
    </font>
    <font>
      <b/>
      <sz val="4.5"/>
      <name val="Carlito"/>
      <family val="2"/>
    </font>
    <font>
      <b/>
      <sz val="4.5"/>
      <name val="Calibri"/>
      <family val="2"/>
    </font>
    <font>
      <b/>
      <sz val="4.5"/>
      <color indexed="9"/>
      <name val="Calibri"/>
      <family val="2"/>
    </font>
    <font>
      <b/>
      <u/>
      <sz val="4.5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6.5"/>
      <color rgb="FFFFFFFF"/>
      <name val="Times New Roman"/>
      <family val="1"/>
    </font>
    <font>
      <b/>
      <sz val="6.5"/>
      <color rgb="FF000000"/>
      <name val="Times New Roman"/>
      <family val="1"/>
    </font>
    <font>
      <sz val="8"/>
      <color rgb="FF000000"/>
      <name val="Times New Roman"/>
      <family val="1"/>
    </font>
    <font>
      <sz val="6.5"/>
      <color rgb="FF000000"/>
      <name val="Times New Roman"/>
      <family val="2"/>
    </font>
    <font>
      <b/>
      <sz val="8"/>
      <color rgb="FF000000"/>
      <name val="Times New Roman"/>
      <family val="1"/>
    </font>
    <font>
      <sz val="4.5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4.5"/>
      <name val="Calibri"/>
      <family val="2"/>
      <scheme val="minor"/>
    </font>
    <font>
      <i/>
      <sz val="4.5"/>
      <name val="Calibri"/>
      <family val="2"/>
      <scheme val="minor"/>
    </font>
    <font>
      <b/>
      <sz val="4.5"/>
      <color rgb="FF000000"/>
      <name val="Calibri"/>
      <family val="2"/>
      <scheme val="minor"/>
    </font>
    <font>
      <i/>
      <sz val="4.5"/>
      <color rgb="FF000000"/>
      <name val="Calibri"/>
      <family val="2"/>
      <scheme val="minor"/>
    </font>
    <font>
      <sz val="4.5"/>
      <color rgb="FF000000"/>
      <name val="Arial"/>
      <family val="2"/>
    </font>
    <font>
      <b/>
      <sz val="9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8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8954"/>
      </patternFill>
    </fill>
    <fill>
      <patternFill patternType="solid">
        <fgColor rgb="FFDDD8C3"/>
      </patternFill>
    </fill>
    <fill>
      <patternFill patternType="solid">
        <fgColor rgb="FF445469"/>
      </patternFill>
    </fill>
    <fill>
      <patternFill patternType="solid">
        <fgColor rgb="FFDADADA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DD9C4"/>
      </patternFill>
    </fill>
    <fill>
      <patternFill patternType="solid">
        <fgColor rgb="FFD9D9D9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0000"/>
      </patternFill>
    </fill>
  </fills>
  <borders count="9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5" fillId="0" borderId="0" applyFont="0" applyFill="0" applyBorder="0" applyAlignment="0" applyProtection="0"/>
    <xf numFmtId="0" fontId="16" fillId="0" borderId="0"/>
    <xf numFmtId="9" fontId="15" fillId="0" borderId="0" applyFont="0" applyFill="0" applyBorder="0" applyAlignment="0" applyProtection="0"/>
  </cellStyleXfs>
  <cellXfs count="5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0" fillId="0" borderId="4" xfId="0" applyBorder="1" applyAlignment="1">
      <alignment horizontal="center" vertical="top"/>
    </xf>
    <xf numFmtId="0" fontId="19" fillId="0" borderId="3" xfId="0" applyFont="1" applyBorder="1" applyAlignment="1">
      <alignment horizontal="center"/>
    </xf>
    <xf numFmtId="0" fontId="20" fillId="2" borderId="0" xfId="0" applyFont="1" applyFill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shrinkToFit="1"/>
    </xf>
    <xf numFmtId="0" fontId="21" fillId="0" borderId="0" xfId="0" applyFont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vertical="center" wrapText="1"/>
    </xf>
    <xf numFmtId="0" fontId="20" fillId="4" borderId="6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 shrinkToFit="1"/>
    </xf>
    <xf numFmtId="0" fontId="20" fillId="5" borderId="0" xfId="0" applyFont="1" applyFill="1" applyAlignment="1">
      <alignment horizontal="center" vertical="center" shrinkToFit="1"/>
    </xf>
    <xf numFmtId="0" fontId="21" fillId="6" borderId="6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left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shrinkToFit="1"/>
    </xf>
    <xf numFmtId="0" fontId="19" fillId="7" borderId="6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left" vertical="center" indent="2"/>
    </xf>
    <xf numFmtId="0" fontId="19" fillId="7" borderId="5" xfId="0" applyFont="1" applyFill="1" applyBorder="1" applyAlignment="1">
      <alignment vertical="center"/>
    </xf>
    <xf numFmtId="0" fontId="19" fillId="7" borderId="5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 indent="4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center" vertical="center" shrinkToFi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 indent="6"/>
    </xf>
    <xf numFmtId="0" fontId="0" fillId="0" borderId="5" xfId="0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 indent="6"/>
    </xf>
    <xf numFmtId="0" fontId="19" fillId="0" borderId="0" xfId="0" applyFont="1" applyAlignment="1">
      <alignment horizontal="center" vertical="center" shrinkToFit="1"/>
    </xf>
    <xf numFmtId="0" fontId="25" fillId="7" borderId="5" xfId="0" applyFont="1" applyFill="1" applyBorder="1" applyAlignment="1">
      <alignment horizontal="left" vertical="center" indent="2"/>
    </xf>
    <xf numFmtId="0" fontId="17" fillId="7" borderId="5" xfId="0" applyFont="1" applyFill="1" applyBorder="1" applyAlignment="1">
      <alignment horizontal="left" vertical="center" indent="2"/>
    </xf>
    <xf numFmtId="0" fontId="23" fillId="7" borderId="6" xfId="0" applyFont="1" applyFill="1" applyBorder="1" applyAlignment="1">
      <alignment horizontal="center" vertical="center" wrapText="1"/>
    </xf>
    <xf numFmtId="0" fontId="26" fillId="7" borderId="5" xfId="0" applyFont="1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 indent="6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6" fillId="8" borderId="0" xfId="2" applyFill="1" applyAlignment="1">
      <alignment horizontal="left" vertical="top"/>
    </xf>
    <xf numFmtId="0" fontId="16" fillId="8" borderId="0" xfId="2" applyFill="1" applyAlignment="1">
      <alignment horizontal="left" vertical="center"/>
    </xf>
    <xf numFmtId="0" fontId="16" fillId="8" borderId="0" xfId="2" applyFill="1" applyAlignment="1">
      <alignment horizontal="center" vertical="center"/>
    </xf>
    <xf numFmtId="164" fontId="16" fillId="8" borderId="0" xfId="2" applyNumberFormat="1" applyFill="1" applyAlignment="1">
      <alignment horizontal="center" vertical="center"/>
    </xf>
    <xf numFmtId="0" fontId="16" fillId="0" borderId="0" xfId="2"/>
    <xf numFmtId="14" fontId="16" fillId="8" borderId="8" xfId="2" applyNumberFormat="1" applyFill="1" applyBorder="1" applyAlignment="1">
      <alignment horizontal="center" vertical="center"/>
    </xf>
    <xf numFmtId="164" fontId="16" fillId="8" borderId="9" xfId="2" applyNumberFormat="1" applyFill="1" applyBorder="1" applyAlignment="1">
      <alignment horizontal="center" vertical="center"/>
    </xf>
    <xf numFmtId="10" fontId="16" fillId="8" borderId="10" xfId="2" applyNumberFormat="1" applyFill="1" applyBorder="1" applyAlignment="1">
      <alignment horizontal="center" vertical="center"/>
    </xf>
    <xf numFmtId="10" fontId="16" fillId="8" borderId="11" xfId="2" applyNumberFormat="1" applyFill="1" applyBorder="1" applyAlignment="1">
      <alignment horizontal="center" vertical="center"/>
    </xf>
    <xf numFmtId="164" fontId="16" fillId="8" borderId="12" xfId="2" applyNumberFormat="1" applyFill="1" applyBorder="1" applyAlignment="1">
      <alignment horizontal="center" vertical="center"/>
    </xf>
    <xf numFmtId="0" fontId="16" fillId="8" borderId="3" xfId="2" applyFill="1" applyBorder="1" applyAlignment="1">
      <alignment horizontal="center" vertical="center"/>
    </xf>
    <xf numFmtId="0" fontId="3" fillId="9" borderId="71" xfId="2" applyFont="1" applyFill="1" applyBorder="1" applyAlignment="1">
      <alignment horizontal="right" vertical="top" wrapText="1" indent="1"/>
    </xf>
    <xf numFmtId="0" fontId="27" fillId="9" borderId="72" xfId="2" applyFont="1" applyFill="1" applyBorder="1" applyAlignment="1">
      <alignment horizontal="left" vertical="top" wrapText="1"/>
    </xf>
    <xf numFmtId="0" fontId="27" fillId="9" borderId="72" xfId="2" applyFont="1" applyFill="1" applyBorder="1" applyAlignment="1">
      <alignment horizontal="left" vertical="center" wrapText="1"/>
    </xf>
    <xf numFmtId="164" fontId="27" fillId="9" borderId="72" xfId="2" applyNumberFormat="1" applyFont="1" applyFill="1" applyBorder="1" applyAlignment="1">
      <alignment horizontal="center" vertical="center" wrapText="1"/>
    </xf>
    <xf numFmtId="44" fontId="28" fillId="9" borderId="73" xfId="1" applyFont="1" applyFill="1" applyBorder="1" applyAlignment="1">
      <alignment horizontal="center" vertical="center" shrinkToFit="1"/>
    </xf>
    <xf numFmtId="0" fontId="16" fillId="8" borderId="0" xfId="2" applyFill="1" applyAlignment="1">
      <alignment horizontal="center" vertical="top" wrapText="1"/>
    </xf>
    <xf numFmtId="0" fontId="16" fillId="8" borderId="3" xfId="2" applyFill="1" applyBorder="1" applyAlignment="1">
      <alignment horizontal="center" vertical="top" wrapText="1"/>
    </xf>
    <xf numFmtId="0" fontId="27" fillId="8" borderId="0" xfId="2" applyFont="1" applyFill="1" applyAlignment="1">
      <alignment horizontal="left" vertical="top"/>
    </xf>
    <xf numFmtId="0" fontId="3" fillId="10" borderId="74" xfId="2" applyFont="1" applyFill="1" applyBorder="1" applyAlignment="1">
      <alignment horizontal="right" vertical="center" wrapText="1" indent="1"/>
    </xf>
    <xf numFmtId="0" fontId="3" fillId="10" borderId="75" xfId="2" applyFont="1" applyFill="1" applyBorder="1" applyAlignment="1">
      <alignment horizontal="left" vertical="center" wrapText="1"/>
    </xf>
    <xf numFmtId="0" fontId="27" fillId="10" borderId="75" xfId="2" applyFont="1" applyFill="1" applyBorder="1" applyAlignment="1">
      <alignment horizontal="left" vertical="center" wrapText="1"/>
    </xf>
    <xf numFmtId="164" fontId="27" fillId="10" borderId="75" xfId="2" applyNumberFormat="1" applyFont="1" applyFill="1" applyBorder="1" applyAlignment="1">
      <alignment horizontal="center" vertical="center" wrapText="1"/>
    </xf>
    <xf numFmtId="44" fontId="29" fillId="10" borderId="76" xfId="1" applyFont="1" applyFill="1" applyBorder="1" applyAlignment="1">
      <alignment horizontal="center" vertical="center" shrinkToFit="1"/>
    </xf>
    <xf numFmtId="0" fontId="5" fillId="11" borderId="71" xfId="2" applyFont="1" applyFill="1" applyBorder="1" applyAlignment="1">
      <alignment horizontal="right" vertical="top" wrapText="1" indent="1"/>
    </xf>
    <xf numFmtId="0" fontId="5" fillId="11" borderId="72" xfId="2" applyFont="1" applyFill="1" applyBorder="1" applyAlignment="1">
      <alignment horizontal="left" vertical="top" wrapText="1" indent="10"/>
    </xf>
    <xf numFmtId="0" fontId="5" fillId="11" borderId="72" xfId="2" applyFont="1" applyFill="1" applyBorder="1" applyAlignment="1">
      <alignment horizontal="center" vertical="center" wrapText="1"/>
    </xf>
    <xf numFmtId="164" fontId="5" fillId="11" borderId="72" xfId="2" applyNumberFormat="1" applyFont="1" applyFill="1" applyBorder="1" applyAlignment="1">
      <alignment horizontal="center" vertical="center" wrapText="1"/>
    </xf>
    <xf numFmtId="0" fontId="5" fillId="11" borderId="73" xfId="2" applyFont="1" applyFill="1" applyBorder="1" applyAlignment="1">
      <alignment horizontal="center" vertical="center" wrapText="1"/>
    </xf>
    <xf numFmtId="0" fontId="3" fillId="12" borderId="74" xfId="2" applyFont="1" applyFill="1" applyBorder="1" applyAlignment="1">
      <alignment horizontal="right" vertical="center" wrapText="1" indent="1"/>
    </xf>
    <xf numFmtId="0" fontId="3" fillId="12" borderId="75" xfId="2" applyFont="1" applyFill="1" applyBorder="1" applyAlignment="1">
      <alignment horizontal="left" vertical="center" wrapText="1"/>
    </xf>
    <xf numFmtId="0" fontId="27" fillId="12" borderId="75" xfId="2" applyFont="1" applyFill="1" applyBorder="1" applyAlignment="1">
      <alignment horizontal="left" vertical="center" wrapText="1"/>
    </xf>
    <xf numFmtId="164" fontId="27" fillId="12" borderId="75" xfId="2" applyNumberFormat="1" applyFont="1" applyFill="1" applyBorder="1" applyAlignment="1">
      <alignment horizontal="center" vertical="center" wrapText="1"/>
    </xf>
    <xf numFmtId="44" fontId="29" fillId="12" borderId="76" xfId="1" applyFont="1" applyFill="1" applyBorder="1" applyAlignment="1">
      <alignment horizontal="center" vertical="center" shrinkToFit="1"/>
    </xf>
    <xf numFmtId="0" fontId="5" fillId="0" borderId="74" xfId="2" applyFont="1" applyBorder="1" applyAlignment="1">
      <alignment horizontal="center" vertical="top" wrapText="1"/>
    </xf>
    <xf numFmtId="0" fontId="16" fillId="0" borderId="75" xfId="2" applyBorder="1" applyAlignment="1">
      <alignment horizontal="left" vertical="top" wrapText="1" indent="6"/>
    </xf>
    <xf numFmtId="0" fontId="7" fillId="0" borderId="75" xfId="2" applyFont="1" applyBorder="1" applyAlignment="1">
      <alignment horizontal="center" vertical="center" wrapText="1"/>
    </xf>
    <xf numFmtId="164" fontId="30" fillId="0" borderId="75" xfId="2" applyNumberFormat="1" applyFont="1" applyBorder="1" applyAlignment="1">
      <alignment horizontal="center" vertical="center" shrinkToFit="1"/>
    </xf>
    <xf numFmtId="44" fontId="30" fillId="0" borderId="76" xfId="1" applyFont="1" applyBorder="1" applyAlignment="1">
      <alignment horizontal="center" vertical="center" shrinkToFit="1"/>
    </xf>
    <xf numFmtId="2" fontId="30" fillId="8" borderId="13" xfId="2" applyNumberFormat="1" applyFont="1" applyFill="1" applyBorder="1" applyAlignment="1">
      <alignment horizontal="center" vertical="center"/>
    </xf>
    <xf numFmtId="164" fontId="30" fillId="8" borderId="13" xfId="2" applyNumberFormat="1" applyFont="1" applyFill="1" applyBorder="1" applyAlignment="1">
      <alignment horizontal="center" vertical="center"/>
    </xf>
    <xf numFmtId="164" fontId="30" fillId="8" borderId="14" xfId="2" applyNumberFormat="1" applyFont="1" applyFill="1" applyBorder="1" applyAlignment="1">
      <alignment horizontal="center" vertical="center"/>
    </xf>
    <xf numFmtId="2" fontId="30" fillId="8" borderId="15" xfId="2" applyNumberFormat="1" applyFont="1" applyFill="1" applyBorder="1" applyAlignment="1">
      <alignment horizontal="center" vertical="center"/>
    </xf>
    <xf numFmtId="0" fontId="5" fillId="0" borderId="74" xfId="2" applyFont="1" applyBorder="1" applyAlignment="1">
      <alignment horizontal="center" vertical="center" wrapText="1"/>
    </xf>
    <xf numFmtId="0" fontId="7" fillId="0" borderId="75" xfId="2" applyFont="1" applyBorder="1" applyAlignment="1">
      <alignment horizontal="left" vertical="top" wrapText="1" indent="6"/>
    </xf>
    <xf numFmtId="164" fontId="30" fillId="8" borderId="15" xfId="2" applyNumberFormat="1" applyFont="1" applyFill="1" applyBorder="1" applyAlignment="1">
      <alignment horizontal="center" vertical="center"/>
    </xf>
    <xf numFmtId="164" fontId="30" fillId="8" borderId="9" xfId="2" applyNumberFormat="1" applyFont="1" applyFill="1" applyBorder="1" applyAlignment="1">
      <alignment horizontal="center" vertical="center"/>
    </xf>
    <xf numFmtId="0" fontId="5" fillId="0" borderId="75" xfId="2" applyFont="1" applyBorder="1" applyAlignment="1">
      <alignment horizontal="left" vertical="top" wrapText="1" indent="6"/>
    </xf>
    <xf numFmtId="165" fontId="31" fillId="0" borderId="74" xfId="2" applyNumberFormat="1" applyFont="1" applyBorder="1" applyAlignment="1">
      <alignment horizontal="center" vertical="center" shrinkToFit="1"/>
    </xf>
    <xf numFmtId="0" fontId="3" fillId="12" borderId="74" xfId="2" applyFont="1" applyFill="1" applyBorder="1" applyAlignment="1">
      <alignment horizontal="right" vertical="top" wrapText="1" indent="1"/>
    </xf>
    <xf numFmtId="0" fontId="3" fillId="12" borderId="75" xfId="2" applyFont="1" applyFill="1" applyBorder="1" applyAlignment="1">
      <alignment horizontal="left" vertical="top" wrapText="1" indent="4"/>
    </xf>
    <xf numFmtId="0" fontId="32" fillId="12" borderId="75" xfId="2" applyFont="1" applyFill="1" applyBorder="1" applyAlignment="1">
      <alignment horizontal="left" vertical="center" wrapText="1"/>
    </xf>
    <xf numFmtId="164" fontId="32" fillId="12" borderId="75" xfId="2" applyNumberFormat="1" applyFont="1" applyFill="1" applyBorder="1" applyAlignment="1">
      <alignment horizontal="center" vertical="center" wrapText="1"/>
    </xf>
    <xf numFmtId="44" fontId="32" fillId="12" borderId="76" xfId="1" applyFont="1" applyFill="1" applyBorder="1" applyAlignment="1">
      <alignment horizontal="center" vertical="center" shrinkToFit="1"/>
    </xf>
    <xf numFmtId="4" fontId="32" fillId="12" borderId="15" xfId="2" applyNumberFormat="1" applyFont="1" applyFill="1" applyBorder="1" applyAlignment="1">
      <alignment horizontal="center" vertical="center" shrinkToFit="1"/>
    </xf>
    <xf numFmtId="0" fontId="5" fillId="0" borderId="74" xfId="2" applyFont="1" applyBorder="1" applyAlignment="1">
      <alignment horizontal="right" vertical="center" wrapText="1" indent="1"/>
    </xf>
    <xf numFmtId="0" fontId="5" fillId="0" borderId="74" xfId="2" applyFont="1" applyBorder="1" applyAlignment="1">
      <alignment horizontal="right" vertical="top" wrapText="1" indent="1"/>
    </xf>
    <xf numFmtId="165" fontId="31" fillId="0" borderId="74" xfId="2" applyNumberFormat="1" applyFont="1" applyBorder="1" applyAlignment="1">
      <alignment horizontal="right" vertical="top" shrinkToFit="1"/>
    </xf>
    <xf numFmtId="165" fontId="31" fillId="0" borderId="74" xfId="2" applyNumberFormat="1" applyFont="1" applyBorder="1" applyAlignment="1">
      <alignment horizontal="right" vertical="center" shrinkToFit="1"/>
    </xf>
    <xf numFmtId="0" fontId="3" fillId="12" borderId="74" xfId="2" applyFont="1" applyFill="1" applyBorder="1" applyAlignment="1">
      <alignment horizontal="left" vertical="center" wrapText="1"/>
    </xf>
    <xf numFmtId="0" fontId="3" fillId="7" borderId="75" xfId="2" applyFont="1" applyFill="1" applyBorder="1" applyAlignment="1">
      <alignment horizontal="left" vertical="center" wrapText="1"/>
    </xf>
    <xf numFmtId="44" fontId="32" fillId="7" borderId="76" xfId="1" applyFont="1" applyFill="1" applyBorder="1" applyAlignment="1">
      <alignment horizontal="center" vertical="center" shrinkToFit="1"/>
    </xf>
    <xf numFmtId="0" fontId="27" fillId="8" borderId="0" xfId="2" applyFont="1" applyFill="1" applyAlignment="1">
      <alignment horizontal="left" vertical="center"/>
    </xf>
    <xf numFmtId="0" fontId="3" fillId="12" borderId="74" xfId="2" applyFont="1" applyFill="1" applyBorder="1" applyAlignment="1">
      <alignment horizontal="center" vertical="top" wrapText="1"/>
    </xf>
    <xf numFmtId="0" fontId="32" fillId="12" borderId="75" xfId="2" applyFont="1" applyFill="1" applyBorder="1" applyAlignment="1">
      <alignment horizontal="center" vertical="center" wrapText="1"/>
    </xf>
    <xf numFmtId="0" fontId="5" fillId="0" borderId="74" xfId="2" applyFont="1" applyBorder="1" applyAlignment="1">
      <alignment horizontal="right" vertical="center" wrapText="1"/>
    </xf>
    <xf numFmtId="0" fontId="5" fillId="0" borderId="74" xfId="2" applyFont="1" applyBorder="1" applyAlignment="1">
      <alignment horizontal="right" vertical="top" wrapText="1"/>
    </xf>
    <xf numFmtId="165" fontId="31" fillId="0" borderId="74" xfId="2" applyNumberFormat="1" applyFont="1" applyBorder="1" applyAlignment="1">
      <alignment horizontal="center" vertical="top" shrinkToFit="1"/>
    </xf>
    <xf numFmtId="0" fontId="3" fillId="10" borderId="74" xfId="2" applyFont="1" applyFill="1" applyBorder="1" applyAlignment="1">
      <alignment horizontal="right" vertical="top" wrapText="1" indent="1"/>
    </xf>
    <xf numFmtId="0" fontId="27" fillId="10" borderId="75" xfId="2" applyFont="1" applyFill="1" applyBorder="1" applyAlignment="1">
      <alignment horizontal="left" vertical="top" wrapText="1"/>
    </xf>
    <xf numFmtId="0" fontId="32" fillId="10" borderId="75" xfId="2" applyFont="1" applyFill="1" applyBorder="1" applyAlignment="1">
      <alignment horizontal="left" vertical="center" wrapText="1"/>
    </xf>
    <xf numFmtId="164" fontId="32" fillId="10" borderId="75" xfId="2" applyNumberFormat="1" applyFont="1" applyFill="1" applyBorder="1" applyAlignment="1">
      <alignment horizontal="center" vertical="center" wrapText="1"/>
    </xf>
    <xf numFmtId="44" fontId="32" fillId="10" borderId="76" xfId="1" applyFont="1" applyFill="1" applyBorder="1" applyAlignment="1">
      <alignment horizontal="center" vertical="center" shrinkToFit="1"/>
    </xf>
    <xf numFmtId="164" fontId="32" fillId="10" borderId="15" xfId="2" applyNumberFormat="1" applyFont="1" applyFill="1" applyBorder="1" applyAlignment="1">
      <alignment horizontal="center" vertical="center" wrapText="1"/>
    </xf>
    <xf numFmtId="4" fontId="32" fillId="8" borderId="15" xfId="2" applyNumberFormat="1" applyFont="1" applyFill="1" applyBorder="1" applyAlignment="1">
      <alignment horizontal="center" vertical="center" shrinkToFit="1"/>
    </xf>
    <xf numFmtId="165" fontId="31" fillId="0" borderId="77" xfId="2" applyNumberFormat="1" applyFont="1" applyBorder="1" applyAlignment="1">
      <alignment horizontal="center" vertical="center" shrinkToFit="1"/>
    </xf>
    <xf numFmtId="0" fontId="16" fillId="0" borderId="78" xfId="2" applyBorder="1" applyAlignment="1">
      <alignment horizontal="left" vertical="top" wrapText="1" indent="6"/>
    </xf>
    <xf numFmtId="0" fontId="7" fillId="0" borderId="78" xfId="2" applyFont="1" applyBorder="1" applyAlignment="1">
      <alignment horizontal="center" vertical="center" wrapText="1"/>
    </xf>
    <xf numFmtId="164" fontId="30" fillId="0" borderId="78" xfId="2" applyNumberFormat="1" applyFont="1" applyBorder="1" applyAlignment="1">
      <alignment horizontal="center" vertical="center" shrinkToFit="1"/>
    </xf>
    <xf numFmtId="44" fontId="30" fillId="0" borderId="79" xfId="1" applyFont="1" applyBorder="1" applyAlignment="1">
      <alignment horizontal="center" vertical="center" shrinkToFit="1"/>
    </xf>
    <xf numFmtId="2" fontId="30" fillId="8" borderId="16" xfId="2" applyNumberFormat="1" applyFont="1" applyFill="1" applyBorder="1" applyAlignment="1">
      <alignment horizontal="center" vertical="center"/>
    </xf>
    <xf numFmtId="164" fontId="30" fillId="8" borderId="16" xfId="2" applyNumberFormat="1" applyFont="1" applyFill="1" applyBorder="1" applyAlignment="1">
      <alignment horizontal="center" vertical="center"/>
    </xf>
    <xf numFmtId="164" fontId="30" fillId="8" borderId="12" xfId="2" applyNumberFormat="1" applyFont="1" applyFill="1" applyBorder="1" applyAlignment="1">
      <alignment horizontal="center" vertical="center"/>
    </xf>
    <xf numFmtId="0" fontId="16" fillId="0" borderId="0" xfId="2" applyAlignment="1">
      <alignment horizontal="left" vertical="top"/>
    </xf>
    <xf numFmtId="0" fontId="8" fillId="0" borderId="17" xfId="2" applyFont="1" applyBorder="1" applyAlignment="1">
      <alignment horizontal="left" vertical="top" wrapText="1"/>
    </xf>
    <xf numFmtId="0" fontId="16" fillId="0" borderId="1" xfId="2" applyBorder="1" applyAlignment="1">
      <alignment horizontal="left" wrapText="1"/>
    </xf>
    <xf numFmtId="0" fontId="16" fillId="0" borderId="2" xfId="2" applyBorder="1" applyAlignment="1">
      <alignment horizontal="left" wrapText="1"/>
    </xf>
    <xf numFmtId="0" fontId="10" fillId="0" borderId="0" xfId="2" applyFont="1" applyAlignment="1">
      <alignment horizontal="left" vertical="top" wrapText="1"/>
    </xf>
    <xf numFmtId="0" fontId="16" fillId="0" borderId="0" xfId="2" applyAlignment="1">
      <alignment horizontal="left" wrapText="1"/>
    </xf>
    <xf numFmtId="0" fontId="16" fillId="0" borderId="3" xfId="2" applyBorder="1" applyAlignment="1">
      <alignment horizontal="left" wrapText="1"/>
    </xf>
    <xf numFmtId="0" fontId="33" fillId="0" borderId="4" xfId="2" applyFont="1" applyBorder="1" applyAlignment="1">
      <alignment horizontal="left" vertical="top" wrapText="1"/>
    </xf>
    <xf numFmtId="0" fontId="34" fillId="0" borderId="0" xfId="2" applyFont="1" applyAlignment="1">
      <alignment horizontal="left" wrapText="1"/>
    </xf>
    <xf numFmtId="0" fontId="34" fillId="0" borderId="3" xfId="2" applyFont="1" applyBorder="1" applyAlignment="1">
      <alignment horizontal="left" wrapText="1"/>
    </xf>
    <xf numFmtId="0" fontId="35" fillId="0" borderId="0" xfId="2" applyFont="1" applyAlignment="1">
      <alignment horizontal="left" vertical="top" wrapText="1"/>
    </xf>
    <xf numFmtId="0" fontId="35" fillId="13" borderId="75" xfId="2" applyFont="1" applyFill="1" applyBorder="1" applyAlignment="1">
      <alignment horizontal="center" vertical="top" wrapText="1"/>
    </xf>
    <xf numFmtId="0" fontId="35" fillId="13" borderId="75" xfId="2" applyFont="1" applyFill="1" applyBorder="1" applyAlignment="1">
      <alignment horizontal="left" vertical="top" wrapText="1"/>
    </xf>
    <xf numFmtId="0" fontId="35" fillId="14" borderId="74" xfId="2" applyFont="1" applyFill="1" applyBorder="1" applyAlignment="1">
      <alignment horizontal="center" vertical="top" wrapText="1"/>
    </xf>
    <xf numFmtId="0" fontId="34" fillId="14" borderId="75" xfId="2" applyFont="1" applyFill="1" applyBorder="1" applyAlignment="1">
      <alignment horizontal="left" wrapText="1"/>
    </xf>
    <xf numFmtId="0" fontId="34" fillId="14" borderId="80" xfId="2" applyFont="1" applyFill="1" applyBorder="1" applyAlignment="1">
      <alignment horizontal="left" wrapText="1"/>
    </xf>
    <xf numFmtId="0" fontId="35" fillId="15" borderId="74" xfId="2" applyFont="1" applyFill="1" applyBorder="1" applyAlignment="1">
      <alignment horizontal="center" vertical="center" wrapText="1"/>
    </xf>
    <xf numFmtId="0" fontId="34" fillId="15" borderId="75" xfId="2" applyFont="1" applyFill="1" applyBorder="1" applyAlignment="1">
      <alignment horizontal="left" vertical="top" wrapText="1"/>
    </xf>
    <xf numFmtId="0" fontId="34" fillId="15" borderId="75" xfId="2" applyFont="1" applyFill="1" applyBorder="1" applyAlignment="1">
      <alignment horizontal="left" vertical="center" wrapText="1"/>
    </xf>
    <xf numFmtId="0" fontId="34" fillId="15" borderId="80" xfId="2" applyFont="1" applyFill="1" applyBorder="1" applyAlignment="1">
      <alignment horizontal="left" vertical="center" wrapText="1"/>
    </xf>
    <xf numFmtId="0" fontId="35" fillId="16" borderId="74" xfId="2" applyFont="1" applyFill="1" applyBorder="1" applyAlignment="1">
      <alignment horizontal="center" vertical="top" wrapText="1"/>
    </xf>
    <xf numFmtId="0" fontId="35" fillId="16" borderId="75" xfId="2" applyFont="1" applyFill="1" applyBorder="1" applyAlignment="1">
      <alignment horizontal="left" vertical="top" wrapText="1" indent="2"/>
    </xf>
    <xf numFmtId="0" fontId="34" fillId="16" borderId="75" xfId="2" applyFont="1" applyFill="1" applyBorder="1" applyAlignment="1">
      <alignment horizontal="left" wrapText="1"/>
    </xf>
    <xf numFmtId="0" fontId="34" fillId="16" borderId="80" xfId="2" applyFont="1" applyFill="1" applyBorder="1" applyAlignment="1">
      <alignment horizontal="left" wrapText="1"/>
    </xf>
    <xf numFmtId="0" fontId="35" fillId="0" borderId="74" xfId="2" applyFont="1" applyBorder="1" applyAlignment="1">
      <alignment horizontal="left" vertical="center" wrapText="1" indent="1"/>
    </xf>
    <xf numFmtId="0" fontId="34" fillId="0" borderId="75" xfId="2" applyFont="1" applyBorder="1" applyAlignment="1">
      <alignment horizontal="left" vertical="top" wrapText="1" indent="4"/>
    </xf>
    <xf numFmtId="0" fontId="34" fillId="0" borderId="75" xfId="2" applyFont="1" applyBorder="1" applyAlignment="1">
      <alignment horizontal="left" vertical="center" wrapText="1"/>
    </xf>
    <xf numFmtId="0" fontId="35" fillId="0" borderId="80" xfId="2" applyFont="1" applyBorder="1" applyAlignment="1">
      <alignment horizontal="center" vertical="center" wrapText="1"/>
    </xf>
    <xf numFmtId="0" fontId="36" fillId="0" borderId="74" xfId="2" applyFont="1" applyBorder="1" applyAlignment="1">
      <alignment horizontal="left" vertical="top" wrapText="1"/>
    </xf>
    <xf numFmtId="0" fontId="34" fillId="0" borderId="75" xfId="2" applyFont="1" applyBorder="1" applyAlignment="1">
      <alignment horizontal="left" wrapText="1"/>
    </xf>
    <xf numFmtId="0" fontId="34" fillId="0" borderId="80" xfId="2" applyFont="1" applyBorder="1" applyAlignment="1">
      <alignment horizontal="left" wrapText="1"/>
    </xf>
    <xf numFmtId="0" fontId="35" fillId="0" borderId="74" xfId="2" applyFont="1" applyBorder="1" applyAlignment="1">
      <alignment horizontal="left" vertical="top" wrapText="1" indent="1"/>
    </xf>
    <xf numFmtId="0" fontId="34" fillId="0" borderId="75" xfId="2" applyFont="1" applyBorder="1" applyAlignment="1">
      <alignment horizontal="left" vertical="top" wrapText="1"/>
    </xf>
    <xf numFmtId="0" fontId="35" fillId="0" borderId="80" xfId="2" applyFont="1" applyBorder="1" applyAlignment="1">
      <alignment horizontal="center" vertical="top" wrapText="1"/>
    </xf>
    <xf numFmtId="0" fontId="33" fillId="0" borderId="75" xfId="2" applyFont="1" applyBorder="1" applyAlignment="1">
      <alignment horizontal="left" vertical="top" wrapText="1"/>
    </xf>
    <xf numFmtId="0" fontId="35" fillId="0" borderId="75" xfId="2" applyFont="1" applyBorder="1" applyAlignment="1">
      <alignment horizontal="left" vertical="top" wrapText="1" indent="4"/>
    </xf>
    <xf numFmtId="0" fontId="34" fillId="16" borderId="74" xfId="2" applyFont="1" applyFill="1" applyBorder="1" applyAlignment="1">
      <alignment horizontal="left" wrapText="1"/>
    </xf>
    <xf numFmtId="0" fontId="36" fillId="0" borderId="75" xfId="2" applyFont="1" applyBorder="1" applyAlignment="1">
      <alignment horizontal="left" vertical="top" wrapText="1" indent="6"/>
    </xf>
    <xf numFmtId="0" fontId="36" fillId="0" borderId="75" xfId="2" applyFont="1" applyBorder="1" applyAlignment="1">
      <alignment horizontal="center" vertical="top" wrapText="1"/>
    </xf>
    <xf numFmtId="0" fontId="36" fillId="0" borderId="77" xfId="2" applyFont="1" applyBorder="1" applyAlignment="1">
      <alignment horizontal="left" vertical="top" wrapText="1"/>
    </xf>
    <xf numFmtId="0" fontId="36" fillId="0" borderId="78" xfId="2" applyFont="1" applyBorder="1" applyAlignment="1">
      <alignment horizontal="left" vertical="top" wrapText="1" indent="6"/>
    </xf>
    <xf numFmtId="0" fontId="34" fillId="0" borderId="78" xfId="2" applyFont="1" applyBorder="1" applyAlignment="1">
      <alignment horizontal="left" wrapText="1"/>
    </xf>
    <xf numFmtId="0" fontId="34" fillId="0" borderId="81" xfId="2" applyFont="1" applyBorder="1" applyAlignment="1">
      <alignment horizontal="left" wrapText="1"/>
    </xf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0" fillId="0" borderId="13" xfId="0" applyBorder="1"/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19" fillId="0" borderId="3" xfId="0" applyFont="1" applyBorder="1" applyAlignment="1">
      <alignment vertical="center"/>
    </xf>
    <xf numFmtId="10" fontId="19" fillId="0" borderId="3" xfId="3" applyNumberFormat="1" applyFont="1" applyBorder="1" applyAlignment="1">
      <alignment horizontal="center" vertical="center"/>
    </xf>
    <xf numFmtId="10" fontId="19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4" fontId="0" fillId="0" borderId="0" xfId="0" applyNumberFormat="1" applyAlignment="1">
      <alignment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20" fillId="3" borderId="28" xfId="0" applyFont="1" applyFill="1" applyBorder="1" applyAlignment="1">
      <alignment horizontal="center" vertical="center" shrinkToFit="1"/>
    </xf>
    <xf numFmtId="0" fontId="20" fillId="3" borderId="29" xfId="0" applyFont="1" applyFill="1" applyBorder="1" applyAlignment="1">
      <alignment horizontal="center" vertical="center"/>
    </xf>
    <xf numFmtId="4" fontId="20" fillId="3" borderId="29" xfId="0" applyNumberFormat="1" applyFont="1" applyFill="1" applyBorder="1" applyAlignment="1">
      <alignment horizontal="right" vertical="center"/>
    </xf>
    <xf numFmtId="4" fontId="20" fillId="3" borderId="29" xfId="0" applyNumberFormat="1" applyFont="1" applyFill="1" applyBorder="1" applyAlignment="1">
      <alignment horizontal="center" vertical="center" wrapText="1"/>
    </xf>
    <xf numFmtId="4" fontId="20" fillId="3" borderId="30" xfId="0" applyNumberFormat="1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shrinkToFit="1"/>
    </xf>
    <xf numFmtId="0" fontId="20" fillId="4" borderId="32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left" vertical="justify"/>
    </xf>
    <xf numFmtId="4" fontId="20" fillId="4" borderId="32" xfId="0" applyNumberFormat="1" applyFont="1" applyFill="1" applyBorder="1" applyAlignment="1">
      <alignment horizontal="right" vertical="center"/>
    </xf>
    <xf numFmtId="4" fontId="20" fillId="4" borderId="32" xfId="0" applyNumberFormat="1" applyFont="1" applyFill="1" applyBorder="1" applyAlignment="1">
      <alignment horizontal="center" vertical="center" wrapText="1"/>
    </xf>
    <xf numFmtId="4" fontId="20" fillId="4" borderId="3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6" borderId="6" xfId="0" applyFont="1" applyFill="1" applyBorder="1" applyAlignment="1">
      <alignment horizontal="center" vertical="center" shrinkToFit="1"/>
    </xf>
    <xf numFmtId="0" fontId="17" fillId="6" borderId="5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center" vertical="center" wrapText="1"/>
    </xf>
    <xf numFmtId="4" fontId="17" fillId="6" borderId="7" xfId="0" applyNumberFormat="1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shrinkToFit="1"/>
    </xf>
    <xf numFmtId="0" fontId="19" fillId="7" borderId="5" xfId="0" applyFont="1" applyFill="1" applyBorder="1" applyAlignment="1">
      <alignment horizontal="left" vertical="center" indent="4"/>
    </xf>
    <xf numFmtId="4" fontId="19" fillId="7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 indent="6"/>
    </xf>
    <xf numFmtId="0" fontId="18" fillId="0" borderId="5" xfId="0" applyFont="1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 indent="6"/>
    </xf>
    <xf numFmtId="0" fontId="18" fillId="0" borderId="0" xfId="0" applyFont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23" fillId="0" borderId="5" xfId="0" applyFont="1" applyBorder="1" applyAlignment="1">
      <alignment horizontal="left" wrapText="1" indent="6"/>
    </xf>
    <xf numFmtId="2" fontId="32" fillId="8" borderId="13" xfId="2" applyNumberFormat="1" applyFont="1" applyFill="1" applyBorder="1" applyAlignment="1">
      <alignment horizontal="center" vertical="center"/>
    </xf>
    <xf numFmtId="164" fontId="16" fillId="0" borderId="0" xfId="2" applyNumberFormat="1"/>
    <xf numFmtId="2" fontId="32" fillId="8" borderId="15" xfId="2" applyNumberFormat="1" applyFont="1" applyFill="1" applyBorder="1" applyAlignment="1">
      <alignment horizontal="center" vertical="center"/>
    </xf>
    <xf numFmtId="2" fontId="32" fillId="8" borderId="16" xfId="2" applyNumberFormat="1" applyFont="1" applyFill="1" applyBorder="1" applyAlignment="1">
      <alignment horizontal="center" vertical="center"/>
    </xf>
    <xf numFmtId="4" fontId="34" fillId="0" borderId="75" xfId="2" applyNumberFormat="1" applyFont="1" applyBorder="1" applyAlignment="1">
      <alignment horizontal="left" vertical="center" wrapText="1"/>
    </xf>
    <xf numFmtId="4" fontId="37" fillId="0" borderId="75" xfId="2" applyNumberFormat="1" applyFont="1" applyBorder="1" applyAlignment="1">
      <alignment horizontal="center" vertical="center" shrinkToFit="1"/>
    </xf>
    <xf numFmtId="4" fontId="38" fillId="0" borderId="75" xfId="2" applyNumberFormat="1" applyFont="1" applyBorder="1" applyAlignment="1">
      <alignment horizontal="center" vertical="top" shrinkToFit="1"/>
    </xf>
    <xf numFmtId="4" fontId="34" fillId="0" borderId="75" xfId="2" applyNumberFormat="1" applyFont="1" applyBorder="1" applyAlignment="1">
      <alignment horizontal="left" wrapText="1"/>
    </xf>
    <xf numFmtId="4" fontId="34" fillId="0" borderId="75" xfId="2" applyNumberFormat="1" applyFont="1" applyBorder="1" applyAlignment="1">
      <alignment horizontal="left" vertical="top" wrapText="1"/>
    </xf>
    <xf numFmtId="4" fontId="37" fillId="0" borderId="75" xfId="2" applyNumberFormat="1" applyFont="1" applyBorder="1" applyAlignment="1">
      <alignment horizontal="center" vertical="top" shrinkToFit="1"/>
    </xf>
    <xf numFmtId="0" fontId="39" fillId="0" borderId="0" xfId="2" applyFont="1" applyAlignment="1">
      <alignment horizontal="center" vertical="top"/>
    </xf>
    <xf numFmtId="2" fontId="39" fillId="0" borderId="0" xfId="2" applyNumberFormat="1" applyFont="1" applyAlignment="1">
      <alignment horizontal="center" vertical="top"/>
    </xf>
    <xf numFmtId="0" fontId="35" fillId="17" borderId="74" xfId="2" applyFont="1" applyFill="1" applyBorder="1" applyAlignment="1">
      <alignment horizontal="left" vertical="center" wrapText="1" indent="1"/>
    </xf>
    <xf numFmtId="0" fontId="35" fillId="17" borderId="75" xfId="2" applyFont="1" applyFill="1" applyBorder="1" applyAlignment="1">
      <alignment horizontal="left" vertical="top" wrapText="1" indent="4"/>
    </xf>
    <xf numFmtId="0" fontId="35" fillId="17" borderId="75" xfId="2" applyFont="1" applyFill="1" applyBorder="1" applyAlignment="1">
      <alignment horizontal="left" vertical="top" wrapText="1"/>
    </xf>
    <xf numFmtId="4" fontId="34" fillId="17" borderId="75" xfId="2" applyNumberFormat="1" applyFont="1" applyFill="1" applyBorder="1" applyAlignment="1">
      <alignment horizontal="left" vertical="center" wrapText="1"/>
    </xf>
    <xf numFmtId="4" fontId="37" fillId="17" borderId="75" xfId="2" applyNumberFormat="1" applyFont="1" applyFill="1" applyBorder="1" applyAlignment="1">
      <alignment horizontal="center" vertical="center" shrinkToFit="1"/>
    </xf>
    <xf numFmtId="0" fontId="35" fillId="17" borderId="80" xfId="2" applyFont="1" applyFill="1" applyBorder="1" applyAlignment="1">
      <alignment horizontal="center" vertical="center" wrapText="1"/>
    </xf>
    <xf numFmtId="0" fontId="35" fillId="17" borderId="74" xfId="2" applyFont="1" applyFill="1" applyBorder="1" applyAlignment="1">
      <alignment horizontal="left" vertical="top" wrapText="1" indent="1"/>
    </xf>
    <xf numFmtId="0" fontId="34" fillId="17" borderId="75" xfId="2" applyFont="1" applyFill="1" applyBorder="1" applyAlignment="1">
      <alignment horizontal="left" vertical="top" wrapText="1" indent="4"/>
    </xf>
    <xf numFmtId="4" fontId="37" fillId="17" borderId="75" xfId="2" applyNumberFormat="1" applyFont="1" applyFill="1" applyBorder="1" applyAlignment="1">
      <alignment horizontal="center" vertical="top" shrinkToFit="1"/>
    </xf>
    <xf numFmtId="0" fontId="35" fillId="17" borderId="80" xfId="2" applyFont="1" applyFill="1" applyBorder="1" applyAlignment="1">
      <alignment horizontal="center" vertical="top" wrapText="1"/>
    </xf>
    <xf numFmtId="165" fontId="37" fillId="17" borderId="74" xfId="2" applyNumberFormat="1" applyFont="1" applyFill="1" applyBorder="1" applyAlignment="1">
      <alignment horizontal="left" vertical="center" indent="1" shrinkToFit="1"/>
    </xf>
    <xf numFmtId="4" fontId="34" fillId="17" borderId="75" xfId="2" applyNumberFormat="1" applyFont="1" applyFill="1" applyBorder="1" applyAlignment="1">
      <alignment horizontal="left" vertical="top" wrapText="1"/>
    </xf>
    <xf numFmtId="0" fontId="35" fillId="17" borderId="80" xfId="2" applyFont="1" applyFill="1" applyBorder="1" applyAlignment="1">
      <alignment horizontal="left" vertical="top" wrapText="1"/>
    </xf>
    <xf numFmtId="4" fontId="38" fillId="0" borderId="78" xfId="2" applyNumberFormat="1" applyFont="1" applyBorder="1" applyAlignment="1">
      <alignment horizontal="center" vertical="top" shrinkToFit="1"/>
    </xf>
    <xf numFmtId="4" fontId="34" fillId="0" borderId="78" xfId="2" applyNumberFormat="1" applyFont="1" applyBorder="1" applyAlignment="1">
      <alignment horizontal="left" wrapText="1"/>
    </xf>
    <xf numFmtId="43" fontId="30" fillId="8" borderId="13" xfId="2" applyNumberFormat="1" applyFont="1" applyFill="1" applyBorder="1" applyAlignment="1">
      <alignment horizontal="center" vertical="center"/>
    </xf>
    <xf numFmtId="43" fontId="32" fillId="12" borderId="15" xfId="2" applyNumberFormat="1" applyFont="1" applyFill="1" applyBorder="1" applyAlignment="1">
      <alignment horizontal="center" vertical="center" shrinkToFit="1"/>
    </xf>
    <xf numFmtId="43" fontId="32" fillId="10" borderId="15" xfId="2" applyNumberFormat="1" applyFont="1" applyFill="1" applyBorder="1" applyAlignment="1">
      <alignment horizontal="center" vertical="center" wrapText="1"/>
    </xf>
    <xf numFmtId="4" fontId="19" fillId="8" borderId="6" xfId="0" applyNumberFormat="1" applyFont="1" applyFill="1" applyBorder="1" applyAlignment="1">
      <alignment horizontal="center" vertical="center" wrapText="1"/>
    </xf>
    <xf numFmtId="4" fontId="19" fillId="8" borderId="5" xfId="0" applyNumberFormat="1" applyFont="1" applyFill="1" applyBorder="1" applyAlignment="1">
      <alignment horizontal="left" vertical="center" wrapText="1" indent="4"/>
    </xf>
    <xf numFmtId="4" fontId="19" fillId="8" borderId="5" xfId="0" applyNumberFormat="1" applyFont="1" applyFill="1" applyBorder="1" applyAlignment="1">
      <alignment vertical="center" wrapText="1"/>
    </xf>
    <xf numFmtId="4" fontId="19" fillId="8" borderId="5" xfId="0" applyNumberFormat="1" applyFont="1" applyFill="1" applyBorder="1" applyAlignment="1">
      <alignment horizontal="center" vertical="center" wrapText="1"/>
    </xf>
    <xf numFmtId="4" fontId="19" fillId="8" borderId="7" xfId="0" applyNumberFormat="1" applyFont="1" applyFill="1" applyBorder="1" applyAlignment="1">
      <alignment horizontal="center" vertical="center" wrapText="1"/>
    </xf>
    <xf numFmtId="4" fontId="23" fillId="8" borderId="6" xfId="0" applyNumberFormat="1" applyFont="1" applyFill="1" applyBorder="1" applyAlignment="1">
      <alignment horizontal="center" vertical="center" wrapText="1"/>
    </xf>
    <xf numFmtId="4" fontId="23" fillId="8" borderId="5" xfId="0" applyNumberFormat="1" applyFont="1" applyFill="1" applyBorder="1" applyAlignment="1">
      <alignment horizontal="left" vertical="center" wrapText="1" indent="6"/>
    </xf>
    <xf numFmtId="4" fontId="0" fillId="8" borderId="5" xfId="0" applyNumberFormat="1" applyFill="1" applyBorder="1" applyAlignment="1">
      <alignment vertical="center" wrapText="1"/>
    </xf>
    <xf numFmtId="4" fontId="23" fillId="8" borderId="5" xfId="0" applyNumberFormat="1" applyFont="1" applyFill="1" applyBorder="1" applyAlignment="1">
      <alignment horizontal="center" vertical="center" wrapText="1"/>
    </xf>
    <xf numFmtId="4" fontId="26" fillId="8" borderId="6" xfId="0" applyNumberFormat="1" applyFont="1" applyFill="1" applyBorder="1" applyAlignment="1">
      <alignment horizontal="center" vertical="center" wrapText="1"/>
    </xf>
    <xf numFmtId="4" fontId="26" fillId="8" borderId="5" xfId="0" applyNumberFormat="1" applyFont="1" applyFill="1" applyBorder="1" applyAlignment="1">
      <alignment horizontal="left" vertical="center" wrapText="1" indent="6"/>
    </xf>
    <xf numFmtId="4" fontId="19" fillId="7" borderId="6" xfId="0" applyNumberFormat="1" applyFont="1" applyFill="1" applyBorder="1" applyAlignment="1">
      <alignment horizontal="center" vertical="center"/>
    </xf>
    <xf numFmtId="4" fontId="19" fillId="7" borderId="5" xfId="0" applyNumberFormat="1" applyFont="1" applyFill="1" applyBorder="1" applyAlignment="1">
      <alignment horizontal="left" vertical="center" indent="2"/>
    </xf>
    <xf numFmtId="4" fontId="19" fillId="7" borderId="5" xfId="0" applyNumberFormat="1" applyFont="1" applyFill="1" applyBorder="1" applyAlignment="1">
      <alignment vertical="center"/>
    </xf>
    <xf numFmtId="4" fontId="19" fillId="7" borderId="5" xfId="0" applyNumberFormat="1" applyFont="1" applyFill="1" applyBorder="1" applyAlignment="1">
      <alignment horizontal="center" vertical="center"/>
    </xf>
    <xf numFmtId="4" fontId="19" fillId="7" borderId="7" xfId="0" applyNumberFormat="1" applyFont="1" applyFill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left" vertical="center" wrapText="1" indent="4"/>
    </xf>
    <xf numFmtId="4" fontId="19" fillId="0" borderId="5" xfId="0" applyNumberFormat="1" applyFont="1" applyBorder="1" applyAlignment="1">
      <alignment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19" fillId="0" borderId="7" xfId="0" applyNumberFormat="1" applyFont="1" applyBorder="1" applyAlignment="1">
      <alignment horizontal="center" vertical="center" wrapText="1"/>
    </xf>
    <xf numFmtId="0" fontId="16" fillId="0" borderId="0" xfId="2" applyAlignment="1">
      <alignment horizontal="center" vertical="center"/>
    </xf>
    <xf numFmtId="10" fontId="16" fillId="0" borderId="0" xfId="2" applyNumberFormat="1" applyAlignment="1">
      <alignment horizontal="center" vertical="center"/>
    </xf>
    <xf numFmtId="10" fontId="16" fillId="18" borderId="0" xfId="2" applyNumberFormat="1" applyFill="1" applyAlignment="1">
      <alignment horizontal="center" vertical="center"/>
    </xf>
    <xf numFmtId="0" fontId="0" fillId="0" borderId="13" xfId="0" applyBorder="1" applyAlignment="1">
      <alignment horizontal="center"/>
    </xf>
    <xf numFmtId="43" fontId="30" fillId="8" borderId="15" xfId="2" applyNumberFormat="1" applyFont="1" applyFill="1" applyBorder="1" applyAlignment="1">
      <alignment horizontal="center" vertical="center"/>
    </xf>
    <xf numFmtId="165" fontId="31" fillId="8" borderId="74" xfId="2" applyNumberFormat="1" applyFont="1" applyFill="1" applyBorder="1" applyAlignment="1">
      <alignment horizontal="center" vertical="center" shrinkToFit="1"/>
    </xf>
    <xf numFmtId="0" fontId="5" fillId="8" borderId="75" xfId="2" applyFont="1" applyFill="1" applyBorder="1" applyAlignment="1">
      <alignment horizontal="left" vertical="top" wrapText="1" indent="6"/>
    </xf>
    <xf numFmtId="0" fontId="7" fillId="8" borderId="75" xfId="2" applyFont="1" applyFill="1" applyBorder="1" applyAlignment="1">
      <alignment horizontal="center" vertical="center" wrapText="1"/>
    </xf>
    <xf numFmtId="164" fontId="30" fillId="8" borderId="75" xfId="2" applyNumberFormat="1" applyFont="1" applyFill="1" applyBorder="1" applyAlignment="1">
      <alignment horizontal="center" vertical="center" shrinkToFit="1"/>
    </xf>
    <xf numFmtId="44" fontId="30" fillId="8" borderId="76" xfId="1" applyFont="1" applyFill="1" applyBorder="1" applyAlignment="1">
      <alignment horizontal="center" vertical="center" shrinkToFit="1"/>
    </xf>
    <xf numFmtId="0" fontId="5" fillId="8" borderId="74" xfId="2" applyFont="1" applyFill="1" applyBorder="1" applyAlignment="1">
      <alignment horizontal="right" vertical="top" wrapText="1" indent="1"/>
    </xf>
    <xf numFmtId="0" fontId="5" fillId="8" borderId="74" xfId="2" applyFont="1" applyFill="1" applyBorder="1" applyAlignment="1">
      <alignment horizontal="right" vertical="center" wrapText="1" indent="1"/>
    </xf>
    <xf numFmtId="0" fontId="16" fillId="8" borderId="75" xfId="2" applyFill="1" applyBorder="1" applyAlignment="1">
      <alignment horizontal="left" vertical="top" wrapText="1" indent="6"/>
    </xf>
    <xf numFmtId="165" fontId="31" fillId="8" borderId="74" xfId="2" applyNumberFormat="1" applyFont="1" applyFill="1" applyBorder="1" applyAlignment="1">
      <alignment horizontal="right" vertical="top" shrinkToFit="1"/>
    </xf>
    <xf numFmtId="165" fontId="31" fillId="8" borderId="74" xfId="2" applyNumberFormat="1" applyFont="1" applyFill="1" applyBorder="1" applyAlignment="1">
      <alignment horizontal="right" vertical="center" shrinkToFit="1"/>
    </xf>
    <xf numFmtId="43" fontId="30" fillId="8" borderId="16" xfId="2" applyNumberFormat="1" applyFont="1" applyFill="1" applyBorder="1" applyAlignment="1">
      <alignment horizontal="center" vertical="center"/>
    </xf>
    <xf numFmtId="0" fontId="23" fillId="19" borderId="6" xfId="0" applyFont="1" applyFill="1" applyBorder="1" applyAlignment="1">
      <alignment horizontal="center" vertical="center" wrapText="1"/>
    </xf>
    <xf numFmtId="4" fontId="23" fillId="19" borderId="5" xfId="0" applyNumberFormat="1" applyFont="1" applyFill="1" applyBorder="1" applyAlignment="1">
      <alignment horizontal="left" vertical="center" wrapText="1" indent="6"/>
    </xf>
    <xf numFmtId="4" fontId="0" fillId="19" borderId="5" xfId="0" applyNumberFormat="1" applyFill="1" applyBorder="1" applyAlignment="1">
      <alignment vertical="center" wrapText="1"/>
    </xf>
    <xf numFmtId="4" fontId="23" fillId="19" borderId="5" xfId="0" applyNumberFormat="1" applyFont="1" applyFill="1" applyBorder="1" applyAlignment="1">
      <alignment horizontal="center" vertical="center" wrapText="1"/>
    </xf>
    <xf numFmtId="4" fontId="19" fillId="19" borderId="5" xfId="0" applyNumberFormat="1" applyFont="1" applyFill="1" applyBorder="1" applyAlignment="1">
      <alignment horizontal="center" vertical="center" wrapText="1"/>
    </xf>
    <xf numFmtId="4" fontId="19" fillId="19" borderId="7" xfId="0" applyNumberFormat="1" applyFont="1" applyFill="1" applyBorder="1" applyAlignment="1">
      <alignment horizontal="center" vertical="center" wrapText="1"/>
    </xf>
    <xf numFmtId="0" fontId="19" fillId="19" borderId="6" xfId="0" applyFont="1" applyFill="1" applyBorder="1" applyAlignment="1">
      <alignment horizontal="center" vertical="center" wrapText="1"/>
    </xf>
    <xf numFmtId="4" fontId="23" fillId="19" borderId="6" xfId="0" applyNumberFormat="1" applyFont="1" applyFill="1" applyBorder="1" applyAlignment="1">
      <alignment horizontal="center" vertical="center" wrapText="1"/>
    </xf>
    <xf numFmtId="4" fontId="24" fillId="19" borderId="5" xfId="0" applyNumberFormat="1" applyFont="1" applyFill="1" applyBorder="1" applyAlignment="1">
      <alignment horizontal="left" vertical="center" wrapText="1" indent="6"/>
    </xf>
    <xf numFmtId="4" fontId="0" fillId="19" borderId="0" xfId="0" applyNumberFormat="1" applyFill="1"/>
    <xf numFmtId="0" fontId="23" fillId="17" borderId="6" xfId="0" applyFont="1" applyFill="1" applyBorder="1" applyAlignment="1">
      <alignment horizontal="center" vertical="center" wrapText="1"/>
    </xf>
    <xf numFmtId="4" fontId="23" fillId="17" borderId="5" xfId="0" applyNumberFormat="1" applyFont="1" applyFill="1" applyBorder="1" applyAlignment="1">
      <alignment horizontal="left" vertical="center" wrapText="1" indent="6"/>
    </xf>
    <xf numFmtId="4" fontId="0" fillId="17" borderId="5" xfId="0" applyNumberFormat="1" applyFill="1" applyBorder="1" applyAlignment="1">
      <alignment vertical="center" wrapText="1"/>
    </xf>
    <xf numFmtId="4" fontId="23" fillId="17" borderId="5" xfId="0" applyNumberFormat="1" applyFont="1" applyFill="1" applyBorder="1" applyAlignment="1">
      <alignment horizontal="center" vertical="center" wrapText="1"/>
    </xf>
    <xf numFmtId="4" fontId="19" fillId="17" borderId="5" xfId="0" applyNumberFormat="1" applyFont="1" applyFill="1" applyBorder="1" applyAlignment="1">
      <alignment horizontal="center" vertical="center" wrapText="1"/>
    </xf>
    <xf numFmtId="4" fontId="19" fillId="17" borderId="7" xfId="0" applyNumberFormat="1" applyFont="1" applyFill="1" applyBorder="1" applyAlignment="1">
      <alignment horizontal="center" vertical="center" wrapText="1"/>
    </xf>
    <xf numFmtId="43" fontId="30" fillId="8" borderId="15" xfId="2" applyNumberFormat="1" applyFont="1" applyFill="1" applyBorder="1" applyAlignment="1">
      <alignment horizontal="left" vertical="center"/>
    </xf>
    <xf numFmtId="164" fontId="16" fillId="8" borderId="0" xfId="2" applyNumberFormat="1" applyFill="1" applyAlignment="1">
      <alignment horizontal="left" vertical="top"/>
    </xf>
    <xf numFmtId="166" fontId="16" fillId="0" borderId="0" xfId="2" applyNumberFormat="1"/>
    <xf numFmtId="167" fontId="16" fillId="8" borderId="12" xfId="2" applyNumberFormat="1" applyFill="1" applyBorder="1" applyAlignment="1">
      <alignment horizontal="center" vertical="center"/>
    </xf>
    <xf numFmtId="0" fontId="5" fillId="8" borderId="74" xfId="2" applyFont="1" applyFill="1" applyBorder="1" applyAlignment="1">
      <alignment horizontal="center" vertical="top" wrapText="1"/>
    </xf>
    <xf numFmtId="0" fontId="5" fillId="8" borderId="74" xfId="2" applyFont="1" applyFill="1" applyBorder="1" applyAlignment="1">
      <alignment horizontal="center" vertical="center" wrapText="1"/>
    </xf>
    <xf numFmtId="165" fontId="31" fillId="8" borderId="74" xfId="2" applyNumberFormat="1" applyFont="1" applyFill="1" applyBorder="1" applyAlignment="1">
      <alignment horizontal="center" vertical="top" shrinkToFit="1"/>
    </xf>
    <xf numFmtId="0" fontId="23" fillId="0" borderId="5" xfId="0" applyFont="1" applyBorder="1" applyAlignment="1">
      <alignment horizontal="left" vertical="center" wrapText="1" indent="3"/>
    </xf>
    <xf numFmtId="0" fontId="23" fillId="8" borderId="5" xfId="0" applyFont="1" applyFill="1" applyBorder="1" applyAlignment="1">
      <alignment horizontal="left" vertical="center" indent="3"/>
    </xf>
    <xf numFmtId="0" fontId="23" fillId="8" borderId="5" xfId="0" applyFont="1" applyFill="1" applyBorder="1" applyAlignment="1">
      <alignment vertical="center"/>
    </xf>
    <xf numFmtId="0" fontId="23" fillId="8" borderId="5" xfId="0" applyFont="1" applyFill="1" applyBorder="1" applyAlignment="1">
      <alignment horizontal="center" vertical="center"/>
    </xf>
    <xf numFmtId="2" fontId="0" fillId="0" borderId="0" xfId="0" applyNumberFormat="1"/>
    <xf numFmtId="2" fontId="19" fillId="0" borderId="5" xfId="0" applyNumberFormat="1" applyFont="1" applyBorder="1" applyAlignment="1">
      <alignment horizontal="center" vertical="center" wrapText="1"/>
    </xf>
    <xf numFmtId="43" fontId="30" fillId="8" borderId="34" xfId="2" applyNumberFormat="1" applyFont="1" applyFill="1" applyBorder="1" applyAlignment="1">
      <alignment horizontal="center" vertical="center"/>
    </xf>
    <xf numFmtId="164" fontId="30" fillId="8" borderId="35" xfId="2" applyNumberFormat="1" applyFont="1" applyFill="1" applyBorder="1" applyAlignment="1">
      <alignment horizontal="center" vertical="center"/>
    </xf>
    <xf numFmtId="164" fontId="30" fillId="8" borderId="36" xfId="2" applyNumberFormat="1" applyFont="1" applyFill="1" applyBorder="1" applyAlignment="1">
      <alignment horizontal="center" vertical="center"/>
    </xf>
    <xf numFmtId="0" fontId="27" fillId="21" borderId="15" xfId="2" applyFont="1" applyFill="1" applyBorder="1" applyAlignment="1">
      <alignment horizontal="center" vertical="center"/>
    </xf>
    <xf numFmtId="164" fontId="27" fillId="21" borderId="15" xfId="2" applyNumberFormat="1" applyFont="1" applyFill="1" applyBorder="1" applyAlignment="1">
      <alignment horizontal="center" vertical="center"/>
    </xf>
    <xf numFmtId="164" fontId="16" fillId="0" borderId="0" xfId="2" applyNumberFormat="1" applyAlignment="1">
      <alignment horizontal="center" vertical="center"/>
    </xf>
    <xf numFmtId="43" fontId="32" fillId="7" borderId="15" xfId="2" applyNumberFormat="1" applyFont="1" applyFill="1" applyBorder="1" applyAlignment="1">
      <alignment horizontal="center" vertical="center" shrinkToFit="1"/>
    </xf>
    <xf numFmtId="10" fontId="16" fillId="8" borderId="12" xfId="2" applyNumberFormat="1" applyFill="1" applyBorder="1" applyAlignment="1">
      <alignment horizontal="center" vertical="center"/>
    </xf>
    <xf numFmtId="164" fontId="27" fillId="8" borderId="12" xfId="2" applyNumberFormat="1" applyFont="1" applyFill="1" applyBorder="1" applyAlignment="1">
      <alignment horizontal="center" vertical="center"/>
    </xf>
    <xf numFmtId="44" fontId="32" fillId="7" borderId="90" xfId="1" applyFont="1" applyFill="1" applyBorder="1" applyAlignment="1">
      <alignment horizontal="center" vertical="center" shrinkToFit="1"/>
    </xf>
    <xf numFmtId="0" fontId="40" fillId="20" borderId="15" xfId="2" applyFont="1" applyFill="1" applyBorder="1" applyAlignment="1">
      <alignment horizontal="center" vertical="center" wrapText="1"/>
    </xf>
    <xf numFmtId="43" fontId="27" fillId="20" borderId="15" xfId="2" applyNumberFormat="1" applyFont="1" applyFill="1" applyBorder="1" applyAlignment="1">
      <alignment horizontal="center" vertical="center" wrapText="1"/>
    </xf>
    <xf numFmtId="7" fontId="32" fillId="20" borderId="15" xfId="2" applyNumberFormat="1" applyFont="1" applyFill="1" applyBorder="1" applyAlignment="1">
      <alignment horizontal="right" vertical="center" wrapText="1"/>
    </xf>
    <xf numFmtId="7" fontId="30" fillId="8" borderId="13" xfId="2" applyNumberFormat="1" applyFont="1" applyFill="1" applyBorder="1" applyAlignment="1">
      <alignment horizontal="right" vertical="center"/>
    </xf>
    <xf numFmtId="7" fontId="30" fillId="8" borderId="14" xfId="2" applyNumberFormat="1" applyFont="1" applyFill="1" applyBorder="1" applyAlignment="1">
      <alignment horizontal="right" vertical="center"/>
    </xf>
    <xf numFmtId="7" fontId="30" fillId="8" borderId="15" xfId="2" applyNumberFormat="1" applyFont="1" applyFill="1" applyBorder="1" applyAlignment="1">
      <alignment horizontal="right" vertical="center"/>
    </xf>
    <xf numFmtId="7" fontId="30" fillId="8" borderId="9" xfId="2" applyNumberFormat="1" applyFont="1" applyFill="1" applyBorder="1" applyAlignment="1">
      <alignment horizontal="right" vertical="center"/>
    </xf>
    <xf numFmtId="7" fontId="32" fillId="7" borderId="15" xfId="2" applyNumberFormat="1" applyFont="1" applyFill="1" applyBorder="1" applyAlignment="1">
      <alignment horizontal="right" vertical="center" wrapText="1"/>
    </xf>
    <xf numFmtId="7" fontId="32" fillId="10" borderId="76" xfId="1" applyNumberFormat="1" applyFont="1" applyFill="1" applyBorder="1" applyAlignment="1">
      <alignment horizontal="right" vertical="center" shrinkToFit="1"/>
    </xf>
    <xf numFmtId="7" fontId="32" fillId="12" borderId="76" xfId="1" applyNumberFormat="1" applyFont="1" applyFill="1" applyBorder="1" applyAlignment="1">
      <alignment horizontal="right" vertical="center" shrinkToFit="1"/>
    </xf>
    <xf numFmtId="7" fontId="30" fillId="8" borderId="16" xfId="2" applyNumberFormat="1" applyFont="1" applyFill="1" applyBorder="1" applyAlignment="1">
      <alignment horizontal="right" vertical="center"/>
    </xf>
    <xf numFmtId="7" fontId="30" fillId="8" borderId="12" xfId="2" applyNumberFormat="1" applyFont="1" applyFill="1" applyBorder="1" applyAlignment="1">
      <alignment horizontal="right" vertical="center"/>
    </xf>
    <xf numFmtId="164" fontId="32" fillId="7" borderId="70" xfId="2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8" fillId="0" borderId="4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7" fillId="3" borderId="0" xfId="0" applyFont="1" applyFill="1" applyAlignment="1">
      <alignment horizontal="center" vertical="center" shrinkToFit="1"/>
    </xf>
    <xf numFmtId="0" fontId="20" fillId="3" borderId="40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41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42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1" fillId="22" borderId="17" xfId="2" applyFont="1" applyFill="1" applyBorder="1" applyAlignment="1">
      <alignment horizontal="center" vertical="center"/>
    </xf>
    <xf numFmtId="0" fontId="41" fillId="22" borderId="1" xfId="2" applyFont="1" applyFill="1" applyBorder="1" applyAlignment="1">
      <alignment horizontal="center" vertical="center"/>
    </xf>
    <xf numFmtId="0" fontId="41" fillId="22" borderId="2" xfId="2" applyFont="1" applyFill="1" applyBorder="1" applyAlignment="1">
      <alignment horizontal="center" vertical="center"/>
    </xf>
    <xf numFmtId="0" fontId="41" fillId="22" borderId="47" xfId="2" applyFont="1" applyFill="1" applyBorder="1" applyAlignment="1">
      <alignment horizontal="center" vertical="center"/>
    </xf>
    <xf numFmtId="0" fontId="41" fillId="22" borderId="48" xfId="2" applyFont="1" applyFill="1" applyBorder="1" applyAlignment="1">
      <alignment horizontal="center" vertical="center"/>
    </xf>
    <xf numFmtId="0" fontId="41" fillId="22" borderId="49" xfId="2" applyFont="1" applyFill="1" applyBorder="1" applyAlignment="1">
      <alignment horizontal="center" vertical="center"/>
    </xf>
    <xf numFmtId="0" fontId="27" fillId="22" borderId="17" xfId="2" applyFont="1" applyFill="1" applyBorder="1" applyAlignment="1">
      <alignment horizontal="center" vertical="center"/>
    </xf>
    <xf numFmtId="0" fontId="27" fillId="22" borderId="1" xfId="2" applyFont="1" applyFill="1" applyBorder="1" applyAlignment="1">
      <alignment horizontal="center" vertical="center"/>
    </xf>
    <xf numFmtId="0" fontId="27" fillId="22" borderId="2" xfId="2" applyFont="1" applyFill="1" applyBorder="1" applyAlignment="1">
      <alignment horizontal="center" vertical="center"/>
    </xf>
    <xf numFmtId="0" fontId="27" fillId="22" borderId="47" xfId="2" applyFont="1" applyFill="1" applyBorder="1" applyAlignment="1">
      <alignment horizontal="center" vertical="center"/>
    </xf>
    <xf numFmtId="0" fontId="27" fillId="22" borderId="48" xfId="2" applyFont="1" applyFill="1" applyBorder="1" applyAlignment="1">
      <alignment horizontal="center" vertical="center"/>
    </xf>
    <xf numFmtId="0" fontId="27" fillId="22" borderId="49" xfId="2" applyFont="1" applyFill="1" applyBorder="1" applyAlignment="1">
      <alignment horizontal="center" vertical="center"/>
    </xf>
    <xf numFmtId="0" fontId="16" fillId="8" borderId="18" xfId="2" applyFill="1" applyBorder="1" applyAlignment="1">
      <alignment horizontal="center" vertical="top"/>
    </xf>
    <xf numFmtId="0" fontId="16" fillId="8" borderId="19" xfId="2" applyFill="1" applyBorder="1" applyAlignment="1">
      <alignment horizontal="center" vertical="top"/>
    </xf>
    <xf numFmtId="0" fontId="16" fillId="8" borderId="50" xfId="2" applyFill="1" applyBorder="1" applyAlignment="1">
      <alignment horizontal="center" vertical="top"/>
    </xf>
    <xf numFmtId="0" fontId="16" fillId="8" borderId="45" xfId="2" applyFill="1" applyBorder="1" applyAlignment="1">
      <alignment horizontal="left" vertical="center"/>
    </xf>
    <xf numFmtId="0" fontId="16" fillId="8" borderId="43" xfId="2" applyFill="1" applyBorder="1" applyAlignment="1">
      <alignment horizontal="left" vertical="center"/>
    </xf>
    <xf numFmtId="0" fontId="16" fillId="8" borderId="23" xfId="2" applyFill="1" applyBorder="1" applyAlignment="1">
      <alignment horizontal="left" vertical="center"/>
    </xf>
    <xf numFmtId="0" fontId="16" fillId="8" borderId="15" xfId="2" applyFill="1" applyBorder="1" applyAlignment="1">
      <alignment horizontal="left" vertical="center"/>
    </xf>
    <xf numFmtId="0" fontId="27" fillId="22" borderId="8" xfId="2" applyFont="1" applyFill="1" applyBorder="1" applyAlignment="1">
      <alignment horizontal="center" vertical="center" wrapText="1"/>
    </xf>
    <xf numFmtId="0" fontId="27" fillId="22" borderId="44" xfId="2" applyFont="1" applyFill="1" applyBorder="1" applyAlignment="1">
      <alignment horizontal="center" vertical="center" wrapText="1"/>
    </xf>
    <xf numFmtId="0" fontId="27" fillId="22" borderId="12" xfId="2" applyFont="1" applyFill="1" applyBorder="1" applyAlignment="1">
      <alignment horizontal="center" vertical="center" wrapText="1"/>
    </xf>
    <xf numFmtId="0" fontId="5" fillId="11" borderId="73" xfId="2" applyFont="1" applyFill="1" applyBorder="1" applyAlignment="1">
      <alignment horizontal="left" vertical="top" wrapText="1" indent="1"/>
    </xf>
    <xf numFmtId="0" fontId="5" fillId="11" borderId="84" xfId="2" applyFont="1" applyFill="1" applyBorder="1" applyAlignment="1">
      <alignment horizontal="left" vertical="top" wrapText="1" indent="1"/>
    </xf>
    <xf numFmtId="0" fontId="27" fillId="12" borderId="76" xfId="2" applyFont="1" applyFill="1" applyBorder="1" applyAlignment="1">
      <alignment horizontal="left" vertical="center" wrapText="1"/>
    </xf>
    <xf numFmtId="0" fontId="27" fillId="12" borderId="82" xfId="2" applyFont="1" applyFill="1" applyBorder="1" applyAlignment="1">
      <alignment horizontal="left" vertical="center" wrapText="1"/>
    </xf>
    <xf numFmtId="2" fontId="30" fillId="0" borderId="76" xfId="2" applyNumberFormat="1" applyFont="1" applyBorder="1" applyAlignment="1">
      <alignment horizontal="center" vertical="center" shrinkToFit="1"/>
    </xf>
    <xf numFmtId="2" fontId="30" fillId="0" borderId="82" xfId="2" applyNumberFormat="1" applyFont="1" applyBorder="1" applyAlignment="1">
      <alignment horizontal="center" vertical="center" shrinkToFit="1"/>
    </xf>
    <xf numFmtId="0" fontId="27" fillId="10" borderId="76" xfId="2" applyFont="1" applyFill="1" applyBorder="1" applyAlignment="1">
      <alignment horizontal="left" vertical="center" wrapText="1"/>
    </xf>
    <xf numFmtId="0" fontId="27" fillId="10" borderId="82" xfId="2" applyFont="1" applyFill="1" applyBorder="1" applyAlignment="1">
      <alignment horizontal="left" vertical="center" wrapText="1"/>
    </xf>
    <xf numFmtId="0" fontId="16" fillId="8" borderId="45" xfId="2" applyFill="1" applyBorder="1" applyAlignment="1">
      <alignment vertical="top" wrapText="1"/>
    </xf>
    <xf numFmtId="0" fontId="16" fillId="8" borderId="43" xfId="2" applyFill="1" applyBorder="1" applyAlignment="1">
      <alignment vertical="top" wrapText="1"/>
    </xf>
    <xf numFmtId="0" fontId="16" fillId="8" borderId="8" xfId="2" applyFill="1" applyBorder="1" applyAlignment="1">
      <alignment vertical="top" wrapText="1"/>
    </xf>
    <xf numFmtId="0" fontId="16" fillId="8" borderId="23" xfId="2" applyFill="1" applyBorder="1" applyAlignment="1">
      <alignment vertical="top" wrapText="1"/>
    </xf>
    <xf numFmtId="0" fontId="16" fillId="8" borderId="15" xfId="2" applyFill="1" applyBorder="1" applyAlignment="1">
      <alignment vertical="top" wrapText="1"/>
    </xf>
    <xf numFmtId="0" fontId="16" fillId="8" borderId="9" xfId="2" applyFill="1" applyBorder="1" applyAlignment="1">
      <alignment vertical="top" wrapText="1"/>
    </xf>
    <xf numFmtId="0" fontId="16" fillId="8" borderId="51" xfId="2" applyFill="1" applyBorder="1" applyAlignment="1">
      <alignment vertical="top" wrapText="1"/>
    </xf>
    <xf numFmtId="0" fontId="16" fillId="8" borderId="35" xfId="2" applyFill="1" applyBorder="1" applyAlignment="1">
      <alignment vertical="top" wrapText="1"/>
    </xf>
    <xf numFmtId="0" fontId="16" fillId="8" borderId="36" xfId="2" applyFill="1" applyBorder="1" applyAlignment="1">
      <alignment vertical="top" wrapText="1"/>
    </xf>
    <xf numFmtId="0" fontId="16" fillId="8" borderId="52" xfId="2" applyFill="1" applyBorder="1" applyAlignment="1">
      <alignment vertical="top" wrapText="1"/>
    </xf>
    <xf numFmtId="0" fontId="16" fillId="8" borderId="53" xfId="2" applyFill="1" applyBorder="1" applyAlignment="1">
      <alignment vertical="top" wrapText="1"/>
    </xf>
    <xf numFmtId="0" fontId="16" fillId="8" borderId="54" xfId="2" applyFill="1" applyBorder="1" applyAlignment="1">
      <alignment vertical="top" wrapText="1"/>
    </xf>
    <xf numFmtId="0" fontId="16" fillId="8" borderId="55" xfId="2" applyFill="1" applyBorder="1" applyAlignment="1">
      <alignment horizontal="center" vertical="top" wrapText="1"/>
    </xf>
    <xf numFmtId="0" fontId="16" fillId="8" borderId="56" xfId="2" applyFill="1" applyBorder="1" applyAlignment="1">
      <alignment horizontal="center" vertical="top" wrapText="1"/>
    </xf>
    <xf numFmtId="0" fontId="16" fillId="8" borderId="57" xfId="2" applyFill="1" applyBorder="1" applyAlignment="1">
      <alignment horizontal="center" vertical="top" wrapText="1"/>
    </xf>
    <xf numFmtId="0" fontId="16" fillId="8" borderId="58" xfId="2" applyFill="1" applyBorder="1" applyAlignment="1">
      <alignment horizontal="center" vertical="top" wrapText="1"/>
    </xf>
    <xf numFmtId="0" fontId="16" fillId="8" borderId="59" xfId="2" applyFill="1" applyBorder="1" applyAlignment="1">
      <alignment horizontal="center" vertical="top" wrapText="1"/>
    </xf>
    <xf numFmtId="0" fontId="16" fillId="8" borderId="60" xfId="2" applyFill="1" applyBorder="1" applyAlignment="1">
      <alignment horizontal="center" vertical="top" wrapText="1"/>
    </xf>
    <xf numFmtId="0" fontId="16" fillId="8" borderId="24" xfId="2" applyFill="1" applyBorder="1" applyAlignment="1">
      <alignment horizontal="left" vertical="center"/>
    </xf>
    <xf numFmtId="0" fontId="16" fillId="8" borderId="16" xfId="2" applyFill="1" applyBorder="1" applyAlignment="1">
      <alignment horizontal="left" vertical="center"/>
    </xf>
    <xf numFmtId="0" fontId="16" fillId="22" borderId="18" xfId="2" applyFill="1" applyBorder="1" applyAlignment="1">
      <alignment horizontal="center" vertical="top"/>
    </xf>
    <xf numFmtId="0" fontId="16" fillId="22" borderId="19" xfId="2" applyFill="1" applyBorder="1" applyAlignment="1">
      <alignment horizontal="center" vertical="top"/>
    </xf>
    <xf numFmtId="0" fontId="16" fillId="22" borderId="20" xfId="2" applyFill="1" applyBorder="1" applyAlignment="1">
      <alignment horizontal="center" vertical="top"/>
    </xf>
    <xf numFmtId="0" fontId="16" fillId="8" borderId="46" xfId="2" applyFill="1" applyBorder="1" applyAlignment="1">
      <alignment horizontal="center" vertical="top"/>
    </xf>
    <xf numFmtId="0" fontId="16" fillId="8" borderId="34" xfId="2" applyFill="1" applyBorder="1" applyAlignment="1">
      <alignment horizontal="center" vertical="top"/>
    </xf>
    <xf numFmtId="0" fontId="16" fillId="8" borderId="44" xfId="2" applyFill="1" applyBorder="1" applyAlignment="1">
      <alignment horizontal="center" vertical="top"/>
    </xf>
    <xf numFmtId="0" fontId="27" fillId="9" borderId="73" xfId="2" applyFont="1" applyFill="1" applyBorder="1" applyAlignment="1">
      <alignment horizontal="left" vertical="center" wrapText="1"/>
    </xf>
    <xf numFmtId="0" fontId="27" fillId="9" borderId="84" xfId="2" applyFont="1" applyFill="1" applyBorder="1" applyAlignment="1">
      <alignment horizontal="left" vertical="center" wrapText="1"/>
    </xf>
    <xf numFmtId="0" fontId="32" fillId="12" borderId="76" xfId="2" applyFont="1" applyFill="1" applyBorder="1" applyAlignment="1">
      <alignment horizontal="center" vertical="center" wrapText="1"/>
    </xf>
    <xf numFmtId="0" fontId="32" fillId="12" borderId="82" xfId="2" applyFont="1" applyFill="1" applyBorder="1" applyAlignment="1">
      <alignment horizontal="center" vertical="center" wrapText="1"/>
    </xf>
    <xf numFmtId="0" fontId="27" fillId="22" borderId="43" xfId="2" applyFont="1" applyFill="1" applyBorder="1" applyAlignment="1">
      <alignment horizontal="center" vertical="center" wrapText="1"/>
    </xf>
    <xf numFmtId="0" fontId="27" fillId="22" borderId="34" xfId="2" applyFont="1" applyFill="1" applyBorder="1" applyAlignment="1">
      <alignment horizontal="center" vertical="center" wrapText="1"/>
    </xf>
    <xf numFmtId="0" fontId="27" fillId="22" borderId="16" xfId="2" applyFont="1" applyFill="1" applyBorder="1" applyAlignment="1">
      <alignment horizontal="center" vertical="center" wrapText="1"/>
    </xf>
    <xf numFmtId="0" fontId="40" fillId="22" borderId="45" xfId="2" applyFont="1" applyFill="1" applyBorder="1" applyAlignment="1">
      <alignment horizontal="center" vertical="center" wrapText="1"/>
    </xf>
    <xf numFmtId="0" fontId="40" fillId="22" borderId="46" xfId="2" applyFont="1" applyFill="1" applyBorder="1" applyAlignment="1">
      <alignment horizontal="center" vertical="center" wrapText="1"/>
    </xf>
    <xf numFmtId="0" fontId="40" fillId="22" borderId="24" xfId="2" applyFont="1" applyFill="1" applyBorder="1" applyAlignment="1">
      <alignment horizontal="center" vertical="center" wrapText="1"/>
    </xf>
    <xf numFmtId="4" fontId="30" fillId="0" borderId="76" xfId="2" applyNumberFormat="1" applyFont="1" applyBorder="1" applyAlignment="1">
      <alignment horizontal="center" vertical="center" shrinkToFit="1"/>
    </xf>
    <xf numFmtId="4" fontId="30" fillId="0" borderId="82" xfId="2" applyNumberFormat="1" applyFont="1" applyBorder="1" applyAlignment="1">
      <alignment horizontal="center" vertical="center" shrinkToFit="1"/>
    </xf>
    <xf numFmtId="0" fontId="32" fillId="10" borderId="76" xfId="2" applyFont="1" applyFill="1" applyBorder="1" applyAlignment="1">
      <alignment horizontal="center" vertical="center" wrapText="1"/>
    </xf>
    <xf numFmtId="0" fontId="32" fillId="10" borderId="82" xfId="2" applyFont="1" applyFill="1" applyBorder="1" applyAlignment="1">
      <alignment horizontal="center" vertical="center" wrapText="1"/>
    </xf>
    <xf numFmtId="2" fontId="30" fillId="0" borderId="79" xfId="2" applyNumberFormat="1" applyFont="1" applyBorder="1" applyAlignment="1">
      <alignment horizontal="center" vertical="center" shrinkToFit="1"/>
    </xf>
    <xf numFmtId="2" fontId="30" fillId="0" borderId="83" xfId="2" applyNumberFormat="1" applyFont="1" applyBorder="1" applyAlignment="1">
      <alignment horizontal="center" vertical="center" shrinkToFit="1"/>
    </xf>
    <xf numFmtId="0" fontId="35" fillId="14" borderId="76" xfId="2" applyFont="1" applyFill="1" applyBorder="1" applyAlignment="1">
      <alignment horizontal="left" vertical="top" wrapText="1"/>
    </xf>
    <xf numFmtId="0" fontId="35" fillId="14" borderId="82" xfId="2" applyFont="1" applyFill="1" applyBorder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35" fillId="0" borderId="0" xfId="2" applyFont="1" applyAlignment="1">
      <alignment horizontal="left" vertical="top" wrapText="1"/>
    </xf>
    <xf numFmtId="0" fontId="33" fillId="0" borderId="4" xfId="2" applyFont="1" applyBorder="1" applyAlignment="1">
      <alignment horizontal="left" vertical="top" wrapText="1"/>
    </xf>
    <xf numFmtId="0" fontId="33" fillId="0" borderId="0" xfId="2" applyFont="1" applyAlignment="1">
      <alignment horizontal="left" vertical="top" wrapText="1"/>
    </xf>
    <xf numFmtId="0" fontId="35" fillId="23" borderId="4" xfId="2" applyFont="1" applyFill="1" applyBorder="1" applyAlignment="1">
      <alignment horizontal="center" vertical="top" wrapText="1"/>
    </xf>
    <xf numFmtId="0" fontId="35" fillId="23" borderId="0" xfId="2" applyFont="1" applyFill="1" applyAlignment="1">
      <alignment horizontal="center" vertical="top" wrapText="1"/>
    </xf>
    <xf numFmtId="0" fontId="35" fillId="23" borderId="3" xfId="2" applyFont="1" applyFill="1" applyBorder="1" applyAlignment="1">
      <alignment horizontal="center" vertical="top" wrapText="1"/>
    </xf>
    <xf numFmtId="0" fontId="35" fillId="13" borderId="88" xfId="2" applyFont="1" applyFill="1" applyBorder="1" applyAlignment="1">
      <alignment horizontal="left" vertical="top" wrapText="1" indent="1"/>
    </xf>
    <xf numFmtId="0" fontId="35" fillId="13" borderId="71" xfId="2" applyFont="1" applyFill="1" applyBorder="1" applyAlignment="1">
      <alignment horizontal="left" vertical="top" wrapText="1" indent="1"/>
    </xf>
    <xf numFmtId="0" fontId="35" fillId="13" borderId="89" xfId="2" applyFont="1" applyFill="1" applyBorder="1" applyAlignment="1">
      <alignment horizontal="center" vertical="top" wrapText="1"/>
    </xf>
    <xf numFmtId="0" fontId="35" fillId="13" borderId="72" xfId="2" applyFont="1" applyFill="1" applyBorder="1" applyAlignment="1">
      <alignment horizontal="center" vertical="top" wrapText="1"/>
    </xf>
    <xf numFmtId="0" fontId="35" fillId="13" borderId="89" xfId="2" applyFont="1" applyFill="1" applyBorder="1" applyAlignment="1">
      <alignment horizontal="left" vertical="top" wrapText="1"/>
    </xf>
    <xf numFmtId="0" fontId="35" fillId="13" borderId="72" xfId="2" applyFont="1" applyFill="1" applyBorder="1" applyAlignment="1">
      <alignment horizontal="left" vertical="top" wrapText="1"/>
    </xf>
    <xf numFmtId="0" fontId="35" fillId="13" borderId="76" xfId="2" applyFont="1" applyFill="1" applyBorder="1" applyAlignment="1">
      <alignment horizontal="center" vertical="top" wrapText="1"/>
    </xf>
    <xf numFmtId="0" fontId="35" fillId="13" borderId="85" xfId="2" applyFont="1" applyFill="1" applyBorder="1" applyAlignment="1">
      <alignment horizontal="center" vertical="top" wrapText="1"/>
    </xf>
    <xf numFmtId="0" fontId="35" fillId="13" borderId="82" xfId="2" applyFont="1" applyFill="1" applyBorder="1" applyAlignment="1">
      <alignment horizontal="center" vertical="top" wrapText="1"/>
    </xf>
    <xf numFmtId="0" fontId="35" fillId="13" borderId="76" xfId="2" applyFont="1" applyFill="1" applyBorder="1" applyAlignment="1">
      <alignment horizontal="left" vertical="top" wrapText="1" indent="2"/>
    </xf>
    <xf numFmtId="0" fontId="35" fillId="13" borderId="85" xfId="2" applyFont="1" applyFill="1" applyBorder="1" applyAlignment="1">
      <alignment horizontal="left" vertical="top" wrapText="1" indent="2"/>
    </xf>
    <xf numFmtId="0" fontId="35" fillId="13" borderId="82" xfId="2" applyFont="1" applyFill="1" applyBorder="1" applyAlignment="1">
      <alignment horizontal="left" vertical="top" wrapText="1" indent="2"/>
    </xf>
    <xf numFmtId="0" fontId="35" fillId="13" borderId="86" xfId="2" applyFont="1" applyFill="1" applyBorder="1" applyAlignment="1">
      <alignment horizontal="left" vertical="top" wrapText="1"/>
    </xf>
    <xf numFmtId="0" fontId="35" fillId="13" borderId="87" xfId="2" applyFont="1" applyFill="1" applyBorder="1" applyAlignment="1">
      <alignment horizontal="left" vertical="top" wrapText="1"/>
    </xf>
    <xf numFmtId="0" fontId="41" fillId="20" borderId="17" xfId="2" applyFont="1" applyFill="1" applyBorder="1" applyAlignment="1">
      <alignment horizontal="center" vertical="center"/>
    </xf>
    <xf numFmtId="0" fontId="41" fillId="20" borderId="1" xfId="2" applyFont="1" applyFill="1" applyBorder="1" applyAlignment="1">
      <alignment horizontal="center" vertical="center"/>
    </xf>
    <xf numFmtId="0" fontId="41" fillId="20" borderId="2" xfId="2" applyFont="1" applyFill="1" applyBorder="1" applyAlignment="1">
      <alignment horizontal="center" vertical="center"/>
    </xf>
    <xf numFmtId="0" fontId="41" fillId="20" borderId="47" xfId="2" applyFont="1" applyFill="1" applyBorder="1" applyAlignment="1">
      <alignment horizontal="center" vertical="center"/>
    </xf>
    <xf numFmtId="0" fontId="41" fillId="20" borderId="48" xfId="2" applyFont="1" applyFill="1" applyBorder="1" applyAlignment="1">
      <alignment horizontal="center" vertical="center"/>
    </xf>
    <xf numFmtId="0" fontId="41" fillId="20" borderId="49" xfId="2" applyFont="1" applyFill="1" applyBorder="1" applyAlignment="1">
      <alignment horizontal="center" vertical="center"/>
    </xf>
    <xf numFmtId="0" fontId="27" fillId="20" borderId="17" xfId="2" applyFont="1" applyFill="1" applyBorder="1" applyAlignment="1">
      <alignment horizontal="center" vertical="center"/>
    </xf>
    <xf numFmtId="0" fontId="27" fillId="20" borderId="1" xfId="2" applyFont="1" applyFill="1" applyBorder="1" applyAlignment="1">
      <alignment horizontal="center" vertical="center"/>
    </xf>
    <xf numFmtId="0" fontId="27" fillId="20" borderId="2" xfId="2" applyFont="1" applyFill="1" applyBorder="1" applyAlignment="1">
      <alignment horizontal="center" vertical="center"/>
    </xf>
    <xf numFmtId="0" fontId="27" fillId="20" borderId="47" xfId="2" applyFont="1" applyFill="1" applyBorder="1" applyAlignment="1">
      <alignment horizontal="center" vertical="center"/>
    </xf>
    <xf numFmtId="0" fontId="27" fillId="20" borderId="48" xfId="2" applyFont="1" applyFill="1" applyBorder="1" applyAlignment="1">
      <alignment horizontal="center" vertical="center"/>
    </xf>
    <xf numFmtId="0" fontId="27" fillId="20" borderId="49" xfId="2" applyFont="1" applyFill="1" applyBorder="1" applyAlignment="1">
      <alignment horizontal="center" vertical="center"/>
    </xf>
    <xf numFmtId="0" fontId="16" fillId="20" borderId="18" xfId="2" applyFill="1" applyBorder="1" applyAlignment="1">
      <alignment horizontal="center" vertical="top"/>
    </xf>
    <xf numFmtId="0" fontId="16" fillId="20" borderId="19" xfId="2" applyFill="1" applyBorder="1" applyAlignment="1">
      <alignment horizontal="center" vertical="top"/>
    </xf>
    <xf numFmtId="0" fontId="16" fillId="20" borderId="20" xfId="2" applyFill="1" applyBorder="1" applyAlignment="1">
      <alignment horizontal="center" vertical="top"/>
    </xf>
    <xf numFmtId="0" fontId="27" fillId="20" borderId="8" xfId="2" applyFont="1" applyFill="1" applyBorder="1" applyAlignment="1">
      <alignment horizontal="center" vertical="center" wrapText="1"/>
    </xf>
    <xf numFmtId="0" fontId="27" fillId="20" borderId="44" xfId="2" applyFont="1" applyFill="1" applyBorder="1" applyAlignment="1">
      <alignment horizontal="center" vertical="center" wrapText="1"/>
    </xf>
    <xf numFmtId="0" fontId="27" fillId="20" borderId="12" xfId="2" applyFont="1" applyFill="1" applyBorder="1" applyAlignment="1">
      <alignment horizontal="center" vertical="center" wrapText="1"/>
    </xf>
    <xf numFmtId="0" fontId="16" fillId="0" borderId="61" xfId="2" applyBorder="1" applyAlignment="1">
      <alignment horizontal="center" vertical="center"/>
    </xf>
    <xf numFmtId="0" fontId="16" fillId="0" borderId="62" xfId="2" applyBorder="1" applyAlignment="1">
      <alignment horizontal="center" vertical="center"/>
    </xf>
    <xf numFmtId="0" fontId="16" fillId="0" borderId="63" xfId="2" applyBorder="1" applyAlignment="1">
      <alignment horizontal="center" vertical="center"/>
    </xf>
    <xf numFmtId="2" fontId="30" fillId="8" borderId="76" xfId="2" applyNumberFormat="1" applyFont="1" applyFill="1" applyBorder="1" applyAlignment="1">
      <alignment horizontal="center" vertical="center" shrinkToFit="1"/>
    </xf>
    <xf numFmtId="2" fontId="30" fillId="8" borderId="82" xfId="2" applyNumberFormat="1" applyFont="1" applyFill="1" applyBorder="1" applyAlignment="1">
      <alignment horizontal="center" vertical="center" shrinkToFit="1"/>
    </xf>
    <xf numFmtId="0" fontId="27" fillId="20" borderId="43" xfId="2" applyFont="1" applyFill="1" applyBorder="1" applyAlignment="1">
      <alignment horizontal="center" vertical="center" wrapText="1"/>
    </xf>
    <xf numFmtId="0" fontId="27" fillId="20" borderId="34" xfId="2" applyFont="1" applyFill="1" applyBorder="1" applyAlignment="1">
      <alignment horizontal="center" vertical="center" wrapText="1"/>
    </xf>
    <xf numFmtId="0" fontId="27" fillId="20" borderId="16" xfId="2" applyFont="1" applyFill="1" applyBorder="1" applyAlignment="1">
      <alignment horizontal="center" vertical="center" wrapText="1"/>
    </xf>
    <xf numFmtId="0" fontId="40" fillId="20" borderId="45" xfId="2" applyFont="1" applyFill="1" applyBorder="1" applyAlignment="1">
      <alignment horizontal="center" vertical="center" wrapText="1"/>
    </xf>
    <xf numFmtId="0" fontId="40" fillId="20" borderId="46" xfId="2" applyFont="1" applyFill="1" applyBorder="1" applyAlignment="1">
      <alignment horizontal="center" vertical="center" wrapText="1"/>
    </xf>
    <xf numFmtId="0" fontId="40" fillId="20" borderId="24" xfId="2" applyFont="1" applyFill="1" applyBorder="1" applyAlignment="1">
      <alignment horizontal="center" vertical="center" wrapText="1"/>
    </xf>
    <xf numFmtId="0" fontId="40" fillId="20" borderId="69" xfId="2" applyFont="1" applyFill="1" applyBorder="1" applyAlignment="1">
      <alignment horizontal="center" vertical="center" wrapText="1"/>
    </xf>
    <xf numFmtId="0" fontId="40" fillId="20" borderId="14" xfId="2" applyFont="1" applyFill="1" applyBorder="1" applyAlignment="1">
      <alignment horizontal="center" vertical="center" wrapText="1"/>
    </xf>
    <xf numFmtId="0" fontId="40" fillId="20" borderId="68" xfId="2" applyFont="1" applyFill="1" applyBorder="1" applyAlignment="1">
      <alignment horizontal="center" vertical="center" wrapText="1"/>
    </xf>
    <xf numFmtId="0" fontId="40" fillId="20" borderId="22" xfId="2" applyFont="1" applyFill="1" applyBorder="1" applyAlignment="1">
      <alignment horizontal="center" vertical="center" wrapText="1"/>
    </xf>
    <xf numFmtId="4" fontId="30" fillId="8" borderId="76" xfId="2" applyNumberFormat="1" applyFont="1" applyFill="1" applyBorder="1" applyAlignment="1">
      <alignment horizontal="center" vertical="center" shrinkToFit="1"/>
    </xf>
    <xf numFmtId="4" fontId="30" fillId="8" borderId="82" xfId="2" applyNumberFormat="1" applyFont="1" applyFill="1" applyBorder="1" applyAlignment="1">
      <alignment horizontal="center" vertical="center" shrinkToFit="1"/>
    </xf>
    <xf numFmtId="0" fontId="23" fillId="0" borderId="64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8" borderId="66" xfId="0" applyFont="1" applyFill="1" applyBorder="1" applyAlignment="1">
      <alignment horizontal="left" vertical="center" indent="3"/>
    </xf>
    <xf numFmtId="0" fontId="23" fillId="8" borderId="67" xfId="0" applyFont="1" applyFill="1" applyBorder="1" applyAlignment="1">
      <alignment horizontal="left" vertical="center" indent="3"/>
    </xf>
    <xf numFmtId="0" fontId="42" fillId="21" borderId="17" xfId="0" applyFont="1" applyFill="1" applyBorder="1" applyAlignment="1">
      <alignment horizontal="center" vertical="center"/>
    </xf>
    <xf numFmtId="0" fontId="42" fillId="21" borderId="1" xfId="0" applyFont="1" applyFill="1" applyBorder="1" applyAlignment="1">
      <alignment horizontal="center" vertical="center"/>
    </xf>
    <xf numFmtId="0" fontId="42" fillId="21" borderId="2" xfId="0" applyFont="1" applyFill="1" applyBorder="1" applyAlignment="1">
      <alignment horizontal="center" vertical="center"/>
    </xf>
    <xf numFmtId="0" fontId="42" fillId="21" borderId="4" xfId="0" applyFont="1" applyFill="1" applyBorder="1" applyAlignment="1">
      <alignment horizontal="center" vertical="center"/>
    </xf>
    <xf numFmtId="0" fontId="42" fillId="21" borderId="0" xfId="0" applyFont="1" applyFill="1" applyAlignment="1">
      <alignment horizontal="center" vertical="center"/>
    </xf>
    <xf numFmtId="0" fontId="42" fillId="21" borderId="3" xfId="0" applyFont="1" applyFill="1" applyBorder="1" applyAlignment="1">
      <alignment horizontal="center" vertical="center"/>
    </xf>
    <xf numFmtId="0" fontId="42" fillId="21" borderId="47" xfId="0" applyFont="1" applyFill="1" applyBorder="1" applyAlignment="1">
      <alignment horizontal="center" vertical="center"/>
    </xf>
    <xf numFmtId="0" fontId="42" fillId="21" borderId="48" xfId="0" applyFont="1" applyFill="1" applyBorder="1" applyAlignment="1">
      <alignment horizontal="center" vertical="center"/>
    </xf>
    <xf numFmtId="0" fontId="42" fillId="21" borderId="49" xfId="0" applyFont="1" applyFill="1" applyBorder="1" applyAlignment="1">
      <alignment horizontal="center" vertical="center"/>
    </xf>
    <xf numFmtId="0" fontId="16" fillId="8" borderId="0" xfId="2" applyFill="1" applyBorder="1" applyAlignment="1">
      <alignment horizontal="center" vertical="center"/>
    </xf>
    <xf numFmtId="0" fontId="16" fillId="8" borderId="0" xfId="2" applyFill="1" applyBorder="1" applyAlignment="1">
      <alignment horizontal="center" vertical="top" wrapText="1"/>
    </xf>
    <xf numFmtId="7" fontId="32" fillId="20" borderId="9" xfId="2" applyNumberFormat="1" applyFont="1" applyFill="1" applyBorder="1" applyAlignment="1">
      <alignment horizontal="right" vertical="center" wrapText="1"/>
    </xf>
    <xf numFmtId="7" fontId="32" fillId="7" borderId="9" xfId="2" applyNumberFormat="1" applyFont="1" applyFill="1" applyBorder="1" applyAlignment="1">
      <alignment horizontal="right" vertical="center" wrapText="1"/>
    </xf>
    <xf numFmtId="7" fontId="32" fillId="10" borderId="80" xfId="1" applyNumberFormat="1" applyFont="1" applyFill="1" applyBorder="1" applyAlignment="1">
      <alignment horizontal="right" vertical="center" shrinkToFit="1"/>
    </xf>
    <xf numFmtId="7" fontId="32" fillId="12" borderId="80" xfId="1" applyNumberFormat="1" applyFont="1" applyFill="1" applyBorder="1" applyAlignment="1">
      <alignment horizontal="right" vertical="center" shrinkToFit="1"/>
    </xf>
    <xf numFmtId="0" fontId="16" fillId="7" borderId="47" xfId="2" applyFill="1" applyBorder="1" applyAlignment="1">
      <alignment horizontal="left" vertical="top"/>
    </xf>
    <xf numFmtId="0" fontId="16" fillId="7" borderId="48" xfId="2" applyFill="1" applyBorder="1" applyAlignment="1">
      <alignment horizontal="left" vertical="top"/>
    </xf>
    <xf numFmtId="0" fontId="16" fillId="7" borderId="48" xfId="2" applyFill="1" applyBorder="1" applyAlignment="1">
      <alignment horizontal="left" vertical="center"/>
    </xf>
    <xf numFmtId="0" fontId="16" fillId="7" borderId="48" xfId="2" applyFill="1" applyBorder="1" applyAlignment="1">
      <alignment horizontal="center" vertical="center"/>
    </xf>
    <xf numFmtId="164" fontId="16" fillId="7" borderId="48" xfId="2" applyNumberFormat="1" applyFill="1" applyBorder="1" applyAlignment="1">
      <alignment horizontal="center" vertical="center"/>
    </xf>
    <xf numFmtId="43" fontId="30" fillId="7" borderId="91" xfId="2" applyNumberFormat="1" applyFont="1" applyFill="1" applyBorder="1" applyAlignment="1">
      <alignment horizontal="center" vertical="center"/>
    </xf>
    <xf numFmtId="164" fontId="32" fillId="7" borderId="92" xfId="2" applyNumberFormat="1" applyFont="1" applyFill="1" applyBorder="1" applyAlignment="1">
      <alignment horizontal="right" vertical="center"/>
    </xf>
  </cellXfs>
  <cellStyles count="4">
    <cellStyle name="Moeda 2" xfId="1" xr:uid="{F09C8EC0-D0EB-4094-A49D-5456AEF162AD}"/>
    <cellStyle name="Normal" xfId="0" builtinId="0"/>
    <cellStyle name="Normal 2" xfId="2" xr:uid="{1BC4AF63-6DE6-4643-AFC0-528224293774}"/>
    <cellStyle name="Porcentagem 2" xfId="3" xr:uid="{5F7EA616-4EC7-44A2-8B3C-C9CF872CB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37.xml"/><Relationship Id="rId55" Type="http://schemas.openxmlformats.org/officeDocument/2006/relationships/externalLink" Target="externalLinks/externalLink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28.xml"/><Relationship Id="rId54" Type="http://schemas.openxmlformats.org/officeDocument/2006/relationships/externalLink" Target="externalLinks/externalLink41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0.xml"/><Relationship Id="rId58" Type="http://schemas.openxmlformats.org/officeDocument/2006/relationships/externalLink" Target="externalLinks/externalLink4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36.xml"/><Relationship Id="rId57" Type="http://schemas.openxmlformats.org/officeDocument/2006/relationships/externalLink" Target="externalLinks/externalLink44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externalLink" Target="externalLinks/externalLink39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56" Type="http://schemas.openxmlformats.org/officeDocument/2006/relationships/externalLink" Target="externalLinks/externalLink4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5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0</xdr:rowOff>
    </xdr:to>
    <xdr:sp macro="" textlink="">
      <xdr:nvSpPr>
        <xdr:cNvPr id="1025" name="Shape 2">
          <a:extLst>
            <a:ext uri="{FF2B5EF4-FFF2-40B4-BE49-F238E27FC236}">
              <a16:creationId xmlns:a16="http://schemas.microsoft.com/office/drawing/2014/main" id="{9D20E2E0-B127-7F12-6002-D37D6330A80C}"/>
            </a:ext>
          </a:extLst>
        </xdr:cNvPr>
        <xdr:cNvSpPr>
          <a:spLocks/>
        </xdr:cNvSpPr>
      </xdr:nvSpPr>
      <xdr:spPr bwMode="auto">
        <a:xfrm>
          <a:off x="622300" y="930275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0</xdr:rowOff>
    </xdr:to>
    <xdr:sp macro="" textlink="">
      <xdr:nvSpPr>
        <xdr:cNvPr id="2049" name="Shape 2">
          <a:extLst>
            <a:ext uri="{FF2B5EF4-FFF2-40B4-BE49-F238E27FC236}">
              <a16:creationId xmlns:a16="http://schemas.microsoft.com/office/drawing/2014/main" id="{90FC496B-419B-3C24-4390-F80519D99A92}"/>
            </a:ext>
          </a:extLst>
        </xdr:cNvPr>
        <xdr:cNvSpPr>
          <a:spLocks/>
        </xdr:cNvSpPr>
      </xdr:nvSpPr>
      <xdr:spPr bwMode="auto">
        <a:xfrm>
          <a:off x="622300" y="930275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0</xdr:rowOff>
    </xdr:to>
    <xdr:sp macro="" textlink="">
      <xdr:nvSpPr>
        <xdr:cNvPr id="3073" name="Shape 2">
          <a:extLst>
            <a:ext uri="{FF2B5EF4-FFF2-40B4-BE49-F238E27FC236}">
              <a16:creationId xmlns:a16="http://schemas.microsoft.com/office/drawing/2014/main" id="{ABC2CDDD-D2F5-C1A5-DC86-80A23CEB7AA8}"/>
            </a:ext>
          </a:extLst>
        </xdr:cNvPr>
        <xdr:cNvSpPr>
          <a:spLocks/>
        </xdr:cNvSpPr>
      </xdr:nvSpPr>
      <xdr:spPr bwMode="auto">
        <a:xfrm>
          <a:off x="622300" y="913130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0</xdr:rowOff>
    </xdr:to>
    <xdr:sp macro="" textlink="">
      <xdr:nvSpPr>
        <xdr:cNvPr id="4097" name="Shape 2">
          <a:extLst>
            <a:ext uri="{FF2B5EF4-FFF2-40B4-BE49-F238E27FC236}">
              <a16:creationId xmlns:a16="http://schemas.microsoft.com/office/drawing/2014/main" id="{E7203FFF-4032-A605-F950-63E4F235D578}"/>
            </a:ext>
          </a:extLst>
        </xdr:cNvPr>
        <xdr:cNvSpPr>
          <a:spLocks/>
        </xdr:cNvSpPr>
      </xdr:nvSpPr>
      <xdr:spPr bwMode="auto">
        <a:xfrm>
          <a:off x="622300" y="913130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2755900</xdr:colOff>
      <xdr:row>39</xdr:row>
      <xdr:rowOff>1815</xdr:rowOff>
    </xdr:to>
    <xdr:sp macro="" textlink="">
      <xdr:nvSpPr>
        <xdr:cNvPr id="5124" name="Shape 2">
          <a:extLst>
            <a:ext uri="{FF2B5EF4-FFF2-40B4-BE49-F238E27FC236}">
              <a16:creationId xmlns:a16="http://schemas.microsoft.com/office/drawing/2014/main" id="{AC9C7337-D8C9-15EF-581B-5D92C6905404}"/>
            </a:ext>
          </a:extLst>
        </xdr:cNvPr>
        <xdr:cNvSpPr>
          <a:spLocks/>
        </xdr:cNvSpPr>
      </xdr:nvSpPr>
      <xdr:spPr bwMode="auto">
        <a:xfrm>
          <a:off x="622300" y="9131300"/>
          <a:ext cx="3238500" cy="0"/>
        </a:xfrm>
        <a:custGeom>
          <a:avLst/>
          <a:gdLst>
            <a:gd name="T0" fmla="*/ 0 w 3239770"/>
            <a:gd name="T1" fmla="*/ 3239448 w 3239770"/>
            <a:gd name="T2" fmla="*/ 0 w 3239770"/>
            <a:gd name="T3" fmla="*/ 3239770 w 323977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T2" t="0" r="T3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noFill/>
        <a:ln w="347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HGMJusti&#231;aFederaCabedelo\PLANILHAComposi&#231;&#242;esTP05.2005Cabedel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Licita&#231;&#245;es\CLIENTES\ATECEL\Licita&#231;&#245;es\Elementos\CGrandeZO_Colinas\Or&#231;amento\CGrande_Colinas%20do%20Sol_Or&#231;a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CLIENTES\ATECEL\Licita&#231;&#245;es\Elementos\CGrandeZO_Colinas\Or&#231;amento\CGrande_Colinas%20do%20Sol_Or&#231;aBa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inistra&#231;&#227;o%20Loc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10\PREFEITURAS%202010\Cacimba%20de%20Areia\Caixa\CV%20Caixa%20Campo%20140.000,00\AMPLIAC&#195;O%20DO%20CAMPO%20DE%20FUTEBOL%20(140.000,0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TRABALHO\Diversos\LICITA&#199;&#213;ES\Editais%202014\SUPLAN\VICE%20GOVERNADORIA\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CeltaConst.Empreend.Caico%20RN\Composi&#231;&#242;esEEAugustoSeverolR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A%20%20-%20%20Trabalhos%20Atuais%20UFPB\AULAS\Tecnologia%20II%20%2005.2\Equipe%20BrunaJulianaThais\Quarto\PRE&#199;O2006-atualizado%20MAI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%20Local%20-%20Porto%20Velh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231;&#227;o%20de%20Obras/GUARDA%20MUNICIPAL/BM%2002/MEDIC&#807;A&#771;O%2002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SCALIZA&#199;&#195;O%20DE%20OBRAS/GUARDA%20MUNICIPAL/BM%2003/BM%2003%20e%20MC%2003%20-%20Enviar%20para%20fiscalizac&#807;a&#771;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92e63f3af59c770/Assinaturas%20-%20CREA/CONSTRUTORA%20OX/Obras/GUARDA%20MUNICIPAL/PO_GUARDA_MUNICIPAL_SOUSA_A_EDI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92e63f3af59c770/Assinaturas%20-%20CREA/CONSTRUTORA%20OX/Obras/ESCOLA%20JOS&#201;%20REIS/PLANILHA%20JOS&#201;%20REIS%20-%20OX%20CONSTRU&#199;&#213;ES_4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  <sheetName val="CRON.NOVO.ARIPUAN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  <sheetName val="Planilha_de_Contrato"/>
      <sheetName val="MC 01"/>
      <sheetName val="Planilha1"/>
      <sheetName val="COMPOSIÇÃ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  <sheetName val="Principal"/>
      <sheetName val="Pb008n-RelFinal01-Dimens&amp;Comp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 refreshError="1"/>
      <sheetData sheetId="21" refreshError="1"/>
      <sheetData sheetId="22" refreshError="1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RIA DE CALCULO"/>
      <sheetName val="Orçamento"/>
      <sheetName val="QCI"/>
      <sheetName val="CRONOGRAMA"/>
      <sheetName val="COMPOSIÇÃO DO BDI "/>
      <sheetName val="COMPOSIÇÃO CUSTO"/>
      <sheetName val="MODELO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QUANTITATIVO"/>
      <sheetName val="CRONOGRAMA"/>
    </sheetNames>
    <sheetDataSet>
      <sheetData sheetId="0" refreshError="1">
        <row r="8">
          <cell r="C8">
            <v>1.59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ÇÃO 01"/>
      <sheetName val="MC 01"/>
      <sheetName val="MEDIÇÃO 02"/>
      <sheetName val="MC 02"/>
    </sheetNames>
    <sheetDataSet>
      <sheetData sheetId="0" refreshError="1"/>
      <sheetData sheetId="1" refreshError="1"/>
      <sheetData sheetId="2" refreshError="1"/>
      <sheetData sheetId="3">
        <row r="29">
          <cell r="J29">
            <v>1.0000000000000002E-2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.Orçam."/>
      <sheetName val="MC 00"/>
      <sheetName val="BM 03"/>
      <sheetName val="MC 03"/>
    </sheetNames>
    <sheetDataSet>
      <sheetData sheetId="0" refreshError="1"/>
      <sheetData sheetId="1" refreshError="1"/>
      <sheetData sheetId="2">
        <row r="8">
          <cell r="L8">
            <v>113885.21536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J36">
            <v>39224</v>
          </cell>
          <cell r="M36">
            <v>39224</v>
          </cell>
        </row>
      </sheetData>
      <sheetData sheetId="12">
        <row r="36">
          <cell r="U36">
            <v>228419.09999999998</v>
          </cell>
        </row>
      </sheetData>
      <sheetData sheetId="13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. Prel."/>
      <sheetName val="Capa"/>
      <sheetName val="Encargos"/>
      <sheetName val="BDI"/>
      <sheetName val="BDI fornecimento"/>
      <sheetName val="Cotação"/>
      <sheetName val="relatorio Conde "/>
      <sheetName val="Composição"/>
      <sheetName val="Resumo_Pavim"/>
      <sheetName val="M.Cálc.Quant."/>
      <sheetName val="Plan.Orçam."/>
      <sheetName val="Plan. Orçam. Resumo"/>
      <sheetName val="QCI"/>
      <sheetName val="Cronog CP financeira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Sinapi_Comp-03.2023"/>
      <sheetName val="Sinapi_Insum-03.2023"/>
      <sheetName val="DER"/>
      <sheetName val="GIDUR"/>
      <sheetName val="ART"/>
      <sheetName val="CronoP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0">
          <cell r="D10" t="str">
            <v>Sousa/PB</v>
          </cell>
        </row>
        <row r="13">
          <cell r="H13"/>
        </row>
        <row r="20">
          <cell r="A20" t="str">
            <v>Lincoln Cartaxo de Lira Júnior</v>
          </cell>
          <cell r="C20" t="str">
            <v>160.814.689-8</v>
          </cell>
        </row>
        <row r="23">
          <cell r="A23"/>
          <cell r="C23"/>
          <cell r="D23"/>
        </row>
        <row r="33">
          <cell r="A33" t="str">
            <v>Núm do Evento</v>
          </cell>
        </row>
        <row r="34">
          <cell r="A34">
            <v>1</v>
          </cell>
        </row>
        <row r="37">
          <cell r="C37"/>
        </row>
      </sheetData>
      <sheetData sheetId="17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</row>
        <row r="18">
          <cell r="B18"/>
          <cell r="D18"/>
          <cell r="E18"/>
          <cell r="F18"/>
          <cell r="G18"/>
          <cell r="H18"/>
          <cell r="I18"/>
          <cell r="J18"/>
          <cell r="K18"/>
          <cell r="L18"/>
          <cell r="M18"/>
        </row>
        <row r="36">
          <cell r="B36">
            <v>18</v>
          </cell>
          <cell r="C36" t="str">
            <v>Evento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e">
            <v>#REF!</v>
          </cell>
          <cell r="J36"/>
          <cell r="K36">
            <v>1</v>
          </cell>
          <cell r="L36" t="str">
            <v/>
          </cell>
          <cell r="M36"/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/>
          <cell r="CS36"/>
          <cell r="CT36"/>
          <cell r="CU36"/>
          <cell r="CV36"/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I36"/>
          <cell r="DJ36"/>
        </row>
      </sheetData>
      <sheetData sheetId="18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9">
        <row r="33">
          <cell r="E33"/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</row>
        <row r="38">
          <cell r="B38" t="str">
            <v>Cronograma</v>
          </cell>
          <cell r="C38"/>
          <cell r="D38"/>
          <cell r="G38">
            <v>1</v>
          </cell>
          <cell r="H38"/>
          <cell r="I38"/>
          <cell r="J38"/>
          <cell r="K38">
            <v>2</v>
          </cell>
          <cell r="L38"/>
          <cell r="M38"/>
          <cell r="N38"/>
          <cell r="O38">
            <v>3</v>
          </cell>
          <cell r="P38"/>
          <cell r="Q38"/>
          <cell r="R38"/>
          <cell r="S38">
            <v>4</v>
          </cell>
          <cell r="T38"/>
          <cell r="U38"/>
          <cell r="V38"/>
          <cell r="W38">
            <v>5</v>
          </cell>
          <cell r="X38"/>
          <cell r="Y38"/>
          <cell r="Z38"/>
          <cell r="AA38">
            <v>6</v>
          </cell>
          <cell r="AB38"/>
          <cell r="AC38"/>
          <cell r="AD38"/>
          <cell r="AE38">
            <v>7</v>
          </cell>
          <cell r="AF38"/>
          <cell r="AG38"/>
          <cell r="AH38"/>
          <cell r="AI38">
            <v>8</v>
          </cell>
          <cell r="AJ38"/>
          <cell r="AK38"/>
          <cell r="AL38"/>
          <cell r="AM38">
            <v>9</v>
          </cell>
          <cell r="AN38"/>
          <cell r="AO38"/>
          <cell r="AP38"/>
          <cell r="AQ38">
            <v>10</v>
          </cell>
          <cell r="AR38"/>
          <cell r="AS38"/>
          <cell r="AT38"/>
          <cell r="AU38">
            <v>11</v>
          </cell>
          <cell r="AV38"/>
          <cell r="AW38"/>
          <cell r="AX38"/>
          <cell r="AY38">
            <v>12</v>
          </cell>
          <cell r="AZ38"/>
          <cell r="BA38"/>
          <cell r="BB38"/>
        </row>
        <row r="39">
          <cell r="B39" t="str">
            <v>Parcela</v>
          </cell>
          <cell r="C39"/>
          <cell r="D39"/>
          <cell r="E39" t="str">
            <v>%</v>
          </cell>
          <cell r="F39"/>
          <cell r="G39" t="e">
            <v>#REF!</v>
          </cell>
          <cell r="H39"/>
          <cell r="I39"/>
          <cell r="J39"/>
          <cell r="K39" t="e">
            <v>#REF!</v>
          </cell>
          <cell r="L39"/>
          <cell r="M39"/>
          <cell r="N39"/>
          <cell r="O39" t="e">
            <v>#REF!</v>
          </cell>
          <cell r="P39"/>
          <cell r="Q39"/>
          <cell r="R39"/>
          <cell r="S39" t="e">
            <v>#REF!</v>
          </cell>
          <cell r="T39"/>
          <cell r="U39"/>
          <cell r="V39"/>
          <cell r="W39" t="e">
            <v>#REF!</v>
          </cell>
          <cell r="X39"/>
          <cell r="Y39"/>
          <cell r="Z39"/>
          <cell r="AA39" t="e">
            <v>#REF!</v>
          </cell>
          <cell r="AB39"/>
          <cell r="AC39"/>
          <cell r="AD39"/>
          <cell r="AE39" t="e">
            <v>#REF!</v>
          </cell>
          <cell r="AF39"/>
          <cell r="AG39"/>
          <cell r="AH39"/>
          <cell r="AI39" t="e">
            <v>#REF!</v>
          </cell>
          <cell r="AJ39"/>
          <cell r="AK39"/>
          <cell r="AL39"/>
          <cell r="AM39" t="e">
            <v>#REF!</v>
          </cell>
          <cell r="AN39"/>
          <cell r="AO39"/>
          <cell r="AP39"/>
          <cell r="AQ39" t="e">
            <v>#REF!</v>
          </cell>
          <cell r="AR39"/>
          <cell r="AS39"/>
          <cell r="AT39"/>
          <cell r="AU39" t="e">
            <v>#REF!</v>
          </cell>
          <cell r="AV39"/>
          <cell r="AW39"/>
          <cell r="AX39"/>
          <cell r="AY39" t="e">
            <v>#REF!</v>
          </cell>
          <cell r="AZ39"/>
          <cell r="BA39"/>
          <cell r="BB39"/>
        </row>
        <row r="40">
          <cell r="B40"/>
          <cell r="C40"/>
          <cell r="D40"/>
          <cell r="E40" t="str">
            <v>R$</v>
          </cell>
          <cell r="F40"/>
          <cell r="G40" t="e">
            <v>#REF!</v>
          </cell>
          <cell r="H40"/>
          <cell r="I40"/>
          <cell r="J40"/>
          <cell r="K40" t="e">
            <v>#REF!</v>
          </cell>
          <cell r="L40"/>
          <cell r="M40"/>
          <cell r="N40"/>
          <cell r="O40" t="e">
            <v>#REF!</v>
          </cell>
          <cell r="P40"/>
          <cell r="Q40"/>
          <cell r="R40"/>
          <cell r="S40" t="e">
            <v>#REF!</v>
          </cell>
          <cell r="T40"/>
          <cell r="U40"/>
          <cell r="V40"/>
          <cell r="W40" t="e">
            <v>#REF!</v>
          </cell>
          <cell r="X40"/>
          <cell r="Y40"/>
          <cell r="Z40"/>
          <cell r="AA40" t="e">
            <v>#REF!</v>
          </cell>
          <cell r="AB40"/>
          <cell r="AC40"/>
          <cell r="AD40"/>
          <cell r="AE40" t="e">
            <v>#REF!</v>
          </cell>
          <cell r="AF40"/>
          <cell r="AG40"/>
          <cell r="AH40"/>
          <cell r="AI40" t="e">
            <v>#REF!</v>
          </cell>
          <cell r="AJ40"/>
          <cell r="AK40"/>
          <cell r="AL40"/>
          <cell r="AM40" t="e">
            <v>#REF!</v>
          </cell>
          <cell r="AN40"/>
          <cell r="AO40"/>
          <cell r="AP40"/>
          <cell r="AQ40" t="e">
            <v>#REF!</v>
          </cell>
          <cell r="AR40"/>
          <cell r="AS40"/>
          <cell r="AT40"/>
          <cell r="AU40" t="e">
            <v>#REF!</v>
          </cell>
          <cell r="AV40"/>
          <cell r="AW40"/>
          <cell r="AX40"/>
          <cell r="AY40" t="e">
            <v>#REF!</v>
          </cell>
          <cell r="AZ40"/>
          <cell r="BA40"/>
          <cell r="BB40"/>
        </row>
        <row r="41">
          <cell r="B41" t="str">
            <v>Acumulado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</sheetData>
      <sheetData sheetId="20">
        <row r="28">
          <cell r="AX28">
            <v>1</v>
          </cell>
        </row>
        <row r="33">
          <cell r="E33"/>
        </row>
        <row r="38">
          <cell r="G38" t="str">
            <v>Datas das medições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</row>
        <row r="39"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</row>
        <row r="40">
          <cell r="B40" t="str">
            <v>Medições</v>
          </cell>
          <cell r="C40"/>
          <cell r="D40"/>
          <cell r="E40"/>
          <cell r="F40"/>
          <cell r="G40">
            <v>1</v>
          </cell>
          <cell r="H40"/>
          <cell r="I40"/>
          <cell r="J40"/>
          <cell r="K40">
            <v>2</v>
          </cell>
          <cell r="L40"/>
          <cell r="M40"/>
          <cell r="N40"/>
          <cell r="O40">
            <v>3</v>
          </cell>
          <cell r="P40"/>
          <cell r="Q40"/>
          <cell r="R40"/>
          <cell r="S40">
            <v>4</v>
          </cell>
          <cell r="T40"/>
          <cell r="U40"/>
          <cell r="V40"/>
          <cell r="W40">
            <v>5</v>
          </cell>
          <cell r="X40"/>
          <cell r="Y40"/>
          <cell r="Z40"/>
          <cell r="AA40">
            <v>6</v>
          </cell>
          <cell r="AB40"/>
          <cell r="AC40"/>
          <cell r="AD40"/>
          <cell r="AE40">
            <v>7</v>
          </cell>
          <cell r="AF40"/>
          <cell r="AG40"/>
          <cell r="AH40"/>
          <cell r="AI40">
            <v>8</v>
          </cell>
          <cell r="AJ40"/>
          <cell r="AK40"/>
          <cell r="AL40"/>
          <cell r="AM40">
            <v>9</v>
          </cell>
          <cell r="AN40"/>
          <cell r="AO40"/>
          <cell r="AP40"/>
          <cell r="AQ40">
            <v>10</v>
          </cell>
          <cell r="AR40"/>
          <cell r="AS40"/>
          <cell r="AT40"/>
          <cell r="AU40">
            <v>11</v>
          </cell>
          <cell r="AV40"/>
          <cell r="AW40"/>
          <cell r="AX40"/>
          <cell r="AY40">
            <v>12</v>
          </cell>
          <cell r="AZ40"/>
          <cell r="BA40"/>
          <cell r="BB40"/>
        </row>
        <row r="41">
          <cell r="B41" t="str">
            <v>Período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  <row r="43">
          <cell r="B43" t="str">
            <v>Acumulado</v>
          </cell>
          <cell r="C43"/>
          <cell r="D43"/>
          <cell r="E43" t="str">
            <v>%</v>
          </cell>
          <cell r="F43"/>
          <cell r="G43" t="e">
            <v>#REF!</v>
          </cell>
          <cell r="H43"/>
          <cell r="I43"/>
          <cell r="J43"/>
          <cell r="K43" t="e">
            <v>#REF!</v>
          </cell>
          <cell r="L43"/>
          <cell r="M43"/>
          <cell r="N43"/>
          <cell r="O43" t="e">
            <v>#REF!</v>
          </cell>
          <cell r="P43"/>
          <cell r="Q43"/>
          <cell r="R43"/>
          <cell r="S43" t="e">
            <v>#REF!</v>
          </cell>
          <cell r="T43"/>
          <cell r="U43"/>
          <cell r="V43"/>
          <cell r="W43" t="e">
            <v>#REF!</v>
          </cell>
          <cell r="X43"/>
          <cell r="Y43"/>
          <cell r="Z43"/>
          <cell r="AA43" t="e">
            <v>#REF!</v>
          </cell>
          <cell r="AB43"/>
          <cell r="AC43"/>
          <cell r="AD43"/>
          <cell r="AE43" t="e">
            <v>#REF!</v>
          </cell>
          <cell r="AF43"/>
          <cell r="AG43"/>
          <cell r="AH43"/>
          <cell r="AI43" t="e">
            <v>#REF!</v>
          </cell>
          <cell r="AJ43"/>
          <cell r="AK43"/>
          <cell r="AL43"/>
          <cell r="AM43" t="e">
            <v>#REF!</v>
          </cell>
          <cell r="AN43"/>
          <cell r="AO43"/>
          <cell r="AP43"/>
          <cell r="AQ43" t="e">
            <v>#REF!</v>
          </cell>
          <cell r="AR43"/>
          <cell r="AS43"/>
          <cell r="AT43"/>
          <cell r="AU43" t="e">
            <v>#REF!</v>
          </cell>
          <cell r="AV43"/>
          <cell r="AW43"/>
          <cell r="AX43"/>
          <cell r="AY43" t="e">
            <v>#REF!</v>
          </cell>
          <cell r="AZ43"/>
          <cell r="BA43"/>
          <cell r="BB43"/>
        </row>
        <row r="44">
          <cell r="B44"/>
          <cell r="C44"/>
          <cell r="D44"/>
          <cell r="E44" t="str">
            <v>R$</v>
          </cell>
          <cell r="F44"/>
          <cell r="G44" t="e">
            <v>#REF!</v>
          </cell>
          <cell r="H44"/>
          <cell r="I44"/>
          <cell r="J44"/>
          <cell r="K44" t="e">
            <v>#REF!</v>
          </cell>
          <cell r="L44"/>
          <cell r="M44"/>
          <cell r="N44"/>
          <cell r="O44" t="e">
            <v>#REF!</v>
          </cell>
          <cell r="P44"/>
          <cell r="Q44"/>
          <cell r="R44"/>
          <cell r="S44" t="e">
            <v>#REF!</v>
          </cell>
          <cell r="T44"/>
          <cell r="U44"/>
          <cell r="V44"/>
          <cell r="W44" t="e">
            <v>#REF!</v>
          </cell>
          <cell r="X44"/>
          <cell r="Y44"/>
          <cell r="Z44"/>
          <cell r="AA44" t="e">
            <v>#REF!</v>
          </cell>
          <cell r="AB44"/>
          <cell r="AC44"/>
          <cell r="AD44"/>
          <cell r="AE44" t="e">
            <v>#REF!</v>
          </cell>
          <cell r="AF44"/>
          <cell r="AG44"/>
          <cell r="AH44"/>
          <cell r="AI44" t="e">
            <v>#REF!</v>
          </cell>
          <cell r="AJ44"/>
          <cell r="AK44"/>
          <cell r="AL44"/>
          <cell r="AM44" t="e">
            <v>#REF!</v>
          </cell>
          <cell r="AN44"/>
          <cell r="AO44"/>
          <cell r="AP44"/>
          <cell r="AQ44" t="e">
            <v>#REF!</v>
          </cell>
          <cell r="AR44"/>
          <cell r="AS44"/>
          <cell r="AT44"/>
          <cell r="AU44" t="e">
            <v>#REF!</v>
          </cell>
          <cell r="AV44"/>
          <cell r="AW44"/>
          <cell r="AX44"/>
          <cell r="AY44" t="e">
            <v>#REF!</v>
          </cell>
          <cell r="AZ44"/>
          <cell r="BA44"/>
          <cell r="BB44"/>
        </row>
      </sheetData>
      <sheetData sheetId="21">
        <row r="13">
          <cell r="B13"/>
        </row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3">
          <cell r="B13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. Prel."/>
      <sheetName val="Resumo_Pavim"/>
      <sheetName val="Cronograma1"/>
      <sheetName val="Planilha1"/>
      <sheetName val="BDI1"/>
      <sheetName val="ENCARGOS SOCIAIS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CronoPrev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10">
          <cell r="D10" t="e">
            <v>#REF!</v>
          </cell>
        </row>
        <row r="13">
          <cell r="H13"/>
        </row>
        <row r="20">
          <cell r="A20" t="e">
            <v>#REF!</v>
          </cell>
          <cell r="C20" t="e">
            <v>#REF!</v>
          </cell>
        </row>
        <row r="23">
          <cell r="A23"/>
          <cell r="C23"/>
          <cell r="D23"/>
        </row>
        <row r="33">
          <cell r="A33" t="str">
            <v>Núm do Evento</v>
          </cell>
        </row>
        <row r="34">
          <cell r="A34">
            <v>1</v>
          </cell>
        </row>
        <row r="37">
          <cell r="C37"/>
        </row>
      </sheetData>
      <sheetData sheetId="9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</row>
        <row r="18">
          <cell r="B18"/>
          <cell r="D18"/>
          <cell r="E18"/>
          <cell r="F18"/>
          <cell r="G18"/>
          <cell r="H18"/>
          <cell r="I18"/>
          <cell r="J18"/>
          <cell r="K18"/>
          <cell r="L18"/>
          <cell r="M18"/>
        </row>
        <row r="36">
          <cell r="B36">
            <v>18</v>
          </cell>
          <cell r="C36" t="str">
            <v>Evento</v>
          </cell>
          <cell r="D36" t="e">
            <v>#N/A</v>
          </cell>
          <cell r="E36" t="str">
            <v/>
          </cell>
          <cell r="F36" t="e">
            <v>#N/A</v>
          </cell>
          <cell r="G36" t="str">
            <v/>
          </cell>
          <cell r="H36" t="str">
            <v/>
          </cell>
          <cell r="I36" t="e">
            <v>#REF!</v>
          </cell>
          <cell r="J36"/>
          <cell r="K36">
            <v>1</v>
          </cell>
          <cell r="L36" t="str">
            <v/>
          </cell>
          <cell r="M36"/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/>
          <cell r="CS36"/>
          <cell r="CT36"/>
          <cell r="CU36"/>
          <cell r="CV36"/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I36"/>
          <cell r="DJ36"/>
        </row>
      </sheetData>
      <sheetData sheetId="10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1">
        <row r="33">
          <cell r="E33"/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</row>
        <row r="38">
          <cell r="B38" t="str">
            <v>Cronograma</v>
          </cell>
          <cell r="C38"/>
          <cell r="D38"/>
          <cell r="G38">
            <v>1</v>
          </cell>
          <cell r="H38"/>
          <cell r="I38"/>
          <cell r="J38"/>
          <cell r="K38">
            <v>2</v>
          </cell>
          <cell r="L38"/>
          <cell r="M38"/>
          <cell r="N38"/>
          <cell r="O38">
            <v>3</v>
          </cell>
          <cell r="P38"/>
          <cell r="Q38"/>
          <cell r="R38"/>
          <cell r="S38">
            <v>4</v>
          </cell>
          <cell r="T38"/>
          <cell r="U38"/>
          <cell r="V38"/>
          <cell r="W38">
            <v>5</v>
          </cell>
          <cell r="X38"/>
          <cell r="Y38"/>
          <cell r="Z38"/>
          <cell r="AA38">
            <v>6</v>
          </cell>
          <cell r="AB38"/>
          <cell r="AC38"/>
          <cell r="AD38"/>
          <cell r="AE38">
            <v>7</v>
          </cell>
          <cell r="AF38"/>
          <cell r="AG38"/>
          <cell r="AH38"/>
          <cell r="AI38">
            <v>8</v>
          </cell>
          <cell r="AJ38"/>
          <cell r="AK38"/>
          <cell r="AL38"/>
          <cell r="AM38">
            <v>9</v>
          </cell>
          <cell r="AN38"/>
          <cell r="AO38"/>
          <cell r="AP38"/>
          <cell r="AQ38">
            <v>10</v>
          </cell>
          <cell r="AR38"/>
          <cell r="AS38"/>
          <cell r="AT38"/>
          <cell r="AU38">
            <v>11</v>
          </cell>
          <cell r="AV38"/>
          <cell r="AW38"/>
          <cell r="AX38"/>
          <cell r="AY38">
            <v>12</v>
          </cell>
          <cell r="AZ38"/>
          <cell r="BA38"/>
          <cell r="BB38"/>
        </row>
        <row r="39">
          <cell r="B39" t="str">
            <v>Parcela</v>
          </cell>
          <cell r="C39"/>
          <cell r="D39"/>
          <cell r="E39" t="str">
            <v>%</v>
          </cell>
          <cell r="F39"/>
          <cell r="G39" t="e">
            <v>#REF!</v>
          </cell>
          <cell r="H39"/>
          <cell r="I39"/>
          <cell r="J39"/>
          <cell r="K39" t="e">
            <v>#REF!</v>
          </cell>
          <cell r="L39"/>
          <cell r="M39"/>
          <cell r="N39"/>
          <cell r="O39" t="e">
            <v>#REF!</v>
          </cell>
          <cell r="P39"/>
          <cell r="Q39"/>
          <cell r="R39"/>
          <cell r="S39" t="e">
            <v>#REF!</v>
          </cell>
          <cell r="T39"/>
          <cell r="U39"/>
          <cell r="V39"/>
          <cell r="W39" t="e">
            <v>#REF!</v>
          </cell>
          <cell r="X39"/>
          <cell r="Y39"/>
          <cell r="Z39"/>
          <cell r="AA39" t="e">
            <v>#REF!</v>
          </cell>
          <cell r="AB39"/>
          <cell r="AC39"/>
          <cell r="AD39"/>
          <cell r="AE39" t="e">
            <v>#REF!</v>
          </cell>
          <cell r="AF39"/>
          <cell r="AG39"/>
          <cell r="AH39"/>
          <cell r="AI39" t="e">
            <v>#REF!</v>
          </cell>
          <cell r="AJ39"/>
          <cell r="AK39"/>
          <cell r="AL39"/>
          <cell r="AM39" t="e">
            <v>#REF!</v>
          </cell>
          <cell r="AN39"/>
          <cell r="AO39"/>
          <cell r="AP39"/>
          <cell r="AQ39" t="e">
            <v>#REF!</v>
          </cell>
          <cell r="AR39"/>
          <cell r="AS39"/>
          <cell r="AT39"/>
          <cell r="AU39" t="e">
            <v>#REF!</v>
          </cell>
          <cell r="AV39"/>
          <cell r="AW39"/>
          <cell r="AX39"/>
          <cell r="AY39" t="e">
            <v>#REF!</v>
          </cell>
          <cell r="AZ39"/>
          <cell r="BA39"/>
          <cell r="BB39"/>
        </row>
        <row r="40">
          <cell r="B40"/>
          <cell r="C40"/>
          <cell r="D40"/>
          <cell r="E40" t="str">
            <v>R$</v>
          </cell>
          <cell r="F40"/>
          <cell r="G40" t="e">
            <v>#REF!</v>
          </cell>
          <cell r="H40"/>
          <cell r="I40"/>
          <cell r="J40"/>
          <cell r="K40" t="e">
            <v>#REF!</v>
          </cell>
          <cell r="L40"/>
          <cell r="M40"/>
          <cell r="N40"/>
          <cell r="O40" t="e">
            <v>#REF!</v>
          </cell>
          <cell r="P40"/>
          <cell r="Q40"/>
          <cell r="R40"/>
          <cell r="S40" t="e">
            <v>#REF!</v>
          </cell>
          <cell r="T40"/>
          <cell r="U40"/>
          <cell r="V40"/>
          <cell r="W40" t="e">
            <v>#REF!</v>
          </cell>
          <cell r="X40"/>
          <cell r="Y40"/>
          <cell r="Z40"/>
          <cell r="AA40" t="e">
            <v>#REF!</v>
          </cell>
          <cell r="AB40"/>
          <cell r="AC40"/>
          <cell r="AD40"/>
          <cell r="AE40" t="e">
            <v>#REF!</v>
          </cell>
          <cell r="AF40"/>
          <cell r="AG40"/>
          <cell r="AH40"/>
          <cell r="AI40" t="e">
            <v>#REF!</v>
          </cell>
          <cell r="AJ40"/>
          <cell r="AK40"/>
          <cell r="AL40"/>
          <cell r="AM40" t="e">
            <v>#REF!</v>
          </cell>
          <cell r="AN40"/>
          <cell r="AO40"/>
          <cell r="AP40"/>
          <cell r="AQ40" t="e">
            <v>#REF!</v>
          </cell>
          <cell r="AR40"/>
          <cell r="AS40"/>
          <cell r="AT40"/>
          <cell r="AU40" t="e">
            <v>#REF!</v>
          </cell>
          <cell r="AV40"/>
          <cell r="AW40"/>
          <cell r="AX40"/>
          <cell r="AY40" t="e">
            <v>#REF!</v>
          </cell>
          <cell r="AZ40"/>
          <cell r="BA40"/>
          <cell r="BB40"/>
        </row>
        <row r="41">
          <cell r="B41" t="str">
            <v>Acumulado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</sheetData>
      <sheetData sheetId="12">
        <row r="28">
          <cell r="AX28">
            <v>1</v>
          </cell>
        </row>
        <row r="33">
          <cell r="E33"/>
        </row>
        <row r="38">
          <cell r="G38" t="str">
            <v>Datas das medições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</row>
        <row r="39"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</row>
        <row r="40">
          <cell r="B40" t="str">
            <v>Medições</v>
          </cell>
          <cell r="C40"/>
          <cell r="D40"/>
          <cell r="E40"/>
          <cell r="F40"/>
          <cell r="G40">
            <v>1</v>
          </cell>
          <cell r="H40"/>
          <cell r="I40"/>
          <cell r="J40"/>
          <cell r="K40">
            <v>2</v>
          </cell>
          <cell r="L40"/>
          <cell r="M40"/>
          <cell r="N40"/>
          <cell r="O40">
            <v>3</v>
          </cell>
          <cell r="P40"/>
          <cell r="Q40"/>
          <cell r="R40"/>
          <cell r="S40">
            <v>4</v>
          </cell>
          <cell r="T40"/>
          <cell r="U40"/>
          <cell r="V40"/>
          <cell r="W40">
            <v>5</v>
          </cell>
          <cell r="X40"/>
          <cell r="Y40"/>
          <cell r="Z40"/>
          <cell r="AA40">
            <v>6</v>
          </cell>
          <cell r="AB40"/>
          <cell r="AC40"/>
          <cell r="AD40"/>
          <cell r="AE40">
            <v>7</v>
          </cell>
          <cell r="AF40"/>
          <cell r="AG40"/>
          <cell r="AH40"/>
          <cell r="AI40">
            <v>8</v>
          </cell>
          <cell r="AJ40"/>
          <cell r="AK40"/>
          <cell r="AL40"/>
          <cell r="AM40">
            <v>9</v>
          </cell>
          <cell r="AN40"/>
          <cell r="AO40"/>
          <cell r="AP40"/>
          <cell r="AQ40">
            <v>10</v>
          </cell>
          <cell r="AR40"/>
          <cell r="AS40"/>
          <cell r="AT40"/>
          <cell r="AU40">
            <v>11</v>
          </cell>
          <cell r="AV40"/>
          <cell r="AW40"/>
          <cell r="AX40"/>
          <cell r="AY40">
            <v>12</v>
          </cell>
          <cell r="AZ40"/>
          <cell r="BA40"/>
          <cell r="BB40"/>
        </row>
        <row r="41">
          <cell r="B41" t="str">
            <v>Período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  <row r="43">
          <cell r="B43" t="str">
            <v>Acumulado</v>
          </cell>
          <cell r="C43"/>
          <cell r="D43"/>
          <cell r="E43" t="str">
            <v>%</v>
          </cell>
          <cell r="F43"/>
          <cell r="G43" t="e">
            <v>#REF!</v>
          </cell>
          <cell r="H43"/>
          <cell r="I43"/>
          <cell r="J43"/>
          <cell r="K43" t="e">
            <v>#REF!</v>
          </cell>
          <cell r="L43"/>
          <cell r="M43"/>
          <cell r="N43"/>
          <cell r="O43" t="e">
            <v>#REF!</v>
          </cell>
          <cell r="P43"/>
          <cell r="Q43"/>
          <cell r="R43"/>
          <cell r="S43" t="e">
            <v>#REF!</v>
          </cell>
          <cell r="T43"/>
          <cell r="U43"/>
          <cell r="V43"/>
          <cell r="W43" t="e">
            <v>#REF!</v>
          </cell>
          <cell r="X43"/>
          <cell r="Y43"/>
          <cell r="Z43"/>
          <cell r="AA43" t="e">
            <v>#REF!</v>
          </cell>
          <cell r="AB43"/>
          <cell r="AC43"/>
          <cell r="AD43"/>
          <cell r="AE43" t="e">
            <v>#REF!</v>
          </cell>
          <cell r="AF43"/>
          <cell r="AG43"/>
          <cell r="AH43"/>
          <cell r="AI43" t="e">
            <v>#REF!</v>
          </cell>
          <cell r="AJ43"/>
          <cell r="AK43"/>
          <cell r="AL43"/>
          <cell r="AM43" t="e">
            <v>#REF!</v>
          </cell>
          <cell r="AN43"/>
          <cell r="AO43"/>
          <cell r="AP43"/>
          <cell r="AQ43" t="e">
            <v>#REF!</v>
          </cell>
          <cell r="AR43"/>
          <cell r="AS43"/>
          <cell r="AT43"/>
          <cell r="AU43" t="e">
            <v>#REF!</v>
          </cell>
          <cell r="AV43"/>
          <cell r="AW43"/>
          <cell r="AX43"/>
          <cell r="AY43" t="e">
            <v>#REF!</v>
          </cell>
          <cell r="AZ43"/>
          <cell r="BA43"/>
          <cell r="BB43"/>
        </row>
        <row r="44">
          <cell r="B44"/>
          <cell r="C44"/>
          <cell r="D44"/>
          <cell r="E44" t="str">
            <v>R$</v>
          </cell>
          <cell r="F44"/>
          <cell r="G44" t="e">
            <v>#REF!</v>
          </cell>
          <cell r="H44"/>
          <cell r="I44"/>
          <cell r="J44"/>
          <cell r="K44" t="e">
            <v>#REF!</v>
          </cell>
          <cell r="L44"/>
          <cell r="M44"/>
          <cell r="N44"/>
          <cell r="O44" t="e">
            <v>#REF!</v>
          </cell>
          <cell r="P44"/>
          <cell r="Q44"/>
          <cell r="R44"/>
          <cell r="S44" t="e">
            <v>#REF!</v>
          </cell>
          <cell r="T44"/>
          <cell r="U44"/>
          <cell r="V44"/>
          <cell r="W44" t="e">
            <v>#REF!</v>
          </cell>
          <cell r="X44"/>
          <cell r="Y44"/>
          <cell r="Z44"/>
          <cell r="AA44" t="e">
            <v>#REF!</v>
          </cell>
          <cell r="AB44"/>
          <cell r="AC44"/>
          <cell r="AD44"/>
          <cell r="AE44" t="e">
            <v>#REF!</v>
          </cell>
          <cell r="AF44"/>
          <cell r="AG44"/>
          <cell r="AH44"/>
          <cell r="AI44" t="e">
            <v>#REF!</v>
          </cell>
          <cell r="AJ44"/>
          <cell r="AK44"/>
          <cell r="AL44"/>
          <cell r="AM44" t="e">
            <v>#REF!</v>
          </cell>
          <cell r="AN44"/>
          <cell r="AO44"/>
          <cell r="AP44"/>
          <cell r="AQ44" t="e">
            <v>#REF!</v>
          </cell>
          <cell r="AR44"/>
          <cell r="AS44"/>
          <cell r="AT44"/>
          <cell r="AU44" t="e">
            <v>#REF!</v>
          </cell>
          <cell r="AV44"/>
          <cell r="AW44"/>
          <cell r="AX44"/>
          <cell r="AY44" t="e">
            <v>#REF!</v>
          </cell>
          <cell r="AZ44"/>
          <cell r="BA44"/>
          <cell r="BB44"/>
        </row>
      </sheetData>
      <sheetData sheetId="13">
        <row r="13">
          <cell r="B13"/>
        </row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14" refreshError="1"/>
      <sheetData sheetId="15">
        <row r="13">
          <cell r="B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A6CE0-698B-4278-AA35-F0594A81E6A4}">
  <dimension ref="A1:Z301"/>
  <sheetViews>
    <sheetView showGridLines="0" view="pageBreakPreview" topLeftCell="C10" zoomScale="90" zoomScaleNormal="100" zoomScaleSheetLayoutView="90" zoomScalePageLayoutView="85" workbookViewId="0">
      <selection activeCell="H15" sqref="H15"/>
    </sheetView>
  </sheetViews>
  <sheetFormatPr defaultColWidth="9.08984375" defaultRowHeight="14.5" outlineLevelRow="1" x14ac:dyDescent="0.35"/>
  <cols>
    <col min="1" max="1" width="13.453125" style="2" bestFit="1" customWidth="1"/>
    <col min="2" max="2" width="13.453125" style="2" customWidth="1"/>
    <col min="3" max="3" width="49.90625" style="2" bestFit="1" customWidth="1"/>
    <col min="4" max="4" width="20.08984375" style="5" bestFit="1" customWidth="1"/>
    <col min="5" max="5" width="9.08984375" style="5"/>
    <col min="6" max="6" width="9.453125" style="4" bestFit="1" customWidth="1"/>
    <col min="7" max="7" width="9.08984375" style="5" bestFit="1" customWidth="1"/>
    <col min="8" max="8" width="8.6328125" style="5" bestFit="1" customWidth="1"/>
    <col min="9" max="9" width="63.6328125" style="2" customWidth="1"/>
    <col min="10" max="10" width="6.08984375" style="5" customWidth="1"/>
    <col min="11" max="11" width="10.54296875" style="212" customWidth="1"/>
    <col min="12" max="12" width="11" style="212" bestFit="1" customWidth="1"/>
    <col min="13" max="13" width="16.54296875" style="212" customWidth="1"/>
    <col min="14" max="22" width="9.08984375" style="2"/>
    <col min="23" max="23" width="9.90625" style="2" bestFit="1" customWidth="1"/>
    <col min="24" max="16384" width="9.08984375" style="2"/>
  </cols>
  <sheetData>
    <row r="1" spans="1:26" ht="15" thickBot="1" x14ac:dyDescent="0.4"/>
    <row r="2" spans="1:26" x14ac:dyDescent="0.35">
      <c r="F2" s="389" t="s">
        <v>0</v>
      </c>
      <c r="G2" s="390"/>
      <c r="H2" s="213"/>
      <c r="I2" s="214"/>
      <c r="J2" s="215"/>
      <c r="K2" s="215"/>
      <c r="L2" s="215"/>
      <c r="M2" s="216"/>
    </row>
    <row r="3" spans="1:26" x14ac:dyDescent="0.35">
      <c r="F3" s="382" t="s">
        <v>2</v>
      </c>
      <c r="G3" s="383"/>
      <c r="I3" s="217"/>
      <c r="J3" s="218"/>
      <c r="K3" s="218"/>
      <c r="L3" s="218"/>
      <c r="M3" s="219"/>
    </row>
    <row r="4" spans="1:26" x14ac:dyDescent="0.35">
      <c r="F4" s="382" t="s">
        <v>4</v>
      </c>
      <c r="G4" s="383"/>
      <c r="I4" s="217" t="s">
        <v>5</v>
      </c>
      <c r="J4" s="218"/>
      <c r="K4" s="218"/>
      <c r="L4" s="218"/>
      <c r="M4" s="219"/>
    </row>
    <row r="5" spans="1:26" x14ac:dyDescent="0.35">
      <c r="F5" s="382" t="s">
        <v>7</v>
      </c>
      <c r="G5" s="383"/>
      <c r="I5" s="220"/>
      <c r="J5" s="18"/>
      <c r="K5" s="18"/>
      <c r="L5" s="18"/>
      <c r="M5" s="221"/>
    </row>
    <row r="6" spans="1:26" x14ac:dyDescent="0.35">
      <c r="F6" s="382" t="s">
        <v>8</v>
      </c>
      <c r="G6" s="383"/>
      <c r="I6" s="18" t="s">
        <v>9</v>
      </c>
      <c r="J6" s="18"/>
      <c r="K6" s="18"/>
      <c r="L6" s="212" t="s">
        <v>2393</v>
      </c>
      <c r="M6" s="222">
        <v>0.85689999999999988</v>
      </c>
      <c r="Y6" s="381"/>
      <c r="Z6" s="381"/>
    </row>
    <row r="7" spans="1:26" x14ac:dyDescent="0.35">
      <c r="F7" s="382" t="s">
        <v>10</v>
      </c>
      <c r="G7" s="383"/>
      <c r="I7" s="18" t="s">
        <v>11</v>
      </c>
      <c r="J7" s="18"/>
      <c r="K7" s="18"/>
      <c r="L7" s="212" t="s">
        <v>2394</v>
      </c>
      <c r="M7" s="223">
        <v>0.26400000000000001</v>
      </c>
      <c r="Y7" s="381"/>
      <c r="Z7" s="381"/>
    </row>
    <row r="8" spans="1:26" x14ac:dyDescent="0.35">
      <c r="F8" s="384" t="s">
        <v>12</v>
      </c>
      <c r="G8" s="385"/>
      <c r="I8" s="18" t="s">
        <v>13</v>
      </c>
      <c r="J8" s="18"/>
      <c r="K8" s="18"/>
      <c r="M8" s="223"/>
      <c r="Y8" s="381"/>
      <c r="Z8" s="381"/>
    </row>
    <row r="9" spans="1:26" x14ac:dyDescent="0.35">
      <c r="F9" s="224"/>
      <c r="G9" s="2"/>
      <c r="H9" s="18"/>
      <c r="J9" s="18"/>
      <c r="K9" s="18"/>
      <c r="M9" s="223"/>
      <c r="Y9" s="381"/>
      <c r="Z9" s="381"/>
    </row>
    <row r="10" spans="1:26" x14ac:dyDescent="0.35">
      <c r="C10" s="2" t="e">
        <v>#REF!</v>
      </c>
      <c r="F10" s="386" t="s">
        <v>1923</v>
      </c>
      <c r="G10" s="387"/>
      <c r="H10" s="387"/>
      <c r="I10" s="387"/>
      <c r="J10" s="387"/>
      <c r="K10" s="387"/>
      <c r="L10" s="387"/>
      <c r="M10" s="388"/>
      <c r="W10" s="225"/>
      <c r="Y10" s="381"/>
      <c r="Z10" s="381"/>
    </row>
    <row r="11" spans="1:26" x14ac:dyDescent="0.35">
      <c r="F11" s="226"/>
      <c r="G11" s="227"/>
      <c r="H11" s="228"/>
      <c r="I11" s="227"/>
      <c r="J11" s="227"/>
      <c r="K11" s="227"/>
      <c r="L11" s="227"/>
      <c r="M11" s="229"/>
      <c r="W11" s="225"/>
      <c r="Y11" s="381"/>
      <c r="Z11" s="381"/>
    </row>
    <row r="12" spans="1:26" ht="33" customHeight="1" x14ac:dyDescent="0.35">
      <c r="B12" s="2" t="s">
        <v>2395</v>
      </c>
      <c r="C12" s="5" t="s">
        <v>2396</v>
      </c>
      <c r="D12" s="5" t="s">
        <v>2397</v>
      </c>
      <c r="E12" s="230" t="s">
        <v>2398</v>
      </c>
      <c r="F12" s="231" t="s">
        <v>18</v>
      </c>
      <c r="G12" s="232" t="s">
        <v>19</v>
      </c>
      <c r="H12" s="232" t="s">
        <v>14</v>
      </c>
      <c r="I12" s="232" t="s">
        <v>2399</v>
      </c>
      <c r="J12" s="232" t="s">
        <v>2400</v>
      </c>
      <c r="K12" s="233" t="s">
        <v>2401</v>
      </c>
      <c r="L12" s="234" t="s">
        <v>2402</v>
      </c>
      <c r="M12" s="235" t="s">
        <v>2403</v>
      </c>
      <c r="W12" s="225"/>
    </row>
    <row r="13" spans="1:26" ht="33" customHeight="1" x14ac:dyDescent="0.35">
      <c r="C13" s="5"/>
      <c r="E13" s="230"/>
      <c r="F13" s="236"/>
      <c r="G13" s="237"/>
      <c r="H13" s="237" t="s">
        <v>38</v>
      </c>
      <c r="I13" s="238" t="s">
        <v>2404</v>
      </c>
      <c r="J13" s="237"/>
      <c r="K13" s="239"/>
      <c r="L13" s="240"/>
      <c r="M13" s="241">
        <v>1411106.3499999999</v>
      </c>
      <c r="W13" s="225"/>
    </row>
    <row r="14" spans="1:26" x14ac:dyDescent="0.35">
      <c r="D14" s="242"/>
      <c r="F14" s="243"/>
      <c r="G14" s="244"/>
      <c r="H14" s="245" t="s">
        <v>39</v>
      </c>
      <c r="I14" s="244" t="s">
        <v>40</v>
      </c>
      <c r="J14" s="245"/>
      <c r="K14" s="244"/>
      <c r="L14" s="245"/>
      <c r="M14" s="246">
        <v>1335989.2</v>
      </c>
    </row>
    <row r="15" spans="1:26" x14ac:dyDescent="0.35">
      <c r="A15" s="2">
        <v>0</v>
      </c>
      <c r="B15" s="2" t="s">
        <v>2405</v>
      </c>
      <c r="C15" s="2" t="s">
        <v>42</v>
      </c>
      <c r="D15" s="242" t="s">
        <v>2405</v>
      </c>
      <c r="E15" s="5">
        <v>2</v>
      </c>
      <c r="F15" s="247"/>
      <c r="G15" s="41"/>
      <c r="H15" s="42" t="s">
        <v>41</v>
      </c>
      <c r="I15" s="248" t="s">
        <v>42</v>
      </c>
      <c r="J15" s="41"/>
      <c r="K15" s="41"/>
      <c r="L15" s="41"/>
      <c r="M15" s="249">
        <v>79524.809999999983</v>
      </c>
    </row>
    <row r="16" spans="1:26" ht="29" outlineLevel="1" x14ac:dyDescent="0.35">
      <c r="A16" s="2" t="s">
        <v>45</v>
      </c>
      <c r="B16" s="2" t="s">
        <v>2405</v>
      </c>
      <c r="C16" s="2" t="s">
        <v>46</v>
      </c>
      <c r="D16" s="242" t="s">
        <v>41</v>
      </c>
      <c r="E16" s="5">
        <v>3</v>
      </c>
      <c r="F16" s="250" t="s">
        <v>44</v>
      </c>
      <c r="G16" s="251">
        <v>1</v>
      </c>
      <c r="H16" s="251" t="s">
        <v>43</v>
      </c>
      <c r="I16" s="252" t="s">
        <v>46</v>
      </c>
      <c r="J16" s="253" t="s">
        <v>47</v>
      </c>
      <c r="K16" s="254">
        <v>6</v>
      </c>
      <c r="L16" s="254">
        <v>497.86</v>
      </c>
      <c r="M16" s="255">
        <v>2987.16</v>
      </c>
      <c r="N16" s="2">
        <v>393.88</v>
      </c>
      <c r="Q16" s="2">
        <v>2987.16</v>
      </c>
    </row>
    <row r="17" spans="1:17" ht="29" outlineLevel="1" x14ac:dyDescent="0.35">
      <c r="A17" s="2" t="s">
        <v>45</v>
      </c>
      <c r="B17" s="2" t="s">
        <v>2405</v>
      </c>
      <c r="C17" s="2" t="s">
        <v>52</v>
      </c>
      <c r="D17" s="242" t="s">
        <v>51</v>
      </c>
      <c r="E17" s="5">
        <v>3</v>
      </c>
      <c r="F17" s="250" t="s">
        <v>50</v>
      </c>
      <c r="G17" s="251">
        <v>93209</v>
      </c>
      <c r="H17" s="251" t="s">
        <v>49</v>
      </c>
      <c r="I17" s="252" t="s">
        <v>52</v>
      </c>
      <c r="J17" s="253" t="s">
        <v>47</v>
      </c>
      <c r="K17" s="254">
        <v>5</v>
      </c>
      <c r="L17" s="254">
        <v>1115.29</v>
      </c>
      <c r="M17" s="255">
        <v>5576.45</v>
      </c>
      <c r="N17" s="2">
        <v>882.35</v>
      </c>
    </row>
    <row r="18" spans="1:17" ht="43.5" outlineLevel="1" x14ac:dyDescent="0.35">
      <c r="A18" s="2" t="s">
        <v>45</v>
      </c>
      <c r="B18" s="2" t="s">
        <v>2405</v>
      </c>
      <c r="C18" s="2" t="s">
        <v>57</v>
      </c>
      <c r="D18" s="242" t="s">
        <v>56</v>
      </c>
      <c r="E18" s="5">
        <v>3</v>
      </c>
      <c r="F18" s="250" t="s">
        <v>50</v>
      </c>
      <c r="G18" s="251">
        <v>93206</v>
      </c>
      <c r="H18" s="251" t="s">
        <v>55</v>
      </c>
      <c r="I18" s="252" t="s">
        <v>57</v>
      </c>
      <c r="J18" s="253" t="s">
        <v>47</v>
      </c>
      <c r="K18" s="254">
        <v>5</v>
      </c>
      <c r="L18" s="254">
        <v>1277.78</v>
      </c>
      <c r="M18" s="255">
        <v>6388.9</v>
      </c>
      <c r="N18" s="2">
        <v>1010.9</v>
      </c>
    </row>
    <row r="19" spans="1:17" ht="33" customHeight="1" outlineLevel="1" x14ac:dyDescent="0.35">
      <c r="A19" s="2" t="s">
        <v>45</v>
      </c>
      <c r="B19" s="2" t="s">
        <v>2405</v>
      </c>
      <c r="C19" s="2" t="s">
        <v>62</v>
      </c>
      <c r="D19" s="242" t="s">
        <v>61</v>
      </c>
      <c r="E19" s="5">
        <v>3</v>
      </c>
      <c r="F19" s="250" t="s">
        <v>44</v>
      </c>
      <c r="G19" s="251">
        <v>11</v>
      </c>
      <c r="H19" s="251" t="s">
        <v>60</v>
      </c>
      <c r="I19" s="252" t="s">
        <v>62</v>
      </c>
      <c r="J19" s="253" t="s">
        <v>47</v>
      </c>
      <c r="K19" s="254">
        <v>355.3</v>
      </c>
      <c r="L19" s="254">
        <v>121.84</v>
      </c>
      <c r="M19" s="255">
        <v>43289.75</v>
      </c>
      <c r="N19" s="2">
        <v>96.392420000000001</v>
      </c>
    </row>
    <row r="20" spans="1:17" ht="33" customHeight="1" outlineLevel="1" x14ac:dyDescent="0.35">
      <c r="A20" s="2" t="s">
        <v>45</v>
      </c>
      <c r="B20" s="2" t="s">
        <v>2405</v>
      </c>
      <c r="C20" s="2" t="s">
        <v>68</v>
      </c>
      <c r="D20" s="242" t="s">
        <v>67</v>
      </c>
      <c r="E20" s="5">
        <v>3</v>
      </c>
      <c r="F20" s="250" t="s">
        <v>50</v>
      </c>
      <c r="G20" s="251">
        <v>98524</v>
      </c>
      <c r="H20" s="251" t="s">
        <v>66</v>
      </c>
      <c r="I20" s="252" t="s">
        <v>68</v>
      </c>
      <c r="J20" s="253" t="s">
        <v>47</v>
      </c>
      <c r="K20" s="254">
        <v>741.96</v>
      </c>
      <c r="L20" s="254">
        <v>2.77</v>
      </c>
      <c r="M20" s="255">
        <v>2055.23</v>
      </c>
      <c r="N20" s="2">
        <v>2.19</v>
      </c>
    </row>
    <row r="21" spans="1:17" ht="33" customHeight="1" outlineLevel="1" x14ac:dyDescent="0.35">
      <c r="A21" s="2" t="s">
        <v>45</v>
      </c>
      <c r="B21" s="2" t="s">
        <v>2405</v>
      </c>
      <c r="C21" s="2" t="s">
        <v>74</v>
      </c>
      <c r="D21" s="242" t="s">
        <v>73</v>
      </c>
      <c r="E21" s="5">
        <v>3</v>
      </c>
      <c r="F21" s="250" t="s">
        <v>50</v>
      </c>
      <c r="G21" s="251">
        <v>100575</v>
      </c>
      <c r="H21" s="251" t="s">
        <v>72</v>
      </c>
      <c r="I21" s="252" t="s">
        <v>74</v>
      </c>
      <c r="J21" s="253" t="s">
        <v>47</v>
      </c>
      <c r="K21" s="254">
        <v>741.96</v>
      </c>
      <c r="L21" s="254">
        <v>0.13</v>
      </c>
      <c r="M21" s="255">
        <v>96.45</v>
      </c>
      <c r="N21" s="2">
        <v>0.1</v>
      </c>
    </row>
    <row r="22" spans="1:17" ht="33" customHeight="1" outlineLevel="1" x14ac:dyDescent="0.35">
      <c r="A22" s="2" t="s">
        <v>45</v>
      </c>
      <c r="B22" s="2" t="s">
        <v>2405</v>
      </c>
      <c r="C22" s="2" t="s">
        <v>80</v>
      </c>
      <c r="D22" s="242" t="s">
        <v>79</v>
      </c>
      <c r="E22" s="5">
        <v>3</v>
      </c>
      <c r="F22" s="250" t="s">
        <v>44</v>
      </c>
      <c r="G22" s="251">
        <v>14</v>
      </c>
      <c r="H22" s="251" t="s">
        <v>78</v>
      </c>
      <c r="I22" s="252" t="s">
        <v>80</v>
      </c>
      <c r="J22" s="253" t="s">
        <v>47</v>
      </c>
      <c r="K22" s="254">
        <v>897.58</v>
      </c>
      <c r="L22" s="254">
        <v>13.22</v>
      </c>
      <c r="M22" s="255">
        <v>11866.01</v>
      </c>
      <c r="N22" s="2">
        <v>10.4556</v>
      </c>
    </row>
    <row r="23" spans="1:17" ht="33" customHeight="1" outlineLevel="1" x14ac:dyDescent="0.35">
      <c r="A23" s="2" t="s">
        <v>45</v>
      </c>
      <c r="B23" s="2" t="s">
        <v>2405</v>
      </c>
      <c r="C23" s="2" t="s">
        <v>86</v>
      </c>
      <c r="D23" s="242" t="s">
        <v>85</v>
      </c>
      <c r="E23" s="5">
        <v>3</v>
      </c>
      <c r="F23" s="250" t="s">
        <v>44</v>
      </c>
      <c r="G23" s="251">
        <v>15</v>
      </c>
      <c r="H23" s="251" t="s">
        <v>84</v>
      </c>
      <c r="I23" s="252" t="s">
        <v>86</v>
      </c>
      <c r="J23" s="253" t="s">
        <v>87</v>
      </c>
      <c r="K23" s="254">
        <v>169.5</v>
      </c>
      <c r="L23" s="254">
        <v>11.01</v>
      </c>
      <c r="M23" s="255">
        <v>1866.2</v>
      </c>
      <c r="N23" s="2">
        <v>8.713000000000001</v>
      </c>
    </row>
    <row r="24" spans="1:17" ht="33" customHeight="1" outlineLevel="1" x14ac:dyDescent="0.35">
      <c r="A24" s="2" t="s">
        <v>45</v>
      </c>
      <c r="B24" s="2" t="s">
        <v>2405</v>
      </c>
      <c r="C24" s="2" t="s">
        <v>93</v>
      </c>
      <c r="D24" s="242" t="s">
        <v>92</v>
      </c>
      <c r="E24" s="5">
        <v>3</v>
      </c>
      <c r="F24" s="250" t="s">
        <v>44</v>
      </c>
      <c r="G24" s="251">
        <v>16</v>
      </c>
      <c r="H24" s="251" t="s">
        <v>91</v>
      </c>
      <c r="I24" s="252" t="s">
        <v>93</v>
      </c>
      <c r="J24" s="253" t="s">
        <v>94</v>
      </c>
      <c r="K24" s="254">
        <v>68</v>
      </c>
      <c r="L24" s="254">
        <v>23.15</v>
      </c>
      <c r="M24" s="255">
        <v>1574.2</v>
      </c>
      <c r="N24" s="2">
        <v>18.318629999999999</v>
      </c>
    </row>
    <row r="25" spans="1:17" ht="65.25" customHeight="1" outlineLevel="1" x14ac:dyDescent="0.35">
      <c r="A25" s="2" t="s">
        <v>45</v>
      </c>
      <c r="B25" s="2" t="s">
        <v>2405</v>
      </c>
      <c r="C25" s="2" t="s">
        <v>100</v>
      </c>
      <c r="D25" s="242" t="s">
        <v>99</v>
      </c>
      <c r="E25" s="5">
        <v>3</v>
      </c>
      <c r="F25" s="250" t="s">
        <v>50</v>
      </c>
      <c r="G25" s="251">
        <v>100982</v>
      </c>
      <c r="H25" s="251" t="s">
        <v>98</v>
      </c>
      <c r="I25" s="252" t="s">
        <v>100</v>
      </c>
      <c r="J25" s="253" t="s">
        <v>101</v>
      </c>
      <c r="K25" s="254">
        <v>294.87</v>
      </c>
      <c r="L25" s="254">
        <v>10.14</v>
      </c>
      <c r="M25" s="255">
        <v>2989.98</v>
      </c>
      <c r="N25" s="2">
        <v>8.02</v>
      </c>
    </row>
    <row r="26" spans="1:17" ht="65.25" customHeight="1" outlineLevel="1" x14ac:dyDescent="0.35">
      <c r="A26" s="2" t="s">
        <v>45</v>
      </c>
      <c r="B26" s="2" t="s">
        <v>2405</v>
      </c>
      <c r="C26" s="2" t="s">
        <v>113</v>
      </c>
      <c r="D26" s="242" t="s">
        <v>112</v>
      </c>
      <c r="E26" s="5">
        <v>3</v>
      </c>
      <c r="F26" s="250" t="s">
        <v>50</v>
      </c>
      <c r="G26" s="251">
        <v>95875</v>
      </c>
      <c r="H26" s="251" t="s">
        <v>111</v>
      </c>
      <c r="I26" s="252" t="s">
        <v>113</v>
      </c>
      <c r="J26" s="253" t="s">
        <v>114</v>
      </c>
      <c r="K26" s="254">
        <v>294.87</v>
      </c>
      <c r="L26" s="254">
        <v>2.83</v>
      </c>
      <c r="M26" s="255">
        <v>834.48</v>
      </c>
      <c r="N26" s="2">
        <v>2.2400000000000002</v>
      </c>
    </row>
    <row r="27" spans="1:17" outlineLevel="1" x14ac:dyDescent="0.35">
      <c r="A27" s="2">
        <v>0</v>
      </c>
      <c r="B27" s="2" t="s">
        <v>2405</v>
      </c>
      <c r="C27" s="2" t="s">
        <v>118</v>
      </c>
      <c r="D27" s="242" t="s">
        <v>2406</v>
      </c>
      <c r="E27" s="5">
        <v>2</v>
      </c>
      <c r="F27" s="247"/>
      <c r="G27" s="41"/>
      <c r="H27" s="42" t="s">
        <v>51</v>
      </c>
      <c r="I27" s="248" t="s">
        <v>118</v>
      </c>
      <c r="J27" s="41"/>
      <c r="K27" s="41"/>
      <c r="L27" s="41"/>
      <c r="M27" s="249">
        <v>33408.639999999999</v>
      </c>
      <c r="Q27" s="2">
        <v>0</v>
      </c>
    </row>
    <row r="28" spans="1:17" ht="43.5" outlineLevel="1" x14ac:dyDescent="0.35">
      <c r="A28" s="2" t="s">
        <v>45</v>
      </c>
      <c r="B28" s="2" t="s">
        <v>2405</v>
      </c>
      <c r="C28" s="2" t="s">
        <v>120</v>
      </c>
      <c r="D28" s="242" t="s">
        <v>119</v>
      </c>
      <c r="E28" s="5">
        <v>3</v>
      </c>
      <c r="F28" s="250" t="s">
        <v>50</v>
      </c>
      <c r="G28" s="251">
        <v>99059</v>
      </c>
      <c r="H28" s="251" t="s">
        <v>54</v>
      </c>
      <c r="I28" s="252" t="s">
        <v>120</v>
      </c>
      <c r="J28" s="253" t="s">
        <v>87</v>
      </c>
      <c r="K28" s="254">
        <v>187</v>
      </c>
      <c r="L28" s="254">
        <v>61.68</v>
      </c>
      <c r="M28" s="255">
        <v>11534.16</v>
      </c>
      <c r="N28" s="2">
        <v>48.8</v>
      </c>
    </row>
    <row r="29" spans="1:17" ht="36.75" customHeight="1" outlineLevel="1" x14ac:dyDescent="0.35">
      <c r="A29" s="2" t="s">
        <v>45</v>
      </c>
      <c r="B29" s="2" t="s">
        <v>2405</v>
      </c>
      <c r="C29" s="2" t="s">
        <v>125</v>
      </c>
      <c r="D29" s="242" t="s">
        <v>124</v>
      </c>
      <c r="E29" s="5">
        <v>3</v>
      </c>
      <c r="F29" s="250" t="s">
        <v>50</v>
      </c>
      <c r="G29" s="251">
        <v>93358</v>
      </c>
      <c r="H29" s="251" t="s">
        <v>123</v>
      </c>
      <c r="I29" s="252" t="s">
        <v>125</v>
      </c>
      <c r="J29" s="253" t="s">
        <v>101</v>
      </c>
      <c r="K29" s="254">
        <v>77.3</v>
      </c>
      <c r="L29" s="254">
        <v>77.34</v>
      </c>
      <c r="M29" s="255">
        <v>5978.38</v>
      </c>
      <c r="N29" s="2">
        <v>61.19</v>
      </c>
      <c r="Q29" s="2">
        <v>5978.3819999999996</v>
      </c>
    </row>
    <row r="30" spans="1:17" ht="36.75" customHeight="1" outlineLevel="1" x14ac:dyDescent="0.35">
      <c r="A30" s="2" t="s">
        <v>45</v>
      </c>
      <c r="B30" s="2" t="s">
        <v>2405</v>
      </c>
      <c r="C30" s="2" t="s">
        <v>173</v>
      </c>
      <c r="D30" s="242" t="s">
        <v>172</v>
      </c>
      <c r="E30" s="5">
        <v>3</v>
      </c>
      <c r="F30" s="250" t="s">
        <v>50</v>
      </c>
      <c r="G30" s="251">
        <v>96995</v>
      </c>
      <c r="H30" s="251" t="s">
        <v>171</v>
      </c>
      <c r="I30" s="252" t="s">
        <v>173</v>
      </c>
      <c r="J30" s="253" t="s">
        <v>101</v>
      </c>
      <c r="K30" s="254">
        <v>43.1</v>
      </c>
      <c r="L30" s="254">
        <v>46.89</v>
      </c>
      <c r="M30" s="255">
        <v>2020.96</v>
      </c>
    </row>
    <row r="31" spans="1:17" ht="36.75" customHeight="1" outlineLevel="1" x14ac:dyDescent="0.35">
      <c r="A31" s="2" t="s">
        <v>45</v>
      </c>
      <c r="B31" s="2" t="s">
        <v>2405</v>
      </c>
      <c r="C31" s="2" t="s">
        <v>179</v>
      </c>
      <c r="D31" s="242" t="s">
        <v>178</v>
      </c>
      <c r="E31" s="5">
        <v>3</v>
      </c>
      <c r="F31" s="250" t="s">
        <v>50</v>
      </c>
      <c r="G31" s="251">
        <v>94319</v>
      </c>
      <c r="H31" s="251" t="s">
        <v>177</v>
      </c>
      <c r="I31" s="252" t="s">
        <v>179</v>
      </c>
      <c r="J31" s="253" t="s">
        <v>101</v>
      </c>
      <c r="K31" s="254">
        <v>157.69</v>
      </c>
      <c r="L31" s="254">
        <v>87.99</v>
      </c>
      <c r="M31" s="255">
        <v>13875.14</v>
      </c>
    </row>
    <row r="32" spans="1:17" outlineLevel="1" x14ac:dyDescent="0.35">
      <c r="A32" s="2">
        <v>0</v>
      </c>
      <c r="B32" s="2" t="s">
        <v>2405</v>
      </c>
      <c r="C32" s="2" t="s">
        <v>195</v>
      </c>
      <c r="D32" s="242" t="s">
        <v>2407</v>
      </c>
      <c r="E32" s="5">
        <v>2</v>
      </c>
      <c r="F32" s="247"/>
      <c r="G32" s="41"/>
      <c r="H32" s="42" t="s">
        <v>56</v>
      </c>
      <c r="I32" s="248" t="s">
        <v>195</v>
      </c>
      <c r="J32" s="41"/>
      <c r="K32" s="41"/>
      <c r="L32" s="41"/>
      <c r="M32" s="249">
        <v>118204.14</v>
      </c>
      <c r="Q32" s="2">
        <v>0</v>
      </c>
    </row>
    <row r="33" spans="1:17" ht="51.75" customHeight="1" outlineLevel="1" x14ac:dyDescent="0.35">
      <c r="A33" s="2" t="s">
        <v>45</v>
      </c>
      <c r="B33" s="2" t="s">
        <v>2405</v>
      </c>
      <c r="C33" s="2" t="s">
        <v>197</v>
      </c>
      <c r="D33" s="242" t="s">
        <v>196</v>
      </c>
      <c r="E33" s="5">
        <v>3</v>
      </c>
      <c r="F33" s="250" t="s">
        <v>44</v>
      </c>
      <c r="G33" s="251">
        <v>12</v>
      </c>
      <c r="H33" s="251" t="s">
        <v>59</v>
      </c>
      <c r="I33" s="252" t="s">
        <v>197</v>
      </c>
      <c r="J33" s="253" t="s">
        <v>101</v>
      </c>
      <c r="K33" s="254">
        <v>11.92</v>
      </c>
      <c r="L33" s="254">
        <v>464.7</v>
      </c>
      <c r="M33" s="255">
        <v>5539.22</v>
      </c>
      <c r="N33" s="2">
        <v>367.64367999999996</v>
      </c>
      <c r="Q33" s="2">
        <v>5539.2240000000002</v>
      </c>
    </row>
    <row r="34" spans="1:17" ht="60" customHeight="1" outlineLevel="1" x14ac:dyDescent="0.35">
      <c r="A34" s="2" t="s">
        <v>45</v>
      </c>
      <c r="B34" s="2" t="s">
        <v>2405</v>
      </c>
      <c r="C34" s="2" t="s">
        <v>206</v>
      </c>
      <c r="D34" s="242" t="s">
        <v>205</v>
      </c>
      <c r="E34" s="5">
        <v>3</v>
      </c>
      <c r="F34" s="250" t="s">
        <v>50</v>
      </c>
      <c r="G34" s="251">
        <v>101616</v>
      </c>
      <c r="H34" s="251" t="s">
        <v>204</v>
      </c>
      <c r="I34" s="252" t="s">
        <v>206</v>
      </c>
      <c r="J34" s="253" t="s">
        <v>47</v>
      </c>
      <c r="K34" s="254">
        <v>72.959999999999994</v>
      </c>
      <c r="L34" s="254">
        <v>5.69</v>
      </c>
      <c r="M34" s="255">
        <v>415.14</v>
      </c>
      <c r="N34" s="2">
        <v>4.5</v>
      </c>
      <c r="Q34" s="2">
        <v>415.14240000000001</v>
      </c>
    </row>
    <row r="35" spans="1:17" ht="38.25" customHeight="1" outlineLevel="1" x14ac:dyDescent="0.35">
      <c r="A35" s="2" t="s">
        <v>45</v>
      </c>
      <c r="B35" s="2" t="s">
        <v>2405</v>
      </c>
      <c r="C35" s="2" t="s">
        <v>239</v>
      </c>
      <c r="D35" s="242" t="s">
        <v>238</v>
      </c>
      <c r="E35" s="5">
        <v>3</v>
      </c>
      <c r="F35" s="250" t="s">
        <v>50</v>
      </c>
      <c r="G35" s="251">
        <v>96619</v>
      </c>
      <c r="H35" s="251" t="s">
        <v>237</v>
      </c>
      <c r="I35" s="252" t="s">
        <v>239</v>
      </c>
      <c r="J35" s="253" t="s">
        <v>47</v>
      </c>
      <c r="K35" s="254">
        <v>67.73</v>
      </c>
      <c r="L35" s="254">
        <v>36.35</v>
      </c>
      <c r="M35" s="255">
        <v>2461.9899999999998</v>
      </c>
      <c r="N35" s="2">
        <v>28.76</v>
      </c>
    </row>
    <row r="36" spans="1:17" ht="38.25" customHeight="1" outlineLevel="1" x14ac:dyDescent="0.35">
      <c r="A36" s="2" t="s">
        <v>45</v>
      </c>
      <c r="B36" s="2" t="s">
        <v>2405</v>
      </c>
      <c r="C36" s="2" t="s">
        <v>272</v>
      </c>
      <c r="D36" s="242" t="s">
        <v>271</v>
      </c>
      <c r="E36" s="5">
        <v>3</v>
      </c>
      <c r="F36" s="250" t="s">
        <v>50</v>
      </c>
      <c r="G36" s="251">
        <v>96545</v>
      </c>
      <c r="H36" s="251" t="s">
        <v>270</v>
      </c>
      <c r="I36" s="252" t="s">
        <v>272</v>
      </c>
      <c r="J36" s="253" t="s">
        <v>273</v>
      </c>
      <c r="K36" s="254">
        <v>540.20000000000005</v>
      </c>
      <c r="L36" s="254">
        <v>18.68</v>
      </c>
      <c r="M36" s="255">
        <v>10090.94</v>
      </c>
    </row>
    <row r="37" spans="1:17" ht="38.25" customHeight="1" outlineLevel="1" x14ac:dyDescent="0.35">
      <c r="A37" s="2" t="s">
        <v>45</v>
      </c>
      <c r="B37" s="2" t="s">
        <v>2405</v>
      </c>
      <c r="C37" s="2" t="s">
        <v>279</v>
      </c>
      <c r="D37" s="242" t="s">
        <v>278</v>
      </c>
      <c r="E37" s="5">
        <v>3</v>
      </c>
      <c r="F37" s="250" t="s">
        <v>50</v>
      </c>
      <c r="G37" s="251">
        <v>96534</v>
      </c>
      <c r="H37" s="251" t="s">
        <v>277</v>
      </c>
      <c r="I37" s="252" t="s">
        <v>279</v>
      </c>
      <c r="J37" s="253" t="s">
        <v>47</v>
      </c>
      <c r="K37" s="254">
        <v>164.89</v>
      </c>
      <c r="L37" s="254">
        <v>94.62</v>
      </c>
      <c r="M37" s="255">
        <v>15601.89</v>
      </c>
    </row>
    <row r="38" spans="1:17" ht="38.25" customHeight="1" outlineLevel="1" x14ac:dyDescent="0.35">
      <c r="A38" s="2" t="s">
        <v>45</v>
      </c>
      <c r="B38" s="2" t="s">
        <v>2405</v>
      </c>
      <c r="C38" s="2" t="s">
        <v>285</v>
      </c>
      <c r="D38" s="242" t="s">
        <v>284</v>
      </c>
      <c r="E38" s="5">
        <v>3</v>
      </c>
      <c r="F38" s="250" t="s">
        <v>50</v>
      </c>
      <c r="G38" s="251">
        <v>94966</v>
      </c>
      <c r="H38" s="251" t="s">
        <v>283</v>
      </c>
      <c r="I38" s="252" t="s">
        <v>285</v>
      </c>
      <c r="J38" s="253" t="s">
        <v>101</v>
      </c>
      <c r="K38" s="254">
        <v>23.13</v>
      </c>
      <c r="L38" s="254">
        <v>618.83000000000004</v>
      </c>
      <c r="M38" s="255">
        <v>14313.54</v>
      </c>
    </row>
    <row r="39" spans="1:17" ht="38.25" customHeight="1" outlineLevel="1" x14ac:dyDescent="0.35">
      <c r="A39" s="2" t="s">
        <v>45</v>
      </c>
      <c r="B39" s="2" t="s">
        <v>2405</v>
      </c>
      <c r="C39" s="2" t="s">
        <v>294</v>
      </c>
      <c r="D39" s="242" t="s">
        <v>293</v>
      </c>
      <c r="E39" s="5">
        <v>3</v>
      </c>
      <c r="F39" s="250" t="s">
        <v>50</v>
      </c>
      <c r="G39" s="251">
        <v>94964</v>
      </c>
      <c r="H39" s="251" t="s">
        <v>292</v>
      </c>
      <c r="I39" s="252" t="s">
        <v>294</v>
      </c>
      <c r="J39" s="253" t="s">
        <v>101</v>
      </c>
      <c r="K39" s="254">
        <v>11.07</v>
      </c>
      <c r="L39" s="254">
        <v>575.12</v>
      </c>
      <c r="M39" s="255">
        <v>6366.58</v>
      </c>
    </row>
    <row r="40" spans="1:17" ht="38.25" customHeight="1" outlineLevel="1" x14ac:dyDescent="0.35">
      <c r="A40" s="2" t="s">
        <v>45</v>
      </c>
      <c r="B40" s="2" t="s">
        <v>2405</v>
      </c>
      <c r="C40" s="2" t="s">
        <v>299</v>
      </c>
      <c r="D40" s="242" t="s">
        <v>298</v>
      </c>
      <c r="E40" s="5">
        <v>3</v>
      </c>
      <c r="F40" s="250" t="s">
        <v>50</v>
      </c>
      <c r="G40" s="251">
        <v>103670</v>
      </c>
      <c r="H40" s="251" t="s">
        <v>297</v>
      </c>
      <c r="I40" s="252" t="s">
        <v>299</v>
      </c>
      <c r="J40" s="253" t="s">
        <v>101</v>
      </c>
      <c r="K40" s="254">
        <v>34.200000000000003</v>
      </c>
      <c r="L40" s="254">
        <v>267.27</v>
      </c>
      <c r="M40" s="255">
        <v>9140.6299999999992</v>
      </c>
    </row>
    <row r="41" spans="1:17" ht="38.25" customHeight="1" outlineLevel="1" x14ac:dyDescent="0.35">
      <c r="A41" s="2" t="s">
        <v>45</v>
      </c>
      <c r="B41" s="2" t="s">
        <v>2405</v>
      </c>
      <c r="C41" s="2" t="s">
        <v>304</v>
      </c>
      <c r="D41" s="242" t="s">
        <v>303</v>
      </c>
      <c r="E41" s="5">
        <v>3</v>
      </c>
      <c r="F41" s="250" t="s">
        <v>50</v>
      </c>
      <c r="G41" s="251">
        <v>96543</v>
      </c>
      <c r="H41" s="251" t="s">
        <v>302</v>
      </c>
      <c r="I41" s="252" t="s">
        <v>304</v>
      </c>
      <c r="J41" s="253" t="s">
        <v>273</v>
      </c>
      <c r="K41" s="254">
        <v>373.7</v>
      </c>
      <c r="L41" s="254">
        <v>20.72</v>
      </c>
      <c r="M41" s="255">
        <v>7743.06</v>
      </c>
    </row>
    <row r="42" spans="1:17" ht="38.25" customHeight="1" outlineLevel="1" x14ac:dyDescent="0.35">
      <c r="A42" s="2" t="s">
        <v>45</v>
      </c>
      <c r="B42" s="2" t="s">
        <v>2405</v>
      </c>
      <c r="C42" s="2" t="s">
        <v>311</v>
      </c>
      <c r="D42" s="242" t="s">
        <v>310</v>
      </c>
      <c r="E42" s="5">
        <v>3</v>
      </c>
      <c r="F42" s="250" t="s">
        <v>50</v>
      </c>
      <c r="G42" s="251">
        <v>96544</v>
      </c>
      <c r="H42" s="251" t="s">
        <v>309</v>
      </c>
      <c r="I42" s="252" t="s">
        <v>311</v>
      </c>
      <c r="J42" s="253" t="s">
        <v>273</v>
      </c>
      <c r="K42" s="254">
        <v>327.9</v>
      </c>
      <c r="L42" s="254">
        <v>19.739999999999998</v>
      </c>
      <c r="M42" s="255">
        <v>6472.75</v>
      </c>
    </row>
    <row r="43" spans="1:17" ht="38.25" customHeight="1" outlineLevel="1" x14ac:dyDescent="0.35">
      <c r="A43" s="2" t="s">
        <v>45</v>
      </c>
      <c r="B43" s="2" t="s">
        <v>2405</v>
      </c>
      <c r="C43" s="2" t="s">
        <v>318</v>
      </c>
      <c r="D43" s="242" t="s">
        <v>317</v>
      </c>
      <c r="E43" s="5">
        <v>3</v>
      </c>
      <c r="F43" s="250" t="s">
        <v>50</v>
      </c>
      <c r="G43" s="251">
        <v>96546</v>
      </c>
      <c r="H43" s="251" t="s">
        <v>316</v>
      </c>
      <c r="I43" s="252" t="s">
        <v>318</v>
      </c>
      <c r="J43" s="253" t="s">
        <v>273</v>
      </c>
      <c r="K43" s="254">
        <v>322.8</v>
      </c>
      <c r="L43" s="254">
        <v>16.8</v>
      </c>
      <c r="M43" s="255">
        <v>5423.04</v>
      </c>
    </row>
    <row r="44" spans="1:17" ht="38.25" customHeight="1" outlineLevel="1" x14ac:dyDescent="0.35">
      <c r="A44" s="2" t="s">
        <v>45</v>
      </c>
      <c r="B44" s="2" t="s">
        <v>2405</v>
      </c>
      <c r="C44" s="2" t="s">
        <v>323</v>
      </c>
      <c r="D44" s="242" t="s">
        <v>322</v>
      </c>
      <c r="E44" s="5">
        <v>3</v>
      </c>
      <c r="F44" s="250" t="s">
        <v>50</v>
      </c>
      <c r="G44" s="251">
        <v>96547</v>
      </c>
      <c r="H44" s="251" t="s">
        <v>321</v>
      </c>
      <c r="I44" s="252" t="s">
        <v>323</v>
      </c>
      <c r="J44" s="253" t="s">
        <v>273</v>
      </c>
      <c r="K44" s="254">
        <v>214.3</v>
      </c>
      <c r="L44" s="254">
        <v>14.28</v>
      </c>
      <c r="M44" s="255">
        <v>3060.2</v>
      </c>
    </row>
    <row r="45" spans="1:17" ht="38.25" customHeight="1" outlineLevel="1" x14ac:dyDescent="0.35">
      <c r="A45" s="2" t="s">
        <v>45</v>
      </c>
      <c r="B45" s="2" t="s">
        <v>2405</v>
      </c>
      <c r="C45" s="2" t="s">
        <v>330</v>
      </c>
      <c r="D45" s="242" t="s">
        <v>329</v>
      </c>
      <c r="E45" s="5">
        <v>3</v>
      </c>
      <c r="F45" s="250" t="s">
        <v>50</v>
      </c>
      <c r="G45" s="251">
        <v>96536</v>
      </c>
      <c r="H45" s="251" t="s">
        <v>328</v>
      </c>
      <c r="I45" s="252" t="s">
        <v>330</v>
      </c>
      <c r="J45" s="253" t="s">
        <v>47</v>
      </c>
      <c r="K45" s="254">
        <v>285.37</v>
      </c>
      <c r="L45" s="254">
        <v>81.84</v>
      </c>
      <c r="M45" s="255">
        <v>23354.68</v>
      </c>
    </row>
    <row r="46" spans="1:17" ht="38.25" customHeight="1" outlineLevel="1" x14ac:dyDescent="0.35">
      <c r="A46" s="2" t="s">
        <v>45</v>
      </c>
      <c r="B46" s="2" t="s">
        <v>2405</v>
      </c>
      <c r="C46" s="2" t="s">
        <v>337</v>
      </c>
      <c r="D46" s="242" t="s">
        <v>336</v>
      </c>
      <c r="E46" s="5">
        <v>3</v>
      </c>
      <c r="F46" s="250" t="s">
        <v>50</v>
      </c>
      <c r="G46" s="251">
        <v>98557</v>
      </c>
      <c r="H46" s="251" t="s">
        <v>335</v>
      </c>
      <c r="I46" s="252" t="s">
        <v>337</v>
      </c>
      <c r="J46" s="253" t="s">
        <v>47</v>
      </c>
      <c r="K46" s="254">
        <v>142.94</v>
      </c>
      <c r="L46" s="254">
        <v>57.51</v>
      </c>
      <c r="M46" s="255">
        <v>8220.48</v>
      </c>
    </row>
    <row r="47" spans="1:17" ht="21" customHeight="1" outlineLevel="1" x14ac:dyDescent="0.35">
      <c r="A47" s="2">
        <v>0</v>
      </c>
      <c r="B47" s="2" t="s">
        <v>2405</v>
      </c>
      <c r="C47" s="2" t="s">
        <v>340</v>
      </c>
      <c r="D47" s="242" t="s">
        <v>2408</v>
      </c>
      <c r="E47" s="5">
        <v>2</v>
      </c>
      <c r="F47" s="247"/>
      <c r="G47" s="41"/>
      <c r="H47" s="42" t="s">
        <v>61</v>
      </c>
      <c r="I47" s="248" t="s">
        <v>340</v>
      </c>
      <c r="J47" s="41"/>
      <c r="K47" s="41"/>
      <c r="L47" s="41"/>
      <c r="M47" s="249">
        <v>189573.53</v>
      </c>
    </row>
    <row r="48" spans="1:17" ht="38.25" customHeight="1" outlineLevel="1" x14ac:dyDescent="0.35">
      <c r="A48" s="2" t="s">
        <v>45</v>
      </c>
      <c r="B48" s="2" t="s">
        <v>2405</v>
      </c>
      <c r="C48" s="2" t="s">
        <v>342</v>
      </c>
      <c r="D48" s="242" t="s">
        <v>341</v>
      </c>
      <c r="E48" s="5">
        <v>3</v>
      </c>
      <c r="F48" s="250" t="s">
        <v>50</v>
      </c>
      <c r="G48" s="251">
        <v>92443</v>
      </c>
      <c r="H48" s="251" t="s">
        <v>64</v>
      </c>
      <c r="I48" s="252" t="s">
        <v>342</v>
      </c>
      <c r="J48" s="253" t="s">
        <v>47</v>
      </c>
      <c r="K48" s="254">
        <v>449.93</v>
      </c>
      <c r="L48" s="254">
        <v>45.16</v>
      </c>
      <c r="M48" s="255">
        <v>20318.84</v>
      </c>
    </row>
    <row r="49" spans="1:13" ht="75" customHeight="1" outlineLevel="1" x14ac:dyDescent="0.35">
      <c r="A49" s="2" t="s">
        <v>45</v>
      </c>
      <c r="B49" s="2" t="s">
        <v>2405</v>
      </c>
      <c r="C49" s="2" t="s">
        <v>366</v>
      </c>
      <c r="D49" s="242" t="s">
        <v>365</v>
      </c>
      <c r="E49" s="5">
        <v>3</v>
      </c>
      <c r="F49" s="250" t="s">
        <v>50</v>
      </c>
      <c r="G49" s="251">
        <v>92480</v>
      </c>
      <c r="H49" s="251" t="s">
        <v>364</v>
      </c>
      <c r="I49" s="252" t="s">
        <v>366</v>
      </c>
      <c r="J49" s="253" t="s">
        <v>47</v>
      </c>
      <c r="K49" s="254">
        <v>396.8</v>
      </c>
      <c r="L49" s="254">
        <v>68.959999999999994</v>
      </c>
      <c r="M49" s="255">
        <v>27363.33</v>
      </c>
    </row>
    <row r="50" spans="1:13" ht="75" customHeight="1" outlineLevel="1" x14ac:dyDescent="0.35">
      <c r="A50" s="2" t="s">
        <v>45</v>
      </c>
      <c r="B50" s="2" t="s">
        <v>2405</v>
      </c>
      <c r="C50" s="2" t="s">
        <v>384</v>
      </c>
      <c r="D50" s="242" t="s">
        <v>383</v>
      </c>
      <c r="E50" s="5">
        <v>3</v>
      </c>
      <c r="F50" s="250" t="s">
        <v>50</v>
      </c>
      <c r="G50" s="251">
        <v>92267</v>
      </c>
      <c r="H50" s="251" t="s">
        <v>382</v>
      </c>
      <c r="I50" s="252" t="s">
        <v>384</v>
      </c>
      <c r="J50" s="253" t="s">
        <v>47</v>
      </c>
      <c r="K50" s="254">
        <v>140.01</v>
      </c>
      <c r="L50" s="254">
        <v>37.35</v>
      </c>
      <c r="M50" s="255">
        <v>5229.37</v>
      </c>
    </row>
    <row r="51" spans="1:13" ht="75" customHeight="1" outlineLevel="1" x14ac:dyDescent="0.35">
      <c r="A51" s="2" t="s">
        <v>45</v>
      </c>
      <c r="B51" s="2" t="s">
        <v>2405</v>
      </c>
      <c r="C51" s="2" t="s">
        <v>402</v>
      </c>
      <c r="D51" s="242" t="s">
        <v>401</v>
      </c>
      <c r="E51" s="5">
        <v>3</v>
      </c>
      <c r="F51" s="250" t="s">
        <v>50</v>
      </c>
      <c r="G51" s="251">
        <v>92759</v>
      </c>
      <c r="H51" s="251" t="s">
        <v>400</v>
      </c>
      <c r="I51" s="252" t="s">
        <v>402</v>
      </c>
      <c r="J51" s="253" t="s">
        <v>273</v>
      </c>
      <c r="K51" s="254">
        <v>970.7</v>
      </c>
      <c r="L51" s="254">
        <v>17.46</v>
      </c>
      <c r="M51" s="255">
        <v>16948.419999999998</v>
      </c>
    </row>
    <row r="52" spans="1:13" ht="75" customHeight="1" outlineLevel="1" x14ac:dyDescent="0.35">
      <c r="A52" s="2" t="s">
        <v>45</v>
      </c>
      <c r="B52" s="2" t="s">
        <v>2405</v>
      </c>
      <c r="C52" s="2" t="s">
        <v>429</v>
      </c>
      <c r="D52" s="242" t="s">
        <v>428</v>
      </c>
      <c r="E52" s="5">
        <v>3</v>
      </c>
      <c r="F52" s="250" t="s">
        <v>50</v>
      </c>
      <c r="G52" s="251">
        <v>92760</v>
      </c>
      <c r="H52" s="251" t="s">
        <v>427</v>
      </c>
      <c r="I52" s="252" t="s">
        <v>429</v>
      </c>
      <c r="J52" s="253" t="s">
        <v>273</v>
      </c>
      <c r="K52" s="254">
        <v>10</v>
      </c>
      <c r="L52" s="254">
        <v>17.22</v>
      </c>
      <c r="M52" s="255">
        <v>172.2</v>
      </c>
    </row>
    <row r="53" spans="1:13" ht="75" customHeight="1" outlineLevel="1" x14ac:dyDescent="0.35">
      <c r="A53" s="2" t="s">
        <v>45</v>
      </c>
      <c r="B53" s="2" t="s">
        <v>2405</v>
      </c>
      <c r="C53" s="2" t="s">
        <v>436</v>
      </c>
      <c r="D53" s="242" t="s">
        <v>435</v>
      </c>
      <c r="E53" s="5">
        <v>3</v>
      </c>
      <c r="F53" s="250" t="s">
        <v>50</v>
      </c>
      <c r="G53" s="251">
        <v>92761</v>
      </c>
      <c r="H53" s="251" t="s">
        <v>434</v>
      </c>
      <c r="I53" s="252" t="s">
        <v>436</v>
      </c>
      <c r="J53" s="253" t="s">
        <v>273</v>
      </c>
      <c r="K53" s="254">
        <v>880.6</v>
      </c>
      <c r="L53" s="254">
        <v>16.670000000000002</v>
      </c>
      <c r="M53" s="255">
        <v>14679.6</v>
      </c>
    </row>
    <row r="54" spans="1:13" ht="38.25" customHeight="1" outlineLevel="1" x14ac:dyDescent="0.35">
      <c r="A54" s="2" t="s">
        <v>45</v>
      </c>
      <c r="B54" s="2" t="s">
        <v>2405</v>
      </c>
      <c r="C54" s="2" t="s">
        <v>449</v>
      </c>
      <c r="D54" s="242" t="s">
        <v>448</v>
      </c>
      <c r="E54" s="5">
        <v>3</v>
      </c>
      <c r="F54" s="250" t="s">
        <v>50</v>
      </c>
      <c r="G54" s="251">
        <v>92762</v>
      </c>
      <c r="H54" s="251" t="s">
        <v>447</v>
      </c>
      <c r="I54" s="252" t="s">
        <v>449</v>
      </c>
      <c r="J54" s="253" t="s">
        <v>273</v>
      </c>
      <c r="K54" s="254">
        <v>1253.2</v>
      </c>
      <c r="L54" s="254">
        <v>15.16</v>
      </c>
      <c r="M54" s="255">
        <v>18998.509999999998</v>
      </c>
    </row>
    <row r="55" spans="1:13" ht="38.25" customHeight="1" outlineLevel="1" x14ac:dyDescent="0.35">
      <c r="A55" s="2" t="s">
        <v>45</v>
      </c>
      <c r="B55" s="2" t="s">
        <v>2405</v>
      </c>
      <c r="C55" s="2" t="s">
        <v>470</v>
      </c>
      <c r="D55" s="242" t="s">
        <v>469</v>
      </c>
      <c r="E55" s="5">
        <v>3</v>
      </c>
      <c r="F55" s="250" t="s">
        <v>50</v>
      </c>
      <c r="G55" s="251">
        <v>92763</v>
      </c>
      <c r="H55" s="251" t="s">
        <v>468</v>
      </c>
      <c r="I55" s="252" t="s">
        <v>470</v>
      </c>
      <c r="J55" s="253" t="s">
        <v>273</v>
      </c>
      <c r="K55" s="254">
        <v>656.8</v>
      </c>
      <c r="L55" s="254">
        <v>12.92</v>
      </c>
      <c r="M55" s="255">
        <v>8485.86</v>
      </c>
    </row>
    <row r="56" spans="1:13" ht="38.25" customHeight="1" outlineLevel="1" x14ac:dyDescent="0.35">
      <c r="A56" s="2" t="s">
        <v>45</v>
      </c>
      <c r="B56" s="2" t="s">
        <v>2405</v>
      </c>
      <c r="C56" s="2" t="s">
        <v>489</v>
      </c>
      <c r="D56" s="242" t="s">
        <v>488</v>
      </c>
      <c r="E56" s="5">
        <v>3</v>
      </c>
      <c r="F56" s="250" t="s">
        <v>50</v>
      </c>
      <c r="G56" s="251">
        <v>92768</v>
      </c>
      <c r="H56" s="251" t="s">
        <v>487</v>
      </c>
      <c r="I56" s="252" t="s">
        <v>489</v>
      </c>
      <c r="J56" s="253" t="s">
        <v>273</v>
      </c>
      <c r="K56" s="254">
        <v>177.9</v>
      </c>
      <c r="L56" s="254">
        <v>17.059999999999999</v>
      </c>
      <c r="M56" s="255">
        <v>3034.97</v>
      </c>
    </row>
    <row r="57" spans="1:13" ht="38.25" customHeight="1" outlineLevel="1" x14ac:dyDescent="0.35">
      <c r="A57" s="2" t="s">
        <v>45</v>
      </c>
      <c r="B57" s="2" t="s">
        <v>2405</v>
      </c>
      <c r="C57" s="2" t="s">
        <v>500</v>
      </c>
      <c r="D57" s="242" t="s">
        <v>499</v>
      </c>
      <c r="E57" s="5">
        <v>3</v>
      </c>
      <c r="F57" s="250" t="s">
        <v>50</v>
      </c>
      <c r="G57" s="251">
        <v>92769</v>
      </c>
      <c r="H57" s="251" t="s">
        <v>498</v>
      </c>
      <c r="I57" s="252" t="s">
        <v>500</v>
      </c>
      <c r="J57" s="253" t="s">
        <v>273</v>
      </c>
      <c r="K57" s="254">
        <v>165</v>
      </c>
      <c r="L57" s="254">
        <v>16.77</v>
      </c>
      <c r="M57" s="255">
        <v>2767.05</v>
      </c>
    </row>
    <row r="58" spans="1:13" ht="38.25" customHeight="1" outlineLevel="1" x14ac:dyDescent="0.35">
      <c r="A58" s="2" t="s">
        <v>45</v>
      </c>
      <c r="B58" s="2" t="s">
        <v>2405</v>
      </c>
      <c r="C58" s="2" t="s">
        <v>511</v>
      </c>
      <c r="D58" s="242" t="s">
        <v>510</v>
      </c>
      <c r="E58" s="5">
        <v>3</v>
      </c>
      <c r="F58" s="250" t="s">
        <v>50</v>
      </c>
      <c r="G58" s="251">
        <v>92770</v>
      </c>
      <c r="H58" s="251" t="s">
        <v>509</v>
      </c>
      <c r="I58" s="252" t="s">
        <v>511</v>
      </c>
      <c r="J58" s="253" t="s">
        <v>273</v>
      </c>
      <c r="K58" s="254">
        <v>429.1</v>
      </c>
      <c r="L58" s="254">
        <v>16.239999999999998</v>
      </c>
      <c r="M58" s="255">
        <v>6968.58</v>
      </c>
    </row>
    <row r="59" spans="1:13" ht="38.25" customHeight="1" outlineLevel="1" x14ac:dyDescent="0.35">
      <c r="A59" s="2" t="s">
        <v>45</v>
      </c>
      <c r="B59" s="2" t="s">
        <v>2405</v>
      </c>
      <c r="C59" s="2" t="s">
        <v>285</v>
      </c>
      <c r="D59" s="242" t="s">
        <v>521</v>
      </c>
      <c r="E59" s="5">
        <v>3</v>
      </c>
      <c r="F59" s="250" t="s">
        <v>50</v>
      </c>
      <c r="G59" s="251">
        <v>94966</v>
      </c>
      <c r="H59" s="251" t="s">
        <v>520</v>
      </c>
      <c r="I59" s="252" t="s">
        <v>285</v>
      </c>
      <c r="J59" s="253" t="s">
        <v>101</v>
      </c>
      <c r="K59" s="254">
        <v>65.819999999999993</v>
      </c>
      <c r="L59" s="254">
        <v>618.83000000000004</v>
      </c>
      <c r="M59" s="255">
        <v>40731.39</v>
      </c>
    </row>
    <row r="60" spans="1:13" ht="38.25" customHeight="1" outlineLevel="1" x14ac:dyDescent="0.35">
      <c r="A60" s="2" t="s">
        <v>45</v>
      </c>
      <c r="B60" s="2" t="s">
        <v>2405</v>
      </c>
      <c r="C60" s="2" t="s">
        <v>299</v>
      </c>
      <c r="D60" s="242" t="s">
        <v>556</v>
      </c>
      <c r="E60" s="5">
        <v>3</v>
      </c>
      <c r="F60" s="250" t="s">
        <v>50</v>
      </c>
      <c r="G60" s="251">
        <v>103670</v>
      </c>
      <c r="H60" s="251" t="s">
        <v>555</v>
      </c>
      <c r="I60" s="252" t="s">
        <v>299</v>
      </c>
      <c r="J60" s="253" t="s">
        <v>101</v>
      </c>
      <c r="K60" s="254">
        <v>65.819999999999993</v>
      </c>
      <c r="L60" s="254">
        <v>267.27</v>
      </c>
      <c r="M60" s="255">
        <v>17591.71</v>
      </c>
    </row>
    <row r="61" spans="1:13" ht="38.25" customHeight="1" outlineLevel="1" x14ac:dyDescent="0.35">
      <c r="A61" s="2" t="s">
        <v>45</v>
      </c>
      <c r="B61" s="2" t="s">
        <v>2405</v>
      </c>
      <c r="C61" s="2" t="s">
        <v>561</v>
      </c>
      <c r="D61" s="242" t="s">
        <v>560</v>
      </c>
      <c r="E61" s="5">
        <v>3</v>
      </c>
      <c r="F61" s="250" t="s">
        <v>50</v>
      </c>
      <c r="G61" s="251">
        <v>92764</v>
      </c>
      <c r="H61" s="251" t="s">
        <v>559</v>
      </c>
      <c r="I61" s="252" t="s">
        <v>561</v>
      </c>
      <c r="J61" s="253" t="s">
        <v>273</v>
      </c>
      <c r="K61" s="254">
        <v>24.2</v>
      </c>
      <c r="L61" s="254">
        <v>12.61</v>
      </c>
      <c r="M61" s="255">
        <v>305.16000000000003</v>
      </c>
    </row>
    <row r="62" spans="1:13" ht="38.25" customHeight="1" outlineLevel="1" x14ac:dyDescent="0.35">
      <c r="A62" s="2" t="s">
        <v>45</v>
      </c>
      <c r="B62" s="2" t="s">
        <v>2405</v>
      </c>
      <c r="C62" s="2" t="s">
        <v>566</v>
      </c>
      <c r="D62" s="242" t="s">
        <v>565</v>
      </c>
      <c r="E62" s="5">
        <v>3</v>
      </c>
      <c r="F62" s="250" t="s">
        <v>50</v>
      </c>
      <c r="G62" s="251">
        <v>92771</v>
      </c>
      <c r="H62" s="251" t="s">
        <v>564</v>
      </c>
      <c r="I62" s="252" t="s">
        <v>566</v>
      </c>
      <c r="J62" s="253" t="s">
        <v>273</v>
      </c>
      <c r="K62" s="254">
        <v>160.30000000000001</v>
      </c>
      <c r="L62" s="254">
        <v>14.74</v>
      </c>
      <c r="M62" s="255">
        <v>2362.8200000000002</v>
      </c>
    </row>
    <row r="63" spans="1:13" ht="38.25" customHeight="1" outlineLevel="1" x14ac:dyDescent="0.35">
      <c r="A63" s="2" t="s">
        <v>45</v>
      </c>
      <c r="B63" s="2" t="s">
        <v>2405</v>
      </c>
      <c r="C63" s="2" t="s">
        <v>566</v>
      </c>
      <c r="D63" s="242" t="s">
        <v>570</v>
      </c>
      <c r="E63" s="5">
        <v>3</v>
      </c>
      <c r="F63" s="250" t="s">
        <v>50</v>
      </c>
      <c r="G63" s="251">
        <v>92771</v>
      </c>
      <c r="H63" s="251" t="s">
        <v>569</v>
      </c>
      <c r="I63" s="252" t="s">
        <v>566</v>
      </c>
      <c r="J63" s="253" t="s">
        <v>273</v>
      </c>
      <c r="K63" s="254">
        <v>245.3</v>
      </c>
      <c r="L63" s="254">
        <v>14.74</v>
      </c>
      <c r="M63" s="255">
        <v>3615.72</v>
      </c>
    </row>
    <row r="64" spans="1:13" ht="15.75" customHeight="1" outlineLevel="1" x14ac:dyDescent="0.35">
      <c r="A64" s="2">
        <v>0</v>
      </c>
      <c r="B64" s="2" t="s">
        <v>2405</v>
      </c>
      <c r="C64" s="2" t="s">
        <v>573</v>
      </c>
      <c r="D64" s="242" t="s">
        <v>2409</v>
      </c>
      <c r="E64" s="5">
        <v>2</v>
      </c>
      <c r="F64" s="247"/>
      <c r="G64" s="41"/>
      <c r="H64" s="42" t="s">
        <v>67</v>
      </c>
      <c r="I64" s="248" t="s">
        <v>573</v>
      </c>
      <c r="J64" s="41"/>
      <c r="K64" s="41"/>
      <c r="L64" s="41"/>
      <c r="M64" s="249">
        <v>64996.33</v>
      </c>
    </row>
    <row r="65" spans="1:14" ht="38.25" customHeight="1" outlineLevel="1" x14ac:dyDescent="0.35">
      <c r="A65" s="2" t="s">
        <v>45</v>
      </c>
      <c r="B65" s="2" t="s">
        <v>2405</v>
      </c>
      <c r="C65" s="2" t="s">
        <v>575</v>
      </c>
      <c r="D65" s="242" t="s">
        <v>574</v>
      </c>
      <c r="E65" s="5">
        <v>3</v>
      </c>
      <c r="F65" s="250" t="s">
        <v>50</v>
      </c>
      <c r="G65" s="251">
        <v>103356</v>
      </c>
      <c r="H65" s="251" t="s">
        <v>70</v>
      </c>
      <c r="I65" s="252" t="s">
        <v>575</v>
      </c>
      <c r="J65" s="253" t="s">
        <v>47</v>
      </c>
      <c r="K65" s="254">
        <v>974.2</v>
      </c>
      <c r="L65" s="254">
        <v>55.89</v>
      </c>
      <c r="M65" s="255">
        <v>54448.04</v>
      </c>
      <c r="N65" s="2">
        <v>44.22</v>
      </c>
    </row>
    <row r="66" spans="1:14" ht="38.25" customHeight="1" outlineLevel="1" x14ac:dyDescent="0.35">
      <c r="A66" s="2" t="s">
        <v>45</v>
      </c>
      <c r="B66" s="2" t="s">
        <v>2405</v>
      </c>
      <c r="C66" s="2" t="s">
        <v>756</v>
      </c>
      <c r="D66" s="242" t="s">
        <v>755</v>
      </c>
      <c r="E66" s="5">
        <v>3</v>
      </c>
      <c r="F66" s="250" t="s">
        <v>50</v>
      </c>
      <c r="G66" s="251">
        <v>93189</v>
      </c>
      <c r="H66" s="251" t="s">
        <v>754</v>
      </c>
      <c r="I66" s="252" t="s">
        <v>756</v>
      </c>
      <c r="J66" s="253" t="s">
        <v>87</v>
      </c>
      <c r="K66" s="254">
        <v>34.4</v>
      </c>
      <c r="L66" s="254">
        <v>117.7</v>
      </c>
      <c r="M66" s="255">
        <v>4048.88</v>
      </c>
      <c r="N66" s="2">
        <v>93.12</v>
      </c>
    </row>
    <row r="67" spans="1:14" ht="38.25" customHeight="1" outlineLevel="1" x14ac:dyDescent="0.35">
      <c r="A67" s="2" t="s">
        <v>45</v>
      </c>
      <c r="B67" s="2" t="s">
        <v>2405</v>
      </c>
      <c r="C67" s="2" t="s">
        <v>768</v>
      </c>
      <c r="D67" s="242" t="s">
        <v>767</v>
      </c>
      <c r="E67" s="5">
        <v>3</v>
      </c>
      <c r="F67" s="250" t="s">
        <v>50</v>
      </c>
      <c r="G67" s="251">
        <v>93191</v>
      </c>
      <c r="H67" s="251" t="s">
        <v>766</v>
      </c>
      <c r="I67" s="252" t="s">
        <v>768</v>
      </c>
      <c r="J67" s="253" t="s">
        <v>87</v>
      </c>
      <c r="K67" s="254">
        <v>38.9</v>
      </c>
      <c r="L67" s="254">
        <v>60.08</v>
      </c>
      <c r="M67" s="255">
        <v>2337.11</v>
      </c>
      <c r="N67" s="2">
        <v>47.53</v>
      </c>
    </row>
    <row r="68" spans="1:14" ht="38.25" customHeight="1" outlineLevel="1" x14ac:dyDescent="0.35">
      <c r="A68" s="2" t="s">
        <v>45</v>
      </c>
      <c r="B68" s="2" t="s">
        <v>2405</v>
      </c>
      <c r="C68" s="2" t="s">
        <v>783</v>
      </c>
      <c r="D68" s="242" t="s">
        <v>782</v>
      </c>
      <c r="E68" s="5">
        <v>3</v>
      </c>
      <c r="F68" s="250" t="s">
        <v>50</v>
      </c>
      <c r="G68" s="251">
        <v>93197</v>
      </c>
      <c r="H68" s="251" t="s">
        <v>781</v>
      </c>
      <c r="I68" s="252" t="s">
        <v>783</v>
      </c>
      <c r="J68" s="253" t="s">
        <v>87</v>
      </c>
      <c r="K68" s="254">
        <v>38.9</v>
      </c>
      <c r="L68" s="254">
        <v>107</v>
      </c>
      <c r="M68" s="255">
        <v>4162.3</v>
      </c>
      <c r="N68" s="2">
        <v>84.65</v>
      </c>
    </row>
    <row r="69" spans="1:14" ht="21" customHeight="1" outlineLevel="1" x14ac:dyDescent="0.35">
      <c r="A69" s="2">
        <v>0</v>
      </c>
      <c r="B69" s="2" t="s">
        <v>2405</v>
      </c>
      <c r="C69" s="2" t="s">
        <v>792</v>
      </c>
      <c r="D69" s="242" t="s">
        <v>2410</v>
      </c>
      <c r="E69" s="5">
        <v>2</v>
      </c>
      <c r="F69" s="247"/>
      <c r="G69" s="41"/>
      <c r="H69" s="42" t="s">
        <v>73</v>
      </c>
      <c r="I69" s="248" t="s">
        <v>792</v>
      </c>
      <c r="J69" s="41"/>
      <c r="K69" s="41"/>
      <c r="L69" s="41"/>
      <c r="M69" s="249">
        <v>56674.75</v>
      </c>
    </row>
    <row r="70" spans="1:14" ht="57.75" customHeight="1" outlineLevel="1" x14ac:dyDescent="0.35">
      <c r="A70" s="2" t="s">
        <v>45</v>
      </c>
      <c r="B70" s="2" t="s">
        <v>2405</v>
      </c>
      <c r="C70" s="2" t="s">
        <v>794</v>
      </c>
      <c r="D70" s="242" t="s">
        <v>793</v>
      </c>
      <c r="E70" s="5">
        <v>3</v>
      </c>
      <c r="F70" s="250" t="s">
        <v>50</v>
      </c>
      <c r="G70" s="251">
        <v>87893</v>
      </c>
      <c r="H70" s="251" t="s">
        <v>76</v>
      </c>
      <c r="I70" s="252" t="s">
        <v>794</v>
      </c>
      <c r="J70" s="253" t="s">
        <v>47</v>
      </c>
      <c r="K70" s="254">
        <v>1015.48</v>
      </c>
      <c r="L70" s="254">
        <v>7.03</v>
      </c>
      <c r="M70" s="255">
        <v>7138.82</v>
      </c>
      <c r="N70" s="2">
        <v>5.56</v>
      </c>
    </row>
    <row r="71" spans="1:14" ht="65.25" customHeight="1" outlineLevel="1" x14ac:dyDescent="0.35">
      <c r="A71" s="2" t="s">
        <v>45</v>
      </c>
      <c r="B71" s="2" t="s">
        <v>2405</v>
      </c>
      <c r="C71" s="2" t="s">
        <v>949</v>
      </c>
      <c r="D71" s="242" t="s">
        <v>948</v>
      </c>
      <c r="E71" s="5">
        <v>3</v>
      </c>
      <c r="F71" s="250" t="s">
        <v>50</v>
      </c>
      <c r="G71" s="251">
        <v>87548</v>
      </c>
      <c r="H71" s="251" t="s">
        <v>947</v>
      </c>
      <c r="I71" s="252" t="s">
        <v>949</v>
      </c>
      <c r="J71" s="253" t="s">
        <v>47</v>
      </c>
      <c r="K71" s="254">
        <v>790.43</v>
      </c>
      <c r="L71" s="254">
        <v>26.61</v>
      </c>
      <c r="M71" s="255">
        <v>21033.34</v>
      </c>
      <c r="N71" s="2">
        <v>21.05</v>
      </c>
    </row>
    <row r="72" spans="1:14" ht="65.25" customHeight="1" outlineLevel="1" x14ac:dyDescent="0.35">
      <c r="A72" s="2" t="s">
        <v>45</v>
      </c>
      <c r="B72" s="2" t="s">
        <v>2405</v>
      </c>
      <c r="C72" s="2" t="s">
        <v>2411</v>
      </c>
      <c r="D72" s="242" t="s">
        <v>957</v>
      </c>
      <c r="E72" s="5">
        <v>3</v>
      </c>
      <c r="F72" s="250" t="s">
        <v>50</v>
      </c>
      <c r="G72" s="251">
        <v>87536</v>
      </c>
      <c r="H72" s="251" t="s">
        <v>956</v>
      </c>
      <c r="I72" s="252" t="s">
        <v>958</v>
      </c>
      <c r="J72" s="253" t="s">
        <v>47</v>
      </c>
      <c r="K72" s="254">
        <v>225.05</v>
      </c>
      <c r="L72" s="254">
        <v>37.5</v>
      </c>
      <c r="M72" s="255">
        <v>8439.3799999999992</v>
      </c>
    </row>
    <row r="73" spans="1:14" ht="51.75" customHeight="1" outlineLevel="1" x14ac:dyDescent="0.35">
      <c r="A73" s="2" t="s">
        <v>45</v>
      </c>
      <c r="B73" s="2" t="s">
        <v>2405</v>
      </c>
      <c r="C73" s="2" t="s">
        <v>1007</v>
      </c>
      <c r="D73" s="242" t="s">
        <v>1006</v>
      </c>
      <c r="E73" s="5">
        <v>3</v>
      </c>
      <c r="F73" s="250" t="s">
        <v>50</v>
      </c>
      <c r="G73" s="251">
        <v>87275</v>
      </c>
      <c r="H73" s="251" t="s">
        <v>1005</v>
      </c>
      <c r="I73" s="252" t="s">
        <v>1007</v>
      </c>
      <c r="J73" s="253" t="s">
        <v>47</v>
      </c>
      <c r="K73" s="254">
        <v>225.05</v>
      </c>
      <c r="L73" s="254">
        <v>89.15</v>
      </c>
      <c r="M73" s="255">
        <v>20063.21</v>
      </c>
    </row>
    <row r="74" spans="1:14" ht="16.5" customHeight="1" outlineLevel="1" x14ac:dyDescent="0.35">
      <c r="A74" s="2">
        <v>0</v>
      </c>
      <c r="B74" s="2" t="s">
        <v>2405</v>
      </c>
      <c r="C74" s="2" t="s">
        <v>1011</v>
      </c>
      <c r="D74" s="242" t="s">
        <v>2412</v>
      </c>
      <c r="E74" s="5">
        <v>2</v>
      </c>
      <c r="F74" s="247"/>
      <c r="G74" s="41"/>
      <c r="H74" s="42" t="s">
        <v>79</v>
      </c>
      <c r="I74" s="248" t="s">
        <v>1011</v>
      </c>
      <c r="J74" s="41"/>
      <c r="K74" s="41"/>
      <c r="L74" s="41"/>
      <c r="M74" s="249">
        <v>136749.10999999999</v>
      </c>
    </row>
    <row r="75" spans="1:14" ht="51.75" customHeight="1" outlineLevel="1" x14ac:dyDescent="0.35">
      <c r="A75" s="2" t="s">
        <v>45</v>
      </c>
      <c r="B75" s="2" t="s">
        <v>2405</v>
      </c>
      <c r="C75" s="2" t="s">
        <v>1013</v>
      </c>
      <c r="D75" s="242" t="s">
        <v>1012</v>
      </c>
      <c r="E75" s="5">
        <v>3</v>
      </c>
      <c r="F75" s="250" t="s">
        <v>44</v>
      </c>
      <c r="G75" s="251">
        <v>3</v>
      </c>
      <c r="H75" s="251" t="s">
        <v>82</v>
      </c>
      <c r="I75" s="252" t="s">
        <v>1013</v>
      </c>
      <c r="J75" s="253" t="s">
        <v>94</v>
      </c>
      <c r="K75" s="254">
        <v>2</v>
      </c>
      <c r="L75" s="254">
        <v>2486.69</v>
      </c>
      <c r="M75" s="255">
        <v>4973.38</v>
      </c>
    </row>
    <row r="76" spans="1:14" ht="51.75" customHeight="1" outlineLevel="1" x14ac:dyDescent="0.35">
      <c r="A76" s="2" t="s">
        <v>45</v>
      </c>
      <c r="B76" s="2" t="s">
        <v>2405</v>
      </c>
      <c r="C76" s="2" t="s">
        <v>1019</v>
      </c>
      <c r="D76" s="242" t="s">
        <v>1018</v>
      </c>
      <c r="E76" s="5">
        <v>3</v>
      </c>
      <c r="F76" s="250" t="s">
        <v>50</v>
      </c>
      <c r="G76" s="251">
        <v>94570</v>
      </c>
      <c r="H76" s="251" t="s">
        <v>1017</v>
      </c>
      <c r="I76" s="252" t="s">
        <v>1019</v>
      </c>
      <c r="J76" s="253" t="s">
        <v>47</v>
      </c>
      <c r="K76" s="254">
        <v>22.8</v>
      </c>
      <c r="L76" s="254">
        <v>992.01</v>
      </c>
      <c r="M76" s="255">
        <v>22617.83</v>
      </c>
    </row>
    <row r="77" spans="1:14" ht="71.25" customHeight="1" outlineLevel="1" x14ac:dyDescent="0.35">
      <c r="A77" s="2" t="s">
        <v>45</v>
      </c>
      <c r="B77" s="2" t="s">
        <v>2405</v>
      </c>
      <c r="C77" s="2" t="s">
        <v>2413</v>
      </c>
      <c r="D77" s="242" t="s">
        <v>1029</v>
      </c>
      <c r="E77" s="5">
        <v>3</v>
      </c>
      <c r="F77" s="250" t="s">
        <v>50</v>
      </c>
      <c r="G77" s="251">
        <v>100689</v>
      </c>
      <c r="H77" s="251" t="s">
        <v>1028</v>
      </c>
      <c r="I77" s="252" t="s">
        <v>1030</v>
      </c>
      <c r="J77" s="253" t="s">
        <v>1031</v>
      </c>
      <c r="K77" s="254">
        <v>20</v>
      </c>
      <c r="L77" s="254">
        <v>1278.21</v>
      </c>
      <c r="M77" s="255">
        <v>25564.2</v>
      </c>
    </row>
    <row r="78" spans="1:14" ht="71.25" customHeight="1" outlineLevel="1" x14ac:dyDescent="0.35">
      <c r="A78" s="2" t="s">
        <v>45</v>
      </c>
      <c r="B78" s="2" t="s">
        <v>2405</v>
      </c>
      <c r="C78" s="2" t="s">
        <v>2414</v>
      </c>
      <c r="D78" s="242" t="s">
        <v>1035</v>
      </c>
      <c r="E78" s="5">
        <v>3</v>
      </c>
      <c r="F78" s="250" t="s">
        <v>50</v>
      </c>
      <c r="G78" s="251">
        <v>100682</v>
      </c>
      <c r="H78" s="251" t="s">
        <v>1034</v>
      </c>
      <c r="I78" s="252" t="s">
        <v>1036</v>
      </c>
      <c r="J78" s="253" t="s">
        <v>1031</v>
      </c>
      <c r="K78" s="254">
        <v>1</v>
      </c>
      <c r="L78" s="254">
        <v>995.87</v>
      </c>
      <c r="M78" s="255">
        <v>995.87</v>
      </c>
    </row>
    <row r="79" spans="1:14" ht="51.75" customHeight="1" outlineLevel="1" x14ac:dyDescent="0.35">
      <c r="A79" s="2" t="s">
        <v>45</v>
      </c>
      <c r="B79" s="2" t="s">
        <v>2405</v>
      </c>
      <c r="C79" s="2" t="s">
        <v>1041</v>
      </c>
      <c r="D79" s="242" t="s">
        <v>1040</v>
      </c>
      <c r="E79" s="5">
        <v>3</v>
      </c>
      <c r="F79" s="250" t="s">
        <v>44</v>
      </c>
      <c r="G79" s="251">
        <v>13</v>
      </c>
      <c r="H79" s="251" t="s">
        <v>1039</v>
      </c>
      <c r="I79" s="252" t="s">
        <v>1041</v>
      </c>
      <c r="J79" s="253" t="s">
        <v>47</v>
      </c>
      <c r="K79" s="254">
        <v>41.11</v>
      </c>
      <c r="L79" s="254">
        <v>1700.84</v>
      </c>
      <c r="M79" s="255">
        <v>69921.53</v>
      </c>
    </row>
    <row r="80" spans="1:14" ht="51.75" customHeight="1" outlineLevel="1" x14ac:dyDescent="0.35">
      <c r="A80" s="2" t="s">
        <v>45</v>
      </c>
      <c r="B80" s="2" t="s">
        <v>2405</v>
      </c>
      <c r="C80" s="2" t="s">
        <v>1054</v>
      </c>
      <c r="D80" s="242" t="s">
        <v>1053</v>
      </c>
      <c r="E80" s="5">
        <v>3</v>
      </c>
      <c r="F80" s="250" t="s">
        <v>44</v>
      </c>
      <c r="G80" s="251">
        <v>5</v>
      </c>
      <c r="H80" s="251" t="s">
        <v>1052</v>
      </c>
      <c r="I80" s="252" t="s">
        <v>1054</v>
      </c>
      <c r="J80" s="253" t="s">
        <v>94</v>
      </c>
      <c r="K80" s="254">
        <v>2</v>
      </c>
      <c r="L80" s="254">
        <v>6338.15</v>
      </c>
      <c r="M80" s="255">
        <v>12676.3</v>
      </c>
    </row>
    <row r="81" spans="1:13" ht="21" customHeight="1" outlineLevel="1" x14ac:dyDescent="0.35">
      <c r="A81" s="2">
        <v>0</v>
      </c>
      <c r="B81" s="2" t="s">
        <v>2405</v>
      </c>
      <c r="C81" s="2" t="s">
        <v>1058</v>
      </c>
      <c r="D81" s="242" t="s">
        <v>2415</v>
      </c>
      <c r="E81" s="5">
        <v>2</v>
      </c>
      <c r="F81" s="247"/>
      <c r="G81" s="41"/>
      <c r="H81" s="42" t="s">
        <v>85</v>
      </c>
      <c r="I81" s="248" t="s">
        <v>1058</v>
      </c>
      <c r="J81" s="41"/>
      <c r="K81" s="41"/>
      <c r="L81" s="41"/>
      <c r="M81" s="249">
        <v>43742.560000000005</v>
      </c>
    </row>
    <row r="82" spans="1:13" ht="51.75" customHeight="1" outlineLevel="1" x14ac:dyDescent="0.35">
      <c r="A82" s="2" t="s">
        <v>45</v>
      </c>
      <c r="B82" s="2" t="s">
        <v>2405</v>
      </c>
      <c r="C82" s="2" t="s">
        <v>1060</v>
      </c>
      <c r="D82" s="242" t="s">
        <v>1059</v>
      </c>
      <c r="E82" s="5">
        <v>3</v>
      </c>
      <c r="F82" s="250" t="s">
        <v>50</v>
      </c>
      <c r="G82" s="251">
        <v>88485</v>
      </c>
      <c r="H82" s="251" t="s">
        <v>89</v>
      </c>
      <c r="I82" s="252" t="s">
        <v>1060</v>
      </c>
      <c r="J82" s="253" t="s">
        <v>47</v>
      </c>
      <c r="K82" s="254">
        <v>790.43</v>
      </c>
      <c r="L82" s="254">
        <v>3.31</v>
      </c>
      <c r="M82" s="255">
        <v>2616.3200000000002</v>
      </c>
    </row>
    <row r="83" spans="1:13" ht="51.75" customHeight="1" outlineLevel="1" x14ac:dyDescent="0.35">
      <c r="A83" s="2" t="s">
        <v>45</v>
      </c>
      <c r="B83" s="2" t="s">
        <v>2405</v>
      </c>
      <c r="C83" s="2" t="s">
        <v>1066</v>
      </c>
      <c r="D83" s="242" t="s">
        <v>1065</v>
      </c>
      <c r="E83" s="5">
        <v>3</v>
      </c>
      <c r="F83" s="250" t="s">
        <v>50</v>
      </c>
      <c r="G83" s="251">
        <v>88495</v>
      </c>
      <c r="H83" s="251" t="s">
        <v>1064</v>
      </c>
      <c r="I83" s="252" t="s">
        <v>1066</v>
      </c>
      <c r="J83" s="253" t="s">
        <v>47</v>
      </c>
      <c r="K83" s="254">
        <v>790.43</v>
      </c>
      <c r="L83" s="254">
        <v>11.84</v>
      </c>
      <c r="M83" s="255">
        <v>9358.69</v>
      </c>
    </row>
    <row r="84" spans="1:13" ht="51.75" customHeight="1" outlineLevel="1" x14ac:dyDescent="0.35">
      <c r="A84" s="2" t="s">
        <v>45</v>
      </c>
      <c r="B84" s="2" t="s">
        <v>2405</v>
      </c>
      <c r="C84" s="2" t="s">
        <v>1072</v>
      </c>
      <c r="D84" s="242" t="s">
        <v>1071</v>
      </c>
      <c r="E84" s="5">
        <v>3</v>
      </c>
      <c r="F84" s="250" t="s">
        <v>50</v>
      </c>
      <c r="G84" s="251">
        <v>88489</v>
      </c>
      <c r="H84" s="251" t="s">
        <v>1070</v>
      </c>
      <c r="I84" s="252" t="s">
        <v>1072</v>
      </c>
      <c r="J84" s="253" t="s">
        <v>47</v>
      </c>
      <c r="K84" s="254">
        <v>790.43</v>
      </c>
      <c r="L84" s="254">
        <v>14.64</v>
      </c>
      <c r="M84" s="255">
        <v>11571.9</v>
      </c>
    </row>
    <row r="85" spans="1:13" ht="51.75" customHeight="1" outlineLevel="1" x14ac:dyDescent="0.35">
      <c r="A85" s="2" t="s">
        <v>45</v>
      </c>
      <c r="B85" s="2" t="s">
        <v>2405</v>
      </c>
      <c r="C85" s="2" t="s">
        <v>1077</v>
      </c>
      <c r="D85" s="242" t="s">
        <v>1076</v>
      </c>
      <c r="E85" s="5">
        <v>3</v>
      </c>
      <c r="F85" s="250" t="s">
        <v>50</v>
      </c>
      <c r="G85" s="251">
        <v>88484</v>
      </c>
      <c r="H85" s="251" t="s">
        <v>1075</v>
      </c>
      <c r="I85" s="252" t="s">
        <v>1077</v>
      </c>
      <c r="J85" s="253" t="s">
        <v>47</v>
      </c>
      <c r="K85" s="254">
        <v>491.02</v>
      </c>
      <c r="L85" s="254">
        <v>3.73</v>
      </c>
      <c r="M85" s="255">
        <v>1831.5</v>
      </c>
    </row>
    <row r="86" spans="1:13" ht="51.75" customHeight="1" outlineLevel="1" x14ac:dyDescent="0.35">
      <c r="A86" s="2" t="s">
        <v>45</v>
      </c>
      <c r="B86" s="2" t="s">
        <v>2405</v>
      </c>
      <c r="C86" s="2" t="s">
        <v>1084</v>
      </c>
      <c r="D86" s="242" t="s">
        <v>1083</v>
      </c>
      <c r="E86" s="5">
        <v>3</v>
      </c>
      <c r="F86" s="250" t="s">
        <v>50</v>
      </c>
      <c r="G86" s="251">
        <v>88494</v>
      </c>
      <c r="H86" s="251" t="s">
        <v>1082</v>
      </c>
      <c r="I86" s="252" t="s">
        <v>1084</v>
      </c>
      <c r="J86" s="253" t="s">
        <v>47</v>
      </c>
      <c r="K86" s="254">
        <v>491.02</v>
      </c>
      <c r="L86" s="254">
        <v>20.88</v>
      </c>
      <c r="M86" s="255">
        <v>10252.5</v>
      </c>
    </row>
    <row r="87" spans="1:13" ht="51.75" customHeight="1" outlineLevel="1" x14ac:dyDescent="0.35">
      <c r="A87" s="2" t="s">
        <v>45</v>
      </c>
      <c r="B87" s="2" t="s">
        <v>2405</v>
      </c>
      <c r="C87" s="2" t="s">
        <v>1090</v>
      </c>
      <c r="D87" s="242" t="s">
        <v>1089</v>
      </c>
      <c r="E87" s="5">
        <v>3</v>
      </c>
      <c r="F87" s="250" t="s">
        <v>50</v>
      </c>
      <c r="G87" s="251">
        <v>88488</v>
      </c>
      <c r="H87" s="251" t="s">
        <v>1088</v>
      </c>
      <c r="I87" s="252" t="s">
        <v>1090</v>
      </c>
      <c r="J87" s="253" t="s">
        <v>47</v>
      </c>
      <c r="K87" s="254">
        <v>491.02</v>
      </c>
      <c r="L87" s="254">
        <v>16.52</v>
      </c>
      <c r="M87" s="255">
        <v>8111.65</v>
      </c>
    </row>
    <row r="88" spans="1:13" ht="19.5" customHeight="1" outlineLevel="1" x14ac:dyDescent="0.35">
      <c r="A88" s="2">
        <v>0</v>
      </c>
      <c r="B88" s="2" t="s">
        <v>2405</v>
      </c>
      <c r="C88" s="2" t="s">
        <v>1093</v>
      </c>
      <c r="D88" s="242" t="s">
        <v>2416</v>
      </c>
      <c r="E88" s="5">
        <v>2</v>
      </c>
      <c r="F88" s="247"/>
      <c r="G88" s="41"/>
      <c r="H88" s="42" t="s">
        <v>92</v>
      </c>
      <c r="I88" s="248" t="s">
        <v>1093</v>
      </c>
      <c r="J88" s="41"/>
      <c r="K88" s="41"/>
      <c r="L88" s="41"/>
      <c r="M88" s="249">
        <v>87666.55</v>
      </c>
    </row>
    <row r="89" spans="1:13" ht="66" customHeight="1" outlineLevel="1" x14ac:dyDescent="0.35">
      <c r="A89" s="2" t="s">
        <v>45</v>
      </c>
      <c r="B89" s="2" t="s">
        <v>2405</v>
      </c>
      <c r="C89" s="2" t="s">
        <v>1095</v>
      </c>
      <c r="D89" s="242" t="s">
        <v>1094</v>
      </c>
      <c r="E89" s="5">
        <v>3</v>
      </c>
      <c r="F89" s="250" t="s">
        <v>50</v>
      </c>
      <c r="G89" s="251">
        <v>87894</v>
      </c>
      <c r="H89" s="251" t="s">
        <v>96</v>
      </c>
      <c r="I89" s="252" t="s">
        <v>1095</v>
      </c>
      <c r="J89" s="253" t="s">
        <v>47</v>
      </c>
      <c r="K89" s="254">
        <v>717.24</v>
      </c>
      <c r="L89" s="254">
        <v>6.57</v>
      </c>
      <c r="M89" s="255">
        <v>4712.2700000000004</v>
      </c>
    </row>
    <row r="90" spans="1:13" ht="78.75" customHeight="1" outlineLevel="1" x14ac:dyDescent="0.35">
      <c r="A90" s="2" t="s">
        <v>45</v>
      </c>
      <c r="B90" s="2" t="s">
        <v>2405</v>
      </c>
      <c r="C90" s="2" t="s">
        <v>1130</v>
      </c>
      <c r="D90" s="242" t="s">
        <v>1129</v>
      </c>
      <c r="E90" s="5">
        <v>3</v>
      </c>
      <c r="F90" s="250" t="s">
        <v>50</v>
      </c>
      <c r="G90" s="251">
        <v>104233</v>
      </c>
      <c r="H90" s="251" t="s">
        <v>1128</v>
      </c>
      <c r="I90" s="252" t="s">
        <v>1130</v>
      </c>
      <c r="J90" s="253" t="s">
        <v>47</v>
      </c>
      <c r="K90" s="254">
        <v>717.24</v>
      </c>
      <c r="L90" s="254">
        <v>37.44</v>
      </c>
      <c r="M90" s="255">
        <v>26853.47</v>
      </c>
    </row>
    <row r="91" spans="1:13" ht="51.75" customHeight="1" outlineLevel="1" x14ac:dyDescent="0.35">
      <c r="A91" s="2" t="s">
        <v>45</v>
      </c>
      <c r="B91" s="2" t="s">
        <v>2405</v>
      </c>
      <c r="C91" s="2" t="s">
        <v>1136</v>
      </c>
      <c r="D91" s="242" t="s">
        <v>1135</v>
      </c>
      <c r="E91" s="5">
        <v>3</v>
      </c>
      <c r="F91" s="250" t="s">
        <v>44</v>
      </c>
      <c r="G91" s="251">
        <v>4</v>
      </c>
      <c r="H91" s="251" t="s">
        <v>1134</v>
      </c>
      <c r="I91" s="252" t="s">
        <v>1136</v>
      </c>
      <c r="J91" s="253" t="s">
        <v>47</v>
      </c>
      <c r="K91" s="254">
        <v>59.83</v>
      </c>
      <c r="L91" s="254">
        <v>156.79</v>
      </c>
      <c r="M91" s="255">
        <v>9380.75</v>
      </c>
    </row>
    <row r="92" spans="1:13" ht="51.75" customHeight="1" outlineLevel="1" x14ac:dyDescent="0.35">
      <c r="A92" s="2" t="s">
        <v>45</v>
      </c>
      <c r="B92" s="2" t="s">
        <v>2405</v>
      </c>
      <c r="C92" s="2" t="s">
        <v>1142</v>
      </c>
      <c r="D92" s="242" t="s">
        <v>1141</v>
      </c>
      <c r="E92" s="5">
        <v>3</v>
      </c>
      <c r="F92" s="250" t="s">
        <v>44</v>
      </c>
      <c r="G92" s="251">
        <v>6</v>
      </c>
      <c r="H92" s="251" t="s">
        <v>1140</v>
      </c>
      <c r="I92" s="252" t="s">
        <v>1142</v>
      </c>
      <c r="J92" s="253" t="s">
        <v>1143</v>
      </c>
      <c r="K92" s="254">
        <v>80.44</v>
      </c>
      <c r="L92" s="254">
        <v>184.91</v>
      </c>
      <c r="M92" s="255">
        <v>14874.16</v>
      </c>
    </row>
    <row r="93" spans="1:13" ht="51.75" customHeight="1" outlineLevel="1" x14ac:dyDescent="0.35">
      <c r="A93" s="2" t="s">
        <v>45</v>
      </c>
      <c r="B93" s="2" t="s">
        <v>2405</v>
      </c>
      <c r="C93" s="2" t="s">
        <v>1152</v>
      </c>
      <c r="D93" s="242" t="s">
        <v>1151</v>
      </c>
      <c r="E93" s="5">
        <v>3</v>
      </c>
      <c r="F93" s="250" t="s">
        <v>44</v>
      </c>
      <c r="G93" s="251">
        <v>7</v>
      </c>
      <c r="H93" s="251" t="s">
        <v>1150</v>
      </c>
      <c r="I93" s="252" t="s">
        <v>1152</v>
      </c>
      <c r="J93" s="253" t="s">
        <v>1143</v>
      </c>
      <c r="K93" s="254">
        <v>30.4</v>
      </c>
      <c r="L93" s="254">
        <v>355.54</v>
      </c>
      <c r="M93" s="255">
        <v>10808.42</v>
      </c>
    </row>
    <row r="94" spans="1:13" ht="51.75" customHeight="1" outlineLevel="1" x14ac:dyDescent="0.35">
      <c r="A94" s="2" t="s">
        <v>45</v>
      </c>
      <c r="B94" s="2" t="s">
        <v>2405</v>
      </c>
      <c r="C94" s="2" t="s">
        <v>1060</v>
      </c>
      <c r="D94" s="242" t="s">
        <v>1158</v>
      </c>
      <c r="E94" s="5">
        <v>3</v>
      </c>
      <c r="F94" s="250" t="s">
        <v>50</v>
      </c>
      <c r="G94" s="251">
        <v>88485</v>
      </c>
      <c r="H94" s="251" t="s">
        <v>1157</v>
      </c>
      <c r="I94" s="252" t="s">
        <v>1060</v>
      </c>
      <c r="J94" s="253" t="s">
        <v>47</v>
      </c>
      <c r="K94" s="254">
        <v>546.57000000000005</v>
      </c>
      <c r="L94" s="254">
        <v>3.31</v>
      </c>
      <c r="M94" s="255">
        <v>1809.15</v>
      </c>
    </row>
    <row r="95" spans="1:13" ht="51.75" customHeight="1" outlineLevel="1" x14ac:dyDescent="0.35">
      <c r="A95" s="2" t="s">
        <v>45</v>
      </c>
      <c r="B95" s="2" t="s">
        <v>2405</v>
      </c>
      <c r="C95" s="2" t="s">
        <v>1164</v>
      </c>
      <c r="D95" s="242" t="s">
        <v>1163</v>
      </c>
      <c r="E95" s="5">
        <v>3</v>
      </c>
      <c r="F95" s="250" t="s">
        <v>50</v>
      </c>
      <c r="G95" s="251">
        <v>96130</v>
      </c>
      <c r="H95" s="251" t="s">
        <v>1162</v>
      </c>
      <c r="I95" s="252" t="s">
        <v>1164</v>
      </c>
      <c r="J95" s="253" t="s">
        <v>47</v>
      </c>
      <c r="K95" s="254">
        <v>546.57000000000005</v>
      </c>
      <c r="L95" s="254">
        <v>20.54</v>
      </c>
      <c r="M95" s="255">
        <v>11226.55</v>
      </c>
    </row>
    <row r="96" spans="1:13" ht="51.75" customHeight="1" outlineLevel="1" x14ac:dyDescent="0.35">
      <c r="A96" s="2" t="s">
        <v>45</v>
      </c>
      <c r="B96" s="2" t="s">
        <v>2405</v>
      </c>
      <c r="C96" s="2" t="s">
        <v>1072</v>
      </c>
      <c r="D96" s="242" t="s">
        <v>1169</v>
      </c>
      <c r="E96" s="5">
        <v>3</v>
      </c>
      <c r="F96" s="250" t="s">
        <v>50</v>
      </c>
      <c r="G96" s="251">
        <v>88489</v>
      </c>
      <c r="H96" s="251" t="s">
        <v>1168</v>
      </c>
      <c r="I96" s="252" t="s">
        <v>1072</v>
      </c>
      <c r="J96" s="253" t="s">
        <v>47</v>
      </c>
      <c r="K96" s="254">
        <v>546.57000000000005</v>
      </c>
      <c r="L96" s="254">
        <v>14.64</v>
      </c>
      <c r="M96" s="255">
        <v>8001.78</v>
      </c>
    </row>
    <row r="97" spans="1:14" ht="19.5" customHeight="1" outlineLevel="1" x14ac:dyDescent="0.35">
      <c r="A97" s="2">
        <v>0</v>
      </c>
      <c r="B97" s="2" t="s">
        <v>2405</v>
      </c>
      <c r="C97" s="2" t="s">
        <v>1172</v>
      </c>
      <c r="D97" s="242" t="s">
        <v>2417</v>
      </c>
      <c r="E97" s="5">
        <v>2</v>
      </c>
      <c r="F97" s="247"/>
      <c r="G97" s="41"/>
      <c r="H97" s="42" t="s">
        <v>99</v>
      </c>
      <c r="I97" s="248" t="s">
        <v>1172</v>
      </c>
      <c r="J97" s="41"/>
      <c r="K97" s="41"/>
      <c r="L97" s="41"/>
      <c r="M97" s="249">
        <v>37648.559999999998</v>
      </c>
    </row>
    <row r="98" spans="1:14" ht="51.75" customHeight="1" outlineLevel="1" x14ac:dyDescent="0.35">
      <c r="A98" s="2" t="s">
        <v>45</v>
      </c>
      <c r="B98" s="2" t="s">
        <v>2405</v>
      </c>
      <c r="C98" s="2" t="s">
        <v>1174</v>
      </c>
      <c r="D98" s="242" t="s">
        <v>1173</v>
      </c>
      <c r="E98" s="5">
        <v>3</v>
      </c>
      <c r="F98" s="250" t="s">
        <v>50</v>
      </c>
      <c r="G98" s="251">
        <v>92868</v>
      </c>
      <c r="H98" s="251" t="s">
        <v>103</v>
      </c>
      <c r="I98" s="252" t="s">
        <v>1174</v>
      </c>
      <c r="J98" s="253" t="s">
        <v>1031</v>
      </c>
      <c r="K98" s="254">
        <v>53</v>
      </c>
      <c r="L98" s="254">
        <v>15.66</v>
      </c>
      <c r="M98" s="255">
        <v>829.98</v>
      </c>
      <c r="N98" s="2">
        <v>12.39</v>
      </c>
    </row>
    <row r="99" spans="1:14" ht="51.75" customHeight="1" outlineLevel="1" x14ac:dyDescent="0.35">
      <c r="A99" s="2" t="s">
        <v>45</v>
      </c>
      <c r="B99" s="2" t="s">
        <v>2405</v>
      </c>
      <c r="C99" s="2" t="s">
        <v>1179</v>
      </c>
      <c r="D99" s="242" t="s">
        <v>1178</v>
      </c>
      <c r="E99" s="5">
        <v>3</v>
      </c>
      <c r="F99" s="250" t="s">
        <v>50</v>
      </c>
      <c r="G99" s="251">
        <v>91937</v>
      </c>
      <c r="H99" s="251" t="s">
        <v>106</v>
      </c>
      <c r="I99" s="252" t="s">
        <v>1179</v>
      </c>
      <c r="J99" s="253" t="s">
        <v>1031</v>
      </c>
      <c r="K99" s="254">
        <v>62</v>
      </c>
      <c r="L99" s="254">
        <v>13.02</v>
      </c>
      <c r="M99" s="255">
        <v>807.24</v>
      </c>
      <c r="N99" s="2">
        <v>10.3</v>
      </c>
    </row>
    <row r="100" spans="1:14" ht="54.75" customHeight="1" outlineLevel="1" x14ac:dyDescent="0.35">
      <c r="A100" s="2" t="s">
        <v>45</v>
      </c>
      <c r="B100" s="2" t="s">
        <v>2405</v>
      </c>
      <c r="C100" s="2" t="s">
        <v>1183</v>
      </c>
      <c r="D100" s="242" t="s">
        <v>1182</v>
      </c>
      <c r="E100" s="5">
        <v>3</v>
      </c>
      <c r="F100" s="250" t="s">
        <v>50</v>
      </c>
      <c r="G100" s="251">
        <v>91924</v>
      </c>
      <c r="H100" s="251" t="s">
        <v>109</v>
      </c>
      <c r="I100" s="252" t="s">
        <v>1183</v>
      </c>
      <c r="J100" s="253" t="s">
        <v>87</v>
      </c>
      <c r="K100" s="254">
        <v>782.4</v>
      </c>
      <c r="L100" s="254">
        <v>3.22</v>
      </c>
      <c r="M100" s="255">
        <v>2519.33</v>
      </c>
      <c r="N100" s="2">
        <v>2.5499999999999998</v>
      </c>
    </row>
    <row r="101" spans="1:14" ht="54.75" customHeight="1" outlineLevel="1" x14ac:dyDescent="0.35">
      <c r="A101" s="2" t="s">
        <v>45</v>
      </c>
      <c r="B101" s="2" t="s">
        <v>2405</v>
      </c>
      <c r="C101" s="2" t="s">
        <v>1188</v>
      </c>
      <c r="D101" s="242" t="s">
        <v>1187</v>
      </c>
      <c r="E101" s="5">
        <v>3</v>
      </c>
      <c r="F101" s="250" t="s">
        <v>50</v>
      </c>
      <c r="G101" s="251">
        <v>91926</v>
      </c>
      <c r="H101" s="251" t="s">
        <v>1186</v>
      </c>
      <c r="I101" s="252" t="s">
        <v>1188</v>
      </c>
      <c r="J101" s="253" t="s">
        <v>87</v>
      </c>
      <c r="K101" s="254">
        <v>895.4</v>
      </c>
      <c r="L101" s="254">
        <v>4.75</v>
      </c>
      <c r="M101" s="255">
        <v>4253.1499999999996</v>
      </c>
      <c r="N101" s="2">
        <v>3.76</v>
      </c>
    </row>
    <row r="102" spans="1:14" ht="54.75" customHeight="1" outlineLevel="1" x14ac:dyDescent="0.35">
      <c r="A102" s="2" t="s">
        <v>45</v>
      </c>
      <c r="B102" s="2" t="s">
        <v>2405</v>
      </c>
      <c r="C102" s="2" t="s">
        <v>1193</v>
      </c>
      <c r="D102" s="242" t="s">
        <v>1192</v>
      </c>
      <c r="E102" s="5">
        <v>3</v>
      </c>
      <c r="F102" s="250" t="s">
        <v>50</v>
      </c>
      <c r="G102" s="251">
        <v>91928</v>
      </c>
      <c r="H102" s="251" t="s">
        <v>1191</v>
      </c>
      <c r="I102" s="252" t="s">
        <v>1193</v>
      </c>
      <c r="J102" s="253" t="s">
        <v>87</v>
      </c>
      <c r="K102" s="254">
        <v>378.7</v>
      </c>
      <c r="L102" s="254">
        <v>7.47</v>
      </c>
      <c r="M102" s="255">
        <v>2828.89</v>
      </c>
    </row>
    <row r="103" spans="1:14" ht="54.75" customHeight="1" outlineLevel="1" x14ac:dyDescent="0.35">
      <c r="A103" s="2" t="s">
        <v>45</v>
      </c>
      <c r="B103" s="2" t="s">
        <v>2405</v>
      </c>
      <c r="C103" s="2" t="s">
        <v>1198</v>
      </c>
      <c r="D103" s="242" t="s">
        <v>1197</v>
      </c>
      <c r="E103" s="5">
        <v>3</v>
      </c>
      <c r="F103" s="250" t="s">
        <v>50</v>
      </c>
      <c r="G103" s="251">
        <v>91929</v>
      </c>
      <c r="H103" s="251" t="s">
        <v>1196</v>
      </c>
      <c r="I103" s="252" t="s">
        <v>1198</v>
      </c>
      <c r="J103" s="253" t="s">
        <v>87</v>
      </c>
      <c r="K103" s="254">
        <v>103.6</v>
      </c>
      <c r="L103" s="254">
        <v>8.0299999999999994</v>
      </c>
      <c r="M103" s="255">
        <v>831.91</v>
      </c>
    </row>
    <row r="104" spans="1:14" ht="54.75" customHeight="1" outlineLevel="1" x14ac:dyDescent="0.35">
      <c r="A104" s="2" t="s">
        <v>45</v>
      </c>
      <c r="B104" s="2" t="s">
        <v>2405</v>
      </c>
      <c r="C104" s="2" t="s">
        <v>1203</v>
      </c>
      <c r="D104" s="242" t="s">
        <v>1202</v>
      </c>
      <c r="E104" s="5">
        <v>3</v>
      </c>
      <c r="F104" s="250" t="s">
        <v>50</v>
      </c>
      <c r="G104" s="251">
        <v>92980</v>
      </c>
      <c r="H104" s="251" t="s">
        <v>1201</v>
      </c>
      <c r="I104" s="252" t="s">
        <v>1203</v>
      </c>
      <c r="J104" s="253" t="s">
        <v>87</v>
      </c>
      <c r="K104" s="254">
        <v>131.1</v>
      </c>
      <c r="L104" s="254">
        <v>12.73</v>
      </c>
      <c r="M104" s="255">
        <v>1668.9</v>
      </c>
    </row>
    <row r="105" spans="1:14" ht="54.75" customHeight="1" outlineLevel="1" x14ac:dyDescent="0.35">
      <c r="A105" s="2" t="s">
        <v>45</v>
      </c>
      <c r="B105" s="2" t="s">
        <v>2405</v>
      </c>
      <c r="C105" s="2" t="s">
        <v>1208</v>
      </c>
      <c r="D105" s="242" t="s">
        <v>1207</v>
      </c>
      <c r="E105" s="5">
        <v>3</v>
      </c>
      <c r="F105" s="250" t="s">
        <v>50</v>
      </c>
      <c r="G105" s="251">
        <v>101887</v>
      </c>
      <c r="H105" s="251" t="s">
        <v>1206</v>
      </c>
      <c r="I105" s="252" t="s">
        <v>1208</v>
      </c>
      <c r="J105" s="253" t="s">
        <v>87</v>
      </c>
      <c r="K105" s="254">
        <v>20.3</v>
      </c>
      <c r="L105" s="254">
        <v>19.95</v>
      </c>
      <c r="M105" s="255">
        <v>404.99</v>
      </c>
    </row>
    <row r="106" spans="1:14" ht="54.75" customHeight="1" outlineLevel="1" x14ac:dyDescent="0.35">
      <c r="A106" s="2" t="s">
        <v>45</v>
      </c>
      <c r="B106" s="2" t="s">
        <v>2405</v>
      </c>
      <c r="C106" s="2" t="s">
        <v>1213</v>
      </c>
      <c r="D106" s="242" t="s">
        <v>1212</v>
      </c>
      <c r="E106" s="5">
        <v>3</v>
      </c>
      <c r="F106" s="250" t="s">
        <v>50</v>
      </c>
      <c r="G106" s="251">
        <v>101889</v>
      </c>
      <c r="H106" s="251" t="s">
        <v>1211</v>
      </c>
      <c r="I106" s="252" t="s">
        <v>1213</v>
      </c>
      <c r="J106" s="253" t="s">
        <v>87</v>
      </c>
      <c r="K106" s="254">
        <v>81.2</v>
      </c>
      <c r="L106" s="254">
        <v>30.94</v>
      </c>
      <c r="M106" s="255">
        <v>2512.33</v>
      </c>
    </row>
    <row r="107" spans="1:14" ht="54.75" customHeight="1" outlineLevel="1" x14ac:dyDescent="0.35">
      <c r="A107" s="2" t="s">
        <v>1217</v>
      </c>
      <c r="B107" s="2" t="s">
        <v>2405</v>
      </c>
      <c r="C107" s="2" t="s">
        <v>1219</v>
      </c>
      <c r="D107" s="242" t="s">
        <v>1218</v>
      </c>
      <c r="E107" s="5">
        <v>3</v>
      </c>
      <c r="F107" s="250" t="s">
        <v>50</v>
      </c>
      <c r="G107" s="251">
        <v>39773</v>
      </c>
      <c r="H107" s="251" t="s">
        <v>1216</v>
      </c>
      <c r="I107" s="252" t="s">
        <v>1219</v>
      </c>
      <c r="J107" s="253" t="s">
        <v>1220</v>
      </c>
      <c r="K107" s="254">
        <v>3</v>
      </c>
      <c r="L107" s="254">
        <v>122.24</v>
      </c>
      <c r="M107" s="255">
        <v>366.72</v>
      </c>
      <c r="N107" s="2" t="s">
        <v>2418</v>
      </c>
    </row>
    <row r="108" spans="1:14" ht="54.75" customHeight="1" outlineLevel="1" x14ac:dyDescent="0.35">
      <c r="A108" s="2" t="s">
        <v>45</v>
      </c>
      <c r="B108" s="2" t="s">
        <v>2405</v>
      </c>
      <c r="C108" s="2" t="s">
        <v>1225</v>
      </c>
      <c r="D108" s="242" t="s">
        <v>1224</v>
      </c>
      <c r="E108" s="5">
        <v>3</v>
      </c>
      <c r="F108" s="250" t="s">
        <v>50</v>
      </c>
      <c r="G108" s="251">
        <v>101890</v>
      </c>
      <c r="H108" s="251" t="s">
        <v>1223</v>
      </c>
      <c r="I108" s="252" t="s">
        <v>1225</v>
      </c>
      <c r="J108" s="253" t="s">
        <v>1031</v>
      </c>
      <c r="K108" s="254">
        <v>27</v>
      </c>
      <c r="L108" s="254">
        <v>18.420000000000002</v>
      </c>
      <c r="M108" s="255">
        <v>497.34</v>
      </c>
      <c r="N108" s="2">
        <v>14.57</v>
      </c>
    </row>
    <row r="109" spans="1:14" ht="54.75" customHeight="1" outlineLevel="1" x14ac:dyDescent="0.35">
      <c r="A109" s="2" t="s">
        <v>45</v>
      </c>
      <c r="B109" s="2" t="s">
        <v>2405</v>
      </c>
      <c r="C109" s="2" t="s">
        <v>1230</v>
      </c>
      <c r="D109" s="242" t="s">
        <v>1229</v>
      </c>
      <c r="E109" s="5">
        <v>3</v>
      </c>
      <c r="F109" s="250" t="s">
        <v>50</v>
      </c>
      <c r="G109" s="251">
        <v>93658</v>
      </c>
      <c r="H109" s="251" t="s">
        <v>1228</v>
      </c>
      <c r="I109" s="252" t="s">
        <v>1230</v>
      </c>
      <c r="J109" s="253" t="s">
        <v>1031</v>
      </c>
      <c r="K109" s="254">
        <v>1</v>
      </c>
      <c r="L109" s="254">
        <v>23.97</v>
      </c>
      <c r="M109" s="255">
        <v>23.97</v>
      </c>
      <c r="N109" s="2">
        <v>18.96</v>
      </c>
    </row>
    <row r="110" spans="1:14" ht="54.75" customHeight="1" outlineLevel="1" x14ac:dyDescent="0.35">
      <c r="A110" s="2" t="s">
        <v>1217</v>
      </c>
      <c r="B110" s="2" t="s">
        <v>2405</v>
      </c>
      <c r="C110" s="2" t="s">
        <v>1235</v>
      </c>
      <c r="D110" s="242" t="s">
        <v>1234</v>
      </c>
      <c r="E110" s="5">
        <v>3</v>
      </c>
      <c r="F110" s="250" t="s">
        <v>50</v>
      </c>
      <c r="G110" s="251">
        <v>39452</v>
      </c>
      <c r="H110" s="251" t="s">
        <v>1233</v>
      </c>
      <c r="I110" s="252" t="s">
        <v>1235</v>
      </c>
      <c r="J110" s="253" t="s">
        <v>1220</v>
      </c>
      <c r="K110" s="254">
        <v>1</v>
      </c>
      <c r="L110" s="254">
        <v>205.37</v>
      </c>
      <c r="M110" s="255">
        <v>205.37</v>
      </c>
      <c r="N110" s="2" t="s">
        <v>2418</v>
      </c>
    </row>
    <row r="111" spans="1:14" ht="33" customHeight="1" outlineLevel="1" x14ac:dyDescent="0.35">
      <c r="A111" s="2" t="s">
        <v>45</v>
      </c>
      <c r="B111" s="2" t="s">
        <v>2405</v>
      </c>
      <c r="C111" s="2" t="s">
        <v>1240</v>
      </c>
      <c r="D111" s="242" t="s">
        <v>1239</v>
      </c>
      <c r="E111" s="5">
        <v>3</v>
      </c>
      <c r="F111" s="250" t="s">
        <v>50</v>
      </c>
      <c r="G111" s="251">
        <v>91953</v>
      </c>
      <c r="H111" s="251" t="s">
        <v>1238</v>
      </c>
      <c r="I111" s="252" t="s">
        <v>1240</v>
      </c>
      <c r="J111" s="253" t="s">
        <v>1031</v>
      </c>
      <c r="K111" s="254">
        <v>28</v>
      </c>
      <c r="L111" s="254">
        <v>30.46</v>
      </c>
      <c r="M111" s="255">
        <v>852.88</v>
      </c>
    </row>
    <row r="112" spans="1:14" ht="33" customHeight="1" outlineLevel="1" x14ac:dyDescent="0.35">
      <c r="A112" s="2" t="s">
        <v>45</v>
      </c>
      <c r="B112" s="2" t="s">
        <v>2405</v>
      </c>
      <c r="C112" s="2" t="s">
        <v>1245</v>
      </c>
      <c r="D112" s="242" t="s">
        <v>1244</v>
      </c>
      <c r="E112" s="5">
        <v>3</v>
      </c>
      <c r="F112" s="250" t="s">
        <v>50</v>
      </c>
      <c r="G112" s="251">
        <v>91969</v>
      </c>
      <c r="H112" s="251" t="s">
        <v>1243</v>
      </c>
      <c r="I112" s="252" t="s">
        <v>1245</v>
      </c>
      <c r="J112" s="253" t="s">
        <v>1031</v>
      </c>
      <c r="K112" s="254">
        <v>1</v>
      </c>
      <c r="L112" s="254">
        <v>82.48</v>
      </c>
      <c r="M112" s="255">
        <v>82.48</v>
      </c>
    </row>
    <row r="113" spans="1:14" ht="63" customHeight="1" outlineLevel="1" x14ac:dyDescent="0.35">
      <c r="A113" s="2" t="s">
        <v>45</v>
      </c>
      <c r="B113" s="2" t="s">
        <v>2405</v>
      </c>
      <c r="C113" s="2" t="s">
        <v>1250</v>
      </c>
      <c r="D113" s="242" t="s">
        <v>1249</v>
      </c>
      <c r="E113" s="5">
        <v>3</v>
      </c>
      <c r="F113" s="250" t="s">
        <v>50</v>
      </c>
      <c r="G113" s="251">
        <v>92000</v>
      </c>
      <c r="H113" s="251" t="s">
        <v>1248</v>
      </c>
      <c r="I113" s="252" t="s">
        <v>1250</v>
      </c>
      <c r="J113" s="253" t="s">
        <v>1031</v>
      </c>
      <c r="K113" s="254">
        <v>56</v>
      </c>
      <c r="L113" s="254">
        <v>32.119999999999997</v>
      </c>
      <c r="M113" s="255">
        <v>1798.72</v>
      </c>
    </row>
    <row r="114" spans="1:14" ht="63" customHeight="1" outlineLevel="1" x14ac:dyDescent="0.35">
      <c r="A114" s="2" t="s">
        <v>45</v>
      </c>
      <c r="B114" s="2" t="s">
        <v>2405</v>
      </c>
      <c r="C114" s="2" t="s">
        <v>1255</v>
      </c>
      <c r="D114" s="242" t="s">
        <v>1254</v>
      </c>
      <c r="E114" s="5">
        <v>3</v>
      </c>
      <c r="F114" s="250" t="s">
        <v>50</v>
      </c>
      <c r="G114" s="251">
        <v>92001</v>
      </c>
      <c r="H114" s="251" t="s">
        <v>1253</v>
      </c>
      <c r="I114" s="252" t="s">
        <v>1255</v>
      </c>
      <c r="J114" s="253" t="s">
        <v>1031</v>
      </c>
      <c r="K114" s="254">
        <v>17</v>
      </c>
      <c r="L114" s="254">
        <v>34.869999999999997</v>
      </c>
      <c r="M114" s="255">
        <v>592.79</v>
      </c>
    </row>
    <row r="115" spans="1:14" ht="63" customHeight="1" outlineLevel="1" x14ac:dyDescent="0.35">
      <c r="A115" s="2" t="s">
        <v>45</v>
      </c>
      <c r="B115" s="2" t="s">
        <v>2405</v>
      </c>
      <c r="C115" s="2" t="s">
        <v>1260</v>
      </c>
      <c r="D115" s="242" t="s">
        <v>1259</v>
      </c>
      <c r="E115" s="5">
        <v>3</v>
      </c>
      <c r="F115" s="250" t="s">
        <v>50</v>
      </c>
      <c r="G115" s="251">
        <v>91955</v>
      </c>
      <c r="H115" s="251" t="s">
        <v>1258</v>
      </c>
      <c r="I115" s="252" t="s">
        <v>1260</v>
      </c>
      <c r="J115" s="253" t="s">
        <v>1031</v>
      </c>
      <c r="K115" s="254">
        <v>2</v>
      </c>
      <c r="L115" s="254">
        <v>36.909999999999997</v>
      </c>
      <c r="M115" s="255">
        <v>73.819999999999993</v>
      </c>
    </row>
    <row r="116" spans="1:14" ht="63" customHeight="1" outlineLevel="1" x14ac:dyDescent="0.35">
      <c r="A116" s="2" t="s">
        <v>45</v>
      </c>
      <c r="B116" s="2" t="s">
        <v>2405</v>
      </c>
      <c r="C116" s="2" t="s">
        <v>1265</v>
      </c>
      <c r="D116" s="242" t="s">
        <v>1264</v>
      </c>
      <c r="E116" s="5">
        <v>3</v>
      </c>
      <c r="F116" s="250" t="s">
        <v>50</v>
      </c>
      <c r="G116" s="251">
        <v>91834</v>
      </c>
      <c r="H116" s="251" t="s">
        <v>1263</v>
      </c>
      <c r="I116" s="252" t="s">
        <v>1265</v>
      </c>
      <c r="J116" s="253" t="s">
        <v>87</v>
      </c>
      <c r="K116" s="254">
        <v>586.6</v>
      </c>
      <c r="L116" s="254">
        <v>11.44</v>
      </c>
      <c r="M116" s="255">
        <v>6710.7</v>
      </c>
    </row>
    <row r="117" spans="1:14" ht="63" customHeight="1" outlineLevel="1" x14ac:dyDescent="0.35">
      <c r="A117" s="2" t="s">
        <v>45</v>
      </c>
      <c r="B117" s="2" t="s">
        <v>2405</v>
      </c>
      <c r="C117" s="2" t="s">
        <v>1270</v>
      </c>
      <c r="D117" s="242" t="s">
        <v>1269</v>
      </c>
      <c r="E117" s="5">
        <v>3</v>
      </c>
      <c r="F117" s="250" t="s">
        <v>50</v>
      </c>
      <c r="G117" s="251">
        <v>91846</v>
      </c>
      <c r="H117" s="251" t="s">
        <v>1268</v>
      </c>
      <c r="I117" s="252" t="s">
        <v>1270</v>
      </c>
      <c r="J117" s="253" t="s">
        <v>87</v>
      </c>
      <c r="K117" s="254">
        <v>18.2</v>
      </c>
      <c r="L117" s="254">
        <v>10.38</v>
      </c>
      <c r="M117" s="255">
        <v>188.92</v>
      </c>
    </row>
    <row r="118" spans="1:14" ht="63" customHeight="1" outlineLevel="1" x14ac:dyDescent="0.35">
      <c r="A118" s="2" t="s">
        <v>45</v>
      </c>
      <c r="B118" s="2" t="s">
        <v>2405</v>
      </c>
      <c r="C118" s="2" t="s">
        <v>1275</v>
      </c>
      <c r="D118" s="242" t="s">
        <v>1274</v>
      </c>
      <c r="E118" s="5">
        <v>3</v>
      </c>
      <c r="F118" s="250" t="s">
        <v>50</v>
      </c>
      <c r="G118" s="251">
        <v>91865</v>
      </c>
      <c r="H118" s="251" t="s">
        <v>1273</v>
      </c>
      <c r="I118" s="252" t="s">
        <v>1275</v>
      </c>
      <c r="J118" s="253" t="s">
        <v>87</v>
      </c>
      <c r="K118" s="254">
        <v>32.6</v>
      </c>
      <c r="L118" s="254">
        <v>21.08</v>
      </c>
      <c r="M118" s="255">
        <v>687.21</v>
      </c>
    </row>
    <row r="119" spans="1:14" ht="63" customHeight="1" outlineLevel="1" x14ac:dyDescent="0.35">
      <c r="A119" s="2" t="s">
        <v>45</v>
      </c>
      <c r="B119" s="2" t="s">
        <v>2405</v>
      </c>
      <c r="C119" s="2" t="s">
        <v>1280</v>
      </c>
      <c r="D119" s="242" t="s">
        <v>1279</v>
      </c>
      <c r="E119" s="5">
        <v>3</v>
      </c>
      <c r="F119" s="250" t="s">
        <v>50</v>
      </c>
      <c r="G119" s="251">
        <v>93009</v>
      </c>
      <c r="H119" s="251" t="s">
        <v>1278</v>
      </c>
      <c r="I119" s="252" t="s">
        <v>1280</v>
      </c>
      <c r="J119" s="253" t="s">
        <v>87</v>
      </c>
      <c r="K119" s="254">
        <v>3.91</v>
      </c>
      <c r="L119" s="254">
        <v>32.64</v>
      </c>
      <c r="M119" s="255">
        <v>127.62</v>
      </c>
    </row>
    <row r="120" spans="1:14" ht="63" customHeight="1" outlineLevel="1" x14ac:dyDescent="0.35">
      <c r="A120" s="2" t="s">
        <v>45</v>
      </c>
      <c r="B120" s="2" t="s">
        <v>2405</v>
      </c>
      <c r="C120" s="2" t="s">
        <v>1285</v>
      </c>
      <c r="D120" s="242" t="s">
        <v>1284</v>
      </c>
      <c r="E120" s="5">
        <v>3</v>
      </c>
      <c r="F120" s="250" t="s">
        <v>50</v>
      </c>
      <c r="G120" s="251">
        <v>91867</v>
      </c>
      <c r="H120" s="251" t="s">
        <v>1283</v>
      </c>
      <c r="I120" s="252" t="s">
        <v>1285</v>
      </c>
      <c r="J120" s="253" t="s">
        <v>87</v>
      </c>
      <c r="K120" s="254">
        <v>1</v>
      </c>
      <c r="L120" s="254">
        <v>10.91</v>
      </c>
      <c r="M120" s="255">
        <v>10.91</v>
      </c>
    </row>
    <row r="121" spans="1:14" ht="63" customHeight="1" outlineLevel="1" x14ac:dyDescent="0.35">
      <c r="A121" s="2" t="s">
        <v>45</v>
      </c>
      <c r="B121" s="2" t="s">
        <v>2405</v>
      </c>
      <c r="C121" s="2" t="s">
        <v>1290</v>
      </c>
      <c r="D121" s="242" t="s">
        <v>1289</v>
      </c>
      <c r="E121" s="5">
        <v>3</v>
      </c>
      <c r="F121" s="250" t="s">
        <v>50</v>
      </c>
      <c r="G121" s="251">
        <v>97608</v>
      </c>
      <c r="H121" s="251" t="s">
        <v>1288</v>
      </c>
      <c r="I121" s="252" t="s">
        <v>1290</v>
      </c>
      <c r="J121" s="253" t="s">
        <v>1031</v>
      </c>
      <c r="K121" s="254">
        <v>17</v>
      </c>
      <c r="L121" s="254">
        <v>140.38999999999999</v>
      </c>
      <c r="M121" s="255">
        <v>2386.63</v>
      </c>
    </row>
    <row r="122" spans="1:14" ht="43.5" customHeight="1" outlineLevel="1" x14ac:dyDescent="0.35">
      <c r="A122" s="2" t="s">
        <v>45</v>
      </c>
      <c r="B122" s="2" t="s">
        <v>2405</v>
      </c>
      <c r="C122" s="2" t="s">
        <v>1295</v>
      </c>
      <c r="D122" s="242" t="s">
        <v>1294</v>
      </c>
      <c r="E122" s="5">
        <v>3</v>
      </c>
      <c r="F122" s="250" t="s">
        <v>50</v>
      </c>
      <c r="G122" s="251">
        <v>103782</v>
      </c>
      <c r="H122" s="251" t="s">
        <v>1293</v>
      </c>
      <c r="I122" s="252" t="s">
        <v>1295</v>
      </c>
      <c r="J122" s="253" t="s">
        <v>1031</v>
      </c>
      <c r="K122" s="254">
        <v>45</v>
      </c>
      <c r="L122" s="254">
        <v>39.58</v>
      </c>
      <c r="M122" s="255">
        <v>1781.1</v>
      </c>
    </row>
    <row r="123" spans="1:14" ht="52.5" customHeight="1" outlineLevel="1" x14ac:dyDescent="0.35">
      <c r="A123" s="2" t="s">
        <v>45</v>
      </c>
      <c r="B123" s="2" t="s">
        <v>2405</v>
      </c>
      <c r="C123" s="2" t="s">
        <v>1300</v>
      </c>
      <c r="D123" s="242" t="s">
        <v>1299</v>
      </c>
      <c r="E123" s="5">
        <v>3</v>
      </c>
      <c r="F123" s="250" t="s">
        <v>50</v>
      </c>
      <c r="G123" s="251">
        <v>101509</v>
      </c>
      <c r="H123" s="251" t="s">
        <v>1298</v>
      </c>
      <c r="I123" s="252" t="s">
        <v>1300</v>
      </c>
      <c r="J123" s="253" t="s">
        <v>1031</v>
      </c>
      <c r="K123" s="254">
        <v>1</v>
      </c>
      <c r="L123" s="254">
        <v>2101.96</v>
      </c>
      <c r="M123" s="255">
        <v>2101.96</v>
      </c>
    </row>
    <row r="124" spans="1:14" ht="33" customHeight="1" outlineLevel="1" x14ac:dyDescent="0.35">
      <c r="A124" s="2" t="s">
        <v>1217</v>
      </c>
      <c r="B124" s="2" t="s">
        <v>2405</v>
      </c>
      <c r="C124" s="2" t="s">
        <v>1305</v>
      </c>
      <c r="D124" s="242" t="s">
        <v>1304</v>
      </c>
      <c r="E124" s="5">
        <v>3</v>
      </c>
      <c r="F124" s="250" t="s">
        <v>50</v>
      </c>
      <c r="G124" s="251">
        <v>5044</v>
      </c>
      <c r="H124" s="251" t="s">
        <v>1303</v>
      </c>
      <c r="I124" s="252" t="s">
        <v>1305</v>
      </c>
      <c r="J124" s="253" t="s">
        <v>1220</v>
      </c>
      <c r="K124" s="254">
        <v>1</v>
      </c>
      <c r="L124" s="254">
        <v>1117.45</v>
      </c>
      <c r="M124" s="255">
        <v>1117.45</v>
      </c>
    </row>
    <row r="125" spans="1:14" ht="33" customHeight="1" outlineLevel="1" x14ac:dyDescent="0.35">
      <c r="A125" s="2" t="s">
        <v>45</v>
      </c>
      <c r="B125" s="2" t="s">
        <v>2405</v>
      </c>
      <c r="C125" s="2" t="s">
        <v>1310</v>
      </c>
      <c r="D125" s="242" t="s">
        <v>1309</v>
      </c>
      <c r="E125" s="5">
        <v>3</v>
      </c>
      <c r="F125" s="250" t="s">
        <v>50</v>
      </c>
      <c r="G125" s="251">
        <v>101875</v>
      </c>
      <c r="H125" s="251" t="s">
        <v>1308</v>
      </c>
      <c r="I125" s="252" t="s">
        <v>1310</v>
      </c>
      <c r="J125" s="253" t="s">
        <v>1031</v>
      </c>
      <c r="K125" s="254">
        <v>3</v>
      </c>
      <c r="L125" s="254">
        <v>461.75</v>
      </c>
      <c r="M125" s="255">
        <v>1385.25</v>
      </c>
    </row>
    <row r="126" spans="1:14" ht="18.75" customHeight="1" outlineLevel="1" x14ac:dyDescent="0.35">
      <c r="A126" s="2">
        <v>0</v>
      </c>
      <c r="B126" s="2" t="s">
        <v>2405</v>
      </c>
      <c r="C126" s="2" t="s">
        <v>1313</v>
      </c>
      <c r="D126" s="242" t="s">
        <v>2419</v>
      </c>
      <c r="E126" s="5">
        <v>2</v>
      </c>
      <c r="F126" s="247"/>
      <c r="G126" s="41"/>
      <c r="H126" s="42" t="s">
        <v>112</v>
      </c>
      <c r="I126" s="248" t="s">
        <v>1313</v>
      </c>
      <c r="J126" s="41"/>
      <c r="K126" s="41"/>
      <c r="L126" s="41"/>
      <c r="M126" s="249">
        <v>289029.08999999997</v>
      </c>
    </row>
    <row r="127" spans="1:14" ht="33" customHeight="1" outlineLevel="1" x14ac:dyDescent="0.35">
      <c r="A127" s="2" t="s">
        <v>45</v>
      </c>
      <c r="B127" s="2" t="s">
        <v>2405</v>
      </c>
      <c r="C127" s="2" t="s">
        <v>1315</v>
      </c>
      <c r="D127" s="242" t="s">
        <v>1314</v>
      </c>
      <c r="E127" s="5">
        <v>3</v>
      </c>
      <c r="F127" s="250" t="s">
        <v>50</v>
      </c>
      <c r="G127" s="251">
        <v>96620</v>
      </c>
      <c r="H127" s="251" t="s">
        <v>116</v>
      </c>
      <c r="I127" s="252" t="s">
        <v>1315</v>
      </c>
      <c r="J127" s="253" t="s">
        <v>101</v>
      </c>
      <c r="K127" s="254">
        <v>34.950000000000003</v>
      </c>
      <c r="L127" s="254">
        <v>704.05</v>
      </c>
      <c r="M127" s="255">
        <v>24606.55</v>
      </c>
      <c r="N127" s="2">
        <v>557</v>
      </c>
    </row>
    <row r="128" spans="1:14" ht="93.75" customHeight="1" outlineLevel="1" x14ac:dyDescent="0.35">
      <c r="A128" s="2" t="s">
        <v>45</v>
      </c>
      <c r="B128" s="2" t="s">
        <v>2405</v>
      </c>
      <c r="C128" s="2" t="s">
        <v>2420</v>
      </c>
      <c r="D128" s="242" t="s">
        <v>1330</v>
      </c>
      <c r="E128" s="5">
        <v>3</v>
      </c>
      <c r="F128" s="250" t="s">
        <v>50</v>
      </c>
      <c r="G128" s="251">
        <v>94439</v>
      </c>
      <c r="H128" s="251" t="s">
        <v>1329</v>
      </c>
      <c r="I128" s="252" t="s">
        <v>1331</v>
      </c>
      <c r="J128" s="253" t="s">
        <v>47</v>
      </c>
      <c r="K128" s="254">
        <v>698.86</v>
      </c>
      <c r="L128" s="254">
        <v>53.99</v>
      </c>
      <c r="M128" s="255">
        <v>37731.449999999997</v>
      </c>
      <c r="N128" s="2">
        <v>42.71</v>
      </c>
    </row>
    <row r="129" spans="1:14" ht="56.25" customHeight="1" outlineLevel="1" x14ac:dyDescent="0.35">
      <c r="A129" s="2" t="s">
        <v>45</v>
      </c>
      <c r="B129" s="2" t="s">
        <v>2405</v>
      </c>
      <c r="C129" s="2" t="s">
        <v>1346</v>
      </c>
      <c r="D129" s="242" t="s">
        <v>1345</v>
      </c>
      <c r="E129" s="5">
        <v>3</v>
      </c>
      <c r="F129" s="250" t="s">
        <v>50</v>
      </c>
      <c r="G129" s="251">
        <v>87258</v>
      </c>
      <c r="H129" s="251" t="s">
        <v>1344</v>
      </c>
      <c r="I129" s="252" t="s">
        <v>1346</v>
      </c>
      <c r="J129" s="253" t="s">
        <v>47</v>
      </c>
      <c r="K129" s="254">
        <v>542.02</v>
      </c>
      <c r="L129" s="254">
        <v>202.87</v>
      </c>
      <c r="M129" s="255">
        <v>109959.6</v>
      </c>
      <c r="N129" s="2">
        <v>160.5</v>
      </c>
    </row>
    <row r="130" spans="1:14" ht="56.25" customHeight="1" outlineLevel="1" x14ac:dyDescent="0.35">
      <c r="A130" s="2" t="s">
        <v>45</v>
      </c>
      <c r="B130" s="2" t="s">
        <v>2405</v>
      </c>
      <c r="C130" s="2" t="s">
        <v>1152</v>
      </c>
      <c r="D130" s="242" t="s">
        <v>1358</v>
      </c>
      <c r="E130" s="5">
        <v>3</v>
      </c>
      <c r="F130" s="250" t="s">
        <v>44</v>
      </c>
      <c r="G130" s="251">
        <v>7</v>
      </c>
      <c r="H130" s="251" t="s">
        <v>1357</v>
      </c>
      <c r="I130" s="252" t="s">
        <v>1152</v>
      </c>
      <c r="J130" s="253" t="s">
        <v>1143</v>
      </c>
      <c r="K130" s="254">
        <v>156.84</v>
      </c>
      <c r="L130" s="254">
        <v>355.54</v>
      </c>
      <c r="M130" s="255">
        <v>55762.89</v>
      </c>
    </row>
    <row r="131" spans="1:14" ht="56.25" customHeight="1" outlineLevel="1" x14ac:dyDescent="0.35">
      <c r="A131" s="2" t="s">
        <v>45</v>
      </c>
      <c r="B131" s="2" t="s">
        <v>2405</v>
      </c>
      <c r="C131" s="2" t="s">
        <v>1364</v>
      </c>
      <c r="D131" s="242" t="s">
        <v>1363</v>
      </c>
      <c r="E131" s="5">
        <v>3</v>
      </c>
      <c r="F131" s="250" t="s">
        <v>50</v>
      </c>
      <c r="G131" s="251">
        <v>92403</v>
      </c>
      <c r="H131" s="251" t="s">
        <v>1362</v>
      </c>
      <c r="I131" s="252" t="s">
        <v>1364</v>
      </c>
      <c r="J131" s="253" t="s">
        <v>47</v>
      </c>
      <c r="K131" s="254">
        <v>537</v>
      </c>
      <c r="L131" s="254">
        <v>60.1</v>
      </c>
      <c r="M131" s="255">
        <v>32273.7</v>
      </c>
    </row>
    <row r="132" spans="1:14" ht="56.25" customHeight="1" outlineLevel="1" x14ac:dyDescent="0.35">
      <c r="A132" s="2" t="s">
        <v>45</v>
      </c>
      <c r="B132" s="2" t="s">
        <v>2405</v>
      </c>
      <c r="C132" s="2" t="s">
        <v>1369</v>
      </c>
      <c r="D132" s="242" t="s">
        <v>1368</v>
      </c>
      <c r="E132" s="5">
        <v>3</v>
      </c>
      <c r="F132" s="250" t="s">
        <v>50</v>
      </c>
      <c r="G132" s="251">
        <v>94273</v>
      </c>
      <c r="H132" s="251" t="s">
        <v>1367</v>
      </c>
      <c r="I132" s="252" t="s">
        <v>1369</v>
      </c>
      <c r="J132" s="253" t="s">
        <v>87</v>
      </c>
      <c r="K132" s="254">
        <v>211.06</v>
      </c>
      <c r="L132" s="254">
        <v>56.44</v>
      </c>
      <c r="M132" s="255">
        <v>11912.23</v>
      </c>
    </row>
    <row r="133" spans="1:14" ht="56.25" customHeight="1" outlineLevel="1" x14ac:dyDescent="0.35">
      <c r="A133" s="2" t="s">
        <v>45</v>
      </c>
      <c r="B133" s="2" t="s">
        <v>2405</v>
      </c>
      <c r="C133" s="2" t="s">
        <v>1369</v>
      </c>
      <c r="D133" s="242" t="s">
        <v>1373</v>
      </c>
      <c r="E133" s="5">
        <v>3</v>
      </c>
      <c r="F133" s="250" t="s">
        <v>50</v>
      </c>
      <c r="G133" s="251">
        <v>94273</v>
      </c>
      <c r="H133" s="251" t="s">
        <v>1372</v>
      </c>
      <c r="I133" s="252" t="s">
        <v>1369</v>
      </c>
      <c r="J133" s="253" t="s">
        <v>87</v>
      </c>
      <c r="K133" s="254">
        <v>31.6</v>
      </c>
      <c r="L133" s="254">
        <v>56.44</v>
      </c>
      <c r="M133" s="255">
        <v>1783.5</v>
      </c>
    </row>
    <row r="134" spans="1:14" ht="56.25" customHeight="1" outlineLevel="1" x14ac:dyDescent="0.35">
      <c r="A134" s="2" t="s">
        <v>45</v>
      </c>
      <c r="B134" s="2" t="s">
        <v>2405</v>
      </c>
      <c r="C134" s="2" t="s">
        <v>1378</v>
      </c>
      <c r="D134" s="242" t="s">
        <v>1377</v>
      </c>
      <c r="E134" s="5">
        <v>3</v>
      </c>
      <c r="F134" s="250" t="s">
        <v>50</v>
      </c>
      <c r="G134" s="251">
        <v>93679</v>
      </c>
      <c r="H134" s="251" t="s">
        <v>1376</v>
      </c>
      <c r="I134" s="252" t="s">
        <v>1378</v>
      </c>
      <c r="J134" s="253" t="s">
        <v>47</v>
      </c>
      <c r="K134" s="254">
        <v>190.2</v>
      </c>
      <c r="L134" s="254">
        <v>78.86</v>
      </c>
      <c r="M134" s="255">
        <v>14999.17</v>
      </c>
    </row>
    <row r="135" spans="1:14" ht="19.5" customHeight="1" outlineLevel="1" x14ac:dyDescent="0.35">
      <c r="A135" s="2">
        <v>0</v>
      </c>
      <c r="B135" s="2" t="s">
        <v>2405</v>
      </c>
      <c r="C135" s="2" t="s">
        <v>1382</v>
      </c>
      <c r="D135" s="242" t="s">
        <v>2421</v>
      </c>
      <c r="E135" s="5">
        <v>2</v>
      </c>
      <c r="F135" s="247"/>
      <c r="G135" s="41"/>
      <c r="H135" s="42" t="s">
        <v>1381</v>
      </c>
      <c r="I135" s="248" t="s">
        <v>1382</v>
      </c>
      <c r="J135" s="41"/>
      <c r="K135" s="41"/>
      <c r="L135" s="41"/>
      <c r="M135" s="249">
        <v>145866.05000000002</v>
      </c>
    </row>
    <row r="136" spans="1:14" ht="59.25" customHeight="1" outlineLevel="1" x14ac:dyDescent="0.35">
      <c r="A136" s="2" t="s">
        <v>45</v>
      </c>
      <c r="B136" s="2" t="s">
        <v>2405</v>
      </c>
      <c r="C136" s="2" t="s">
        <v>1385</v>
      </c>
      <c r="D136" s="242" t="s">
        <v>1384</v>
      </c>
      <c r="E136" s="5">
        <v>3</v>
      </c>
      <c r="F136" s="250" t="s">
        <v>50</v>
      </c>
      <c r="G136" s="251">
        <v>94207</v>
      </c>
      <c r="H136" s="251" t="s">
        <v>1383</v>
      </c>
      <c r="I136" s="252" t="s">
        <v>1385</v>
      </c>
      <c r="J136" s="253" t="s">
        <v>47</v>
      </c>
      <c r="K136" s="254">
        <v>220.02</v>
      </c>
      <c r="L136" s="254">
        <v>74.47</v>
      </c>
      <c r="M136" s="255">
        <v>16384.89</v>
      </c>
      <c r="N136" s="2">
        <v>58.92</v>
      </c>
    </row>
    <row r="137" spans="1:14" ht="59.25" customHeight="1" outlineLevel="1" x14ac:dyDescent="0.35">
      <c r="A137" s="2" t="s">
        <v>45</v>
      </c>
      <c r="B137" s="2" t="s">
        <v>2405</v>
      </c>
      <c r="C137" s="2" t="s">
        <v>1393</v>
      </c>
      <c r="D137" s="242" t="s">
        <v>1392</v>
      </c>
      <c r="E137" s="5">
        <v>3</v>
      </c>
      <c r="F137" s="250" t="s">
        <v>50</v>
      </c>
      <c r="G137" s="251">
        <v>98546</v>
      </c>
      <c r="H137" s="251" t="s">
        <v>1391</v>
      </c>
      <c r="I137" s="252" t="s">
        <v>1393</v>
      </c>
      <c r="J137" s="253" t="s">
        <v>47</v>
      </c>
      <c r="K137" s="254">
        <v>107.02</v>
      </c>
      <c r="L137" s="254">
        <v>130.12</v>
      </c>
      <c r="M137" s="255">
        <v>13925.44</v>
      </c>
      <c r="N137" s="2">
        <v>102.94</v>
      </c>
    </row>
    <row r="138" spans="1:14" ht="59.25" customHeight="1" outlineLevel="1" x14ac:dyDescent="0.35">
      <c r="A138" s="2" t="s">
        <v>45</v>
      </c>
      <c r="B138" s="2" t="s">
        <v>2405</v>
      </c>
      <c r="C138" s="2" t="s">
        <v>1408</v>
      </c>
      <c r="D138" s="242" t="s">
        <v>1407</v>
      </c>
      <c r="E138" s="5">
        <v>3</v>
      </c>
      <c r="F138" s="250" t="s">
        <v>50</v>
      </c>
      <c r="G138" s="251">
        <v>98565</v>
      </c>
      <c r="H138" s="251" t="s">
        <v>1406</v>
      </c>
      <c r="I138" s="252" t="s">
        <v>1408</v>
      </c>
      <c r="J138" s="253" t="s">
        <v>47</v>
      </c>
      <c r="K138" s="254">
        <v>107.02</v>
      </c>
      <c r="L138" s="254">
        <v>53.68</v>
      </c>
      <c r="M138" s="255">
        <v>5744.83</v>
      </c>
      <c r="N138" s="2">
        <v>42.47</v>
      </c>
    </row>
    <row r="139" spans="1:14" ht="59.25" customHeight="1" outlineLevel="1" x14ac:dyDescent="0.35">
      <c r="A139" s="2" t="s">
        <v>45</v>
      </c>
      <c r="B139" s="2" t="s">
        <v>2405</v>
      </c>
      <c r="C139" s="2" t="s">
        <v>1419</v>
      </c>
      <c r="D139" s="242" t="s">
        <v>1418</v>
      </c>
      <c r="E139" s="5">
        <v>3</v>
      </c>
      <c r="F139" s="250" t="s">
        <v>50</v>
      </c>
      <c r="G139" s="251">
        <v>100373</v>
      </c>
      <c r="H139" s="251" t="s">
        <v>1417</v>
      </c>
      <c r="I139" s="252" t="s">
        <v>1419</v>
      </c>
      <c r="J139" s="253" t="s">
        <v>1031</v>
      </c>
      <c r="K139" s="254">
        <v>5</v>
      </c>
      <c r="L139" s="254">
        <v>2725.51</v>
      </c>
      <c r="M139" s="255">
        <v>13627.55</v>
      </c>
      <c r="N139" s="2">
        <v>2156.2600000000002</v>
      </c>
    </row>
    <row r="140" spans="1:14" ht="59.25" customHeight="1" outlineLevel="1" x14ac:dyDescent="0.35">
      <c r="A140" s="2" t="s">
        <v>45</v>
      </c>
      <c r="B140" s="2" t="s">
        <v>2405</v>
      </c>
      <c r="C140" s="2" t="s">
        <v>1424</v>
      </c>
      <c r="D140" s="242" t="s">
        <v>1423</v>
      </c>
      <c r="E140" s="5">
        <v>3</v>
      </c>
      <c r="F140" s="250" t="s">
        <v>50</v>
      </c>
      <c r="G140" s="251">
        <v>92562</v>
      </c>
      <c r="H140" s="251" t="s">
        <v>1422</v>
      </c>
      <c r="I140" s="252" t="s">
        <v>1424</v>
      </c>
      <c r="J140" s="253" t="s">
        <v>1031</v>
      </c>
      <c r="K140" s="254">
        <v>9</v>
      </c>
      <c r="L140" s="254">
        <v>2512.88</v>
      </c>
      <c r="M140" s="255">
        <v>22615.919999999998</v>
      </c>
      <c r="N140" s="2">
        <v>1988.04</v>
      </c>
    </row>
    <row r="141" spans="1:14" ht="59.25" customHeight="1" outlineLevel="1" x14ac:dyDescent="0.35">
      <c r="A141" s="2" t="s">
        <v>45</v>
      </c>
      <c r="B141" s="2" t="s">
        <v>2405</v>
      </c>
      <c r="C141" s="2" t="s">
        <v>1429</v>
      </c>
      <c r="D141" s="242" t="s">
        <v>1428</v>
      </c>
      <c r="E141" s="5">
        <v>3</v>
      </c>
      <c r="F141" s="250" t="s">
        <v>50</v>
      </c>
      <c r="G141" s="251">
        <v>92544</v>
      </c>
      <c r="H141" s="251" t="s">
        <v>1427</v>
      </c>
      <c r="I141" s="252" t="s">
        <v>1429</v>
      </c>
      <c r="J141" s="253" t="s">
        <v>47</v>
      </c>
      <c r="K141" s="254">
        <v>220.02</v>
      </c>
      <c r="L141" s="254">
        <v>18.28</v>
      </c>
      <c r="M141" s="255">
        <v>4021.97</v>
      </c>
      <c r="N141" s="2">
        <v>14.46</v>
      </c>
    </row>
    <row r="142" spans="1:14" ht="59.25" customHeight="1" outlineLevel="1" x14ac:dyDescent="0.35">
      <c r="A142" s="2" t="s">
        <v>45</v>
      </c>
      <c r="B142" s="2" t="s">
        <v>2405</v>
      </c>
      <c r="C142" s="2" t="s">
        <v>1436</v>
      </c>
      <c r="D142" s="242" t="s">
        <v>1435</v>
      </c>
      <c r="E142" s="5">
        <v>3</v>
      </c>
      <c r="F142" s="250" t="s">
        <v>50</v>
      </c>
      <c r="G142" s="251">
        <v>100435</v>
      </c>
      <c r="H142" s="251" t="s">
        <v>1434</v>
      </c>
      <c r="I142" s="252" t="s">
        <v>1436</v>
      </c>
      <c r="J142" s="253" t="s">
        <v>87</v>
      </c>
      <c r="K142" s="254">
        <v>91.35</v>
      </c>
      <c r="L142" s="254">
        <v>101.93</v>
      </c>
      <c r="M142" s="255">
        <v>9311.31</v>
      </c>
      <c r="N142" s="2">
        <v>80.64</v>
      </c>
    </row>
    <row r="143" spans="1:14" ht="59.25" customHeight="1" outlineLevel="1" x14ac:dyDescent="0.35">
      <c r="A143" s="2" t="s">
        <v>45</v>
      </c>
      <c r="B143" s="2" t="s">
        <v>2405</v>
      </c>
      <c r="C143" s="2" t="s">
        <v>1445</v>
      </c>
      <c r="D143" s="242" t="s">
        <v>1444</v>
      </c>
      <c r="E143" s="5">
        <v>3</v>
      </c>
      <c r="F143" s="250" t="s">
        <v>50</v>
      </c>
      <c r="G143" s="251">
        <v>94229</v>
      </c>
      <c r="H143" s="251" t="s">
        <v>1443</v>
      </c>
      <c r="I143" s="252" t="s">
        <v>1445</v>
      </c>
      <c r="J143" s="253" t="s">
        <v>87</v>
      </c>
      <c r="K143" s="254">
        <v>37.75</v>
      </c>
      <c r="L143" s="254">
        <v>198.22</v>
      </c>
      <c r="M143" s="255">
        <v>7482.81</v>
      </c>
      <c r="N143" s="2">
        <v>156.82</v>
      </c>
    </row>
    <row r="144" spans="1:14" ht="59.25" customHeight="1" outlineLevel="1" x14ac:dyDescent="0.35">
      <c r="A144" s="2" t="s">
        <v>45</v>
      </c>
      <c r="B144" s="2" t="s">
        <v>2405</v>
      </c>
      <c r="C144" s="2" t="s">
        <v>1454</v>
      </c>
      <c r="D144" s="242" t="s">
        <v>1453</v>
      </c>
      <c r="E144" s="5">
        <v>3</v>
      </c>
      <c r="F144" s="250" t="s">
        <v>50</v>
      </c>
      <c r="G144" s="251">
        <v>96113</v>
      </c>
      <c r="H144" s="251" t="s">
        <v>1452</v>
      </c>
      <c r="I144" s="252" t="s">
        <v>1454</v>
      </c>
      <c r="J144" s="253" t="s">
        <v>47</v>
      </c>
      <c r="K144" s="254">
        <v>491.02</v>
      </c>
      <c r="L144" s="254">
        <v>40.229999999999997</v>
      </c>
      <c r="M144" s="255">
        <v>19753.73</v>
      </c>
      <c r="N144" s="2">
        <v>31.83</v>
      </c>
    </row>
    <row r="145" spans="1:14" ht="59.25" customHeight="1" outlineLevel="1" x14ac:dyDescent="0.35">
      <c r="A145" s="2" t="s">
        <v>45</v>
      </c>
      <c r="B145" s="2" t="s">
        <v>2405</v>
      </c>
      <c r="C145" s="2" t="s">
        <v>1465</v>
      </c>
      <c r="D145" s="242" t="s">
        <v>1464</v>
      </c>
      <c r="E145" s="5">
        <v>3</v>
      </c>
      <c r="F145" s="250" t="s">
        <v>50</v>
      </c>
      <c r="G145" s="251">
        <v>94216</v>
      </c>
      <c r="H145" s="251" t="s">
        <v>1463</v>
      </c>
      <c r="I145" s="252" t="s">
        <v>1465</v>
      </c>
      <c r="J145" s="253" t="s">
        <v>47</v>
      </c>
      <c r="K145" s="254">
        <v>90</v>
      </c>
      <c r="L145" s="254">
        <v>296.8</v>
      </c>
      <c r="M145" s="255">
        <v>26712</v>
      </c>
      <c r="N145" s="2">
        <v>234.81</v>
      </c>
    </row>
    <row r="146" spans="1:14" ht="59.25" customHeight="1" outlineLevel="1" x14ac:dyDescent="0.35">
      <c r="A146" s="2" t="s">
        <v>45</v>
      </c>
      <c r="B146" s="2" t="s">
        <v>2405</v>
      </c>
      <c r="C146" s="2" t="s">
        <v>1470</v>
      </c>
      <c r="D146" s="242" t="s">
        <v>1469</v>
      </c>
      <c r="E146" s="5">
        <v>3</v>
      </c>
      <c r="F146" s="250" t="s">
        <v>50</v>
      </c>
      <c r="G146" s="251">
        <v>92580</v>
      </c>
      <c r="H146" s="251" t="s">
        <v>1468</v>
      </c>
      <c r="I146" s="252" t="s">
        <v>1470</v>
      </c>
      <c r="J146" s="253" t="s">
        <v>47</v>
      </c>
      <c r="K146" s="254">
        <v>90</v>
      </c>
      <c r="L146" s="254">
        <v>69.84</v>
      </c>
      <c r="M146" s="255">
        <v>6285.6</v>
      </c>
      <c r="N146" s="2">
        <v>55.25</v>
      </c>
    </row>
    <row r="147" spans="1:14" ht="21" customHeight="1" outlineLevel="1" x14ac:dyDescent="0.35">
      <c r="A147" s="2">
        <v>0</v>
      </c>
      <c r="B147" s="2" t="s">
        <v>2405</v>
      </c>
      <c r="C147" s="2" t="s">
        <v>1474</v>
      </c>
      <c r="D147" s="242" t="s">
        <v>2422</v>
      </c>
      <c r="E147" s="5">
        <v>2</v>
      </c>
      <c r="F147" s="247"/>
      <c r="G147" s="41"/>
      <c r="H147" s="42" t="s">
        <v>1473</v>
      </c>
      <c r="I147" s="248" t="s">
        <v>1474</v>
      </c>
      <c r="J147" s="41"/>
      <c r="K147" s="41"/>
      <c r="L147" s="41"/>
      <c r="M147" s="249">
        <v>34586.729999999996</v>
      </c>
    </row>
    <row r="148" spans="1:14" ht="59.25" customHeight="1" outlineLevel="1" x14ac:dyDescent="0.35">
      <c r="A148" s="2" t="s">
        <v>45</v>
      </c>
      <c r="B148" s="2" t="s">
        <v>2405</v>
      </c>
      <c r="C148" s="2" t="s">
        <v>2423</v>
      </c>
      <c r="D148" s="242" t="s">
        <v>1476</v>
      </c>
      <c r="E148" s="5">
        <v>3</v>
      </c>
      <c r="F148" s="250" t="s">
        <v>50</v>
      </c>
      <c r="G148" s="251">
        <v>91785</v>
      </c>
      <c r="H148" s="251" t="s">
        <v>1475</v>
      </c>
      <c r="I148" s="252" t="s">
        <v>1477</v>
      </c>
      <c r="J148" s="253" t="s">
        <v>87</v>
      </c>
      <c r="K148" s="254">
        <v>54.7</v>
      </c>
      <c r="L148" s="254">
        <v>44.92</v>
      </c>
      <c r="M148" s="255">
        <v>2457.12</v>
      </c>
    </row>
    <row r="149" spans="1:14" ht="59.25" customHeight="1" outlineLevel="1" x14ac:dyDescent="0.35">
      <c r="A149" s="2" t="s">
        <v>45</v>
      </c>
      <c r="B149" s="2" t="s">
        <v>2405</v>
      </c>
      <c r="C149" s="2" t="s">
        <v>2424</v>
      </c>
      <c r="D149" s="242" t="s">
        <v>1481</v>
      </c>
      <c r="E149" s="5">
        <v>3</v>
      </c>
      <c r="F149" s="250" t="s">
        <v>50</v>
      </c>
      <c r="G149" s="251">
        <v>91784</v>
      </c>
      <c r="H149" s="251" t="s">
        <v>1480</v>
      </c>
      <c r="I149" s="252" t="s">
        <v>1482</v>
      </c>
      <c r="J149" s="253" t="s">
        <v>87</v>
      </c>
      <c r="K149" s="254">
        <v>30.93</v>
      </c>
      <c r="L149" s="254">
        <v>45.97</v>
      </c>
      <c r="M149" s="255">
        <v>1421.85</v>
      </c>
    </row>
    <row r="150" spans="1:14" ht="59.25" customHeight="1" outlineLevel="1" x14ac:dyDescent="0.35">
      <c r="A150" s="2" t="s">
        <v>45</v>
      </c>
      <c r="B150" s="2" t="s">
        <v>2405</v>
      </c>
      <c r="C150" s="2" t="s">
        <v>2425</v>
      </c>
      <c r="D150" s="242" t="s">
        <v>1486</v>
      </c>
      <c r="E150" s="5">
        <v>3</v>
      </c>
      <c r="F150" s="250" t="s">
        <v>50</v>
      </c>
      <c r="G150" s="251">
        <v>91786</v>
      </c>
      <c r="H150" s="251" t="s">
        <v>1485</v>
      </c>
      <c r="I150" s="252" t="s">
        <v>1487</v>
      </c>
      <c r="J150" s="253" t="s">
        <v>87</v>
      </c>
      <c r="K150" s="254">
        <v>41.34</v>
      </c>
      <c r="L150" s="254">
        <v>35.729999999999997</v>
      </c>
      <c r="M150" s="255">
        <v>1477.08</v>
      </c>
    </row>
    <row r="151" spans="1:14" ht="59.25" customHeight="1" outlineLevel="1" x14ac:dyDescent="0.35">
      <c r="A151" s="2" t="s">
        <v>45</v>
      </c>
      <c r="B151" s="2" t="s">
        <v>2405</v>
      </c>
      <c r="C151" s="2" t="s">
        <v>1492</v>
      </c>
      <c r="D151" s="242" t="s">
        <v>1491</v>
      </c>
      <c r="E151" s="5">
        <v>3</v>
      </c>
      <c r="F151" s="250" t="s">
        <v>50</v>
      </c>
      <c r="G151" s="251">
        <v>91787</v>
      </c>
      <c r="H151" s="251" t="s">
        <v>1490</v>
      </c>
      <c r="I151" s="252" t="s">
        <v>1492</v>
      </c>
      <c r="J151" s="253" t="s">
        <v>87</v>
      </c>
      <c r="K151" s="254">
        <v>10.57</v>
      </c>
      <c r="L151" s="254">
        <v>44.09</v>
      </c>
      <c r="M151" s="255">
        <v>466.03</v>
      </c>
    </row>
    <row r="152" spans="1:14" ht="59.25" customHeight="1" outlineLevel="1" x14ac:dyDescent="0.35">
      <c r="A152" s="2" t="s">
        <v>45</v>
      </c>
      <c r="B152" s="2" t="s">
        <v>2405</v>
      </c>
      <c r="C152" s="2" t="s">
        <v>1497</v>
      </c>
      <c r="D152" s="242" t="s">
        <v>1496</v>
      </c>
      <c r="E152" s="5">
        <v>3</v>
      </c>
      <c r="F152" s="250" t="s">
        <v>50</v>
      </c>
      <c r="G152" s="251">
        <v>89987</v>
      </c>
      <c r="H152" s="251" t="s">
        <v>1495</v>
      </c>
      <c r="I152" s="252" t="s">
        <v>1497</v>
      </c>
      <c r="J152" s="253" t="s">
        <v>1031</v>
      </c>
      <c r="K152" s="254">
        <v>7</v>
      </c>
      <c r="L152" s="254">
        <v>123.37</v>
      </c>
      <c r="M152" s="255">
        <v>863.59</v>
      </c>
    </row>
    <row r="153" spans="1:14" ht="59.25" customHeight="1" outlineLevel="1" x14ac:dyDescent="0.35">
      <c r="A153" s="2" t="s">
        <v>45</v>
      </c>
      <c r="B153" s="2" t="s">
        <v>2405</v>
      </c>
      <c r="C153" s="2" t="s">
        <v>1502</v>
      </c>
      <c r="D153" s="242" t="s">
        <v>1501</v>
      </c>
      <c r="E153" s="5">
        <v>3</v>
      </c>
      <c r="F153" s="250" t="s">
        <v>50</v>
      </c>
      <c r="G153" s="251">
        <v>94490</v>
      </c>
      <c r="H153" s="251" t="s">
        <v>1500</v>
      </c>
      <c r="I153" s="252" t="s">
        <v>1502</v>
      </c>
      <c r="J153" s="253" t="s">
        <v>1031</v>
      </c>
      <c r="K153" s="254">
        <v>5</v>
      </c>
      <c r="L153" s="254">
        <v>35.94</v>
      </c>
      <c r="M153" s="255">
        <v>179.7</v>
      </c>
    </row>
    <row r="154" spans="1:14" ht="59.25" customHeight="1" outlineLevel="1" x14ac:dyDescent="0.35">
      <c r="A154" s="2" t="s">
        <v>45</v>
      </c>
      <c r="B154" s="2" t="s">
        <v>2405</v>
      </c>
      <c r="C154" s="2" t="s">
        <v>1507</v>
      </c>
      <c r="D154" s="242" t="s">
        <v>1506</v>
      </c>
      <c r="E154" s="5">
        <v>3</v>
      </c>
      <c r="F154" s="250" t="s">
        <v>50</v>
      </c>
      <c r="G154" s="251">
        <v>89985</v>
      </c>
      <c r="H154" s="251" t="s">
        <v>1505</v>
      </c>
      <c r="I154" s="252" t="s">
        <v>1507</v>
      </c>
      <c r="J154" s="253" t="s">
        <v>1031</v>
      </c>
      <c r="K154" s="254">
        <v>1</v>
      </c>
      <c r="L154" s="254">
        <v>116.89</v>
      </c>
      <c r="M154" s="255">
        <v>116.89</v>
      </c>
    </row>
    <row r="155" spans="1:14" ht="59.25" customHeight="1" outlineLevel="1" x14ac:dyDescent="0.35">
      <c r="A155" s="2" t="s">
        <v>45</v>
      </c>
      <c r="B155" s="2" t="s">
        <v>2405</v>
      </c>
      <c r="C155" s="2" t="s">
        <v>1512</v>
      </c>
      <c r="D155" s="242" t="s">
        <v>1511</v>
      </c>
      <c r="E155" s="5">
        <v>3</v>
      </c>
      <c r="F155" s="250" t="s">
        <v>50</v>
      </c>
      <c r="G155" s="251">
        <v>102613</v>
      </c>
      <c r="H155" s="251" t="s">
        <v>1510</v>
      </c>
      <c r="I155" s="252" t="s">
        <v>1512</v>
      </c>
      <c r="J155" s="253" t="s">
        <v>1031</v>
      </c>
      <c r="K155" s="254">
        <v>5</v>
      </c>
      <c r="L155" s="254">
        <v>896.58</v>
      </c>
      <c r="M155" s="255">
        <v>4482.8999999999996</v>
      </c>
    </row>
    <row r="156" spans="1:14" ht="59.25" customHeight="1" outlineLevel="1" x14ac:dyDescent="0.35">
      <c r="A156" s="2" t="s">
        <v>45</v>
      </c>
      <c r="B156" s="2" t="s">
        <v>2405</v>
      </c>
      <c r="C156" s="2" t="s">
        <v>1517</v>
      </c>
      <c r="D156" s="242" t="s">
        <v>1516</v>
      </c>
      <c r="E156" s="5">
        <v>3</v>
      </c>
      <c r="F156" s="250" t="s">
        <v>50</v>
      </c>
      <c r="G156" s="251">
        <v>94796</v>
      </c>
      <c r="H156" s="251" t="s">
        <v>1515</v>
      </c>
      <c r="I156" s="252" t="s">
        <v>1517</v>
      </c>
      <c r="J156" s="253" t="s">
        <v>1031</v>
      </c>
      <c r="K156" s="254">
        <v>5</v>
      </c>
      <c r="L156" s="254">
        <v>56.16</v>
      </c>
      <c r="M156" s="255">
        <v>280.8</v>
      </c>
    </row>
    <row r="157" spans="1:14" ht="59.25" customHeight="1" outlineLevel="1" x14ac:dyDescent="0.35">
      <c r="A157" s="2" t="s">
        <v>45</v>
      </c>
      <c r="B157" s="2" t="s">
        <v>2405</v>
      </c>
      <c r="C157" s="2" t="s">
        <v>1522</v>
      </c>
      <c r="D157" s="242" t="s">
        <v>1521</v>
      </c>
      <c r="E157" s="5">
        <v>3</v>
      </c>
      <c r="F157" s="250" t="s">
        <v>50</v>
      </c>
      <c r="G157" s="251">
        <v>94491</v>
      </c>
      <c r="H157" s="251" t="s">
        <v>1520</v>
      </c>
      <c r="I157" s="252" t="s">
        <v>1522</v>
      </c>
      <c r="J157" s="253" t="s">
        <v>1031</v>
      </c>
      <c r="K157" s="254">
        <v>5</v>
      </c>
      <c r="L157" s="254">
        <v>49.16</v>
      </c>
      <c r="M157" s="255">
        <v>245.8</v>
      </c>
    </row>
    <row r="158" spans="1:14" ht="59.25" customHeight="1" outlineLevel="1" x14ac:dyDescent="0.35">
      <c r="A158" s="2" t="s">
        <v>45</v>
      </c>
      <c r="B158" s="2" t="s">
        <v>2405</v>
      </c>
      <c r="C158" s="2" t="s">
        <v>1528</v>
      </c>
      <c r="D158" s="242" t="s">
        <v>1527</v>
      </c>
      <c r="E158" s="5">
        <v>3</v>
      </c>
      <c r="F158" s="250" t="s">
        <v>50</v>
      </c>
      <c r="G158" s="251">
        <v>97902</v>
      </c>
      <c r="H158" s="251" t="s">
        <v>1526</v>
      </c>
      <c r="I158" s="252" t="s">
        <v>1528</v>
      </c>
      <c r="J158" s="253" t="s">
        <v>1031</v>
      </c>
      <c r="K158" s="254">
        <v>1</v>
      </c>
      <c r="L158" s="254">
        <v>589.79999999999995</v>
      </c>
      <c r="M158" s="255">
        <v>589.79999999999995</v>
      </c>
    </row>
    <row r="159" spans="1:14" ht="59.25" customHeight="1" outlineLevel="1" x14ac:dyDescent="0.35">
      <c r="A159" s="2" t="s">
        <v>45</v>
      </c>
      <c r="B159" s="2" t="s">
        <v>2405</v>
      </c>
      <c r="C159" s="2" t="s">
        <v>1533</v>
      </c>
      <c r="D159" s="242" t="s">
        <v>1532</v>
      </c>
      <c r="E159" s="5">
        <v>3</v>
      </c>
      <c r="F159" s="250" t="s">
        <v>50</v>
      </c>
      <c r="G159" s="251">
        <v>99258</v>
      </c>
      <c r="H159" s="251" t="s">
        <v>1531</v>
      </c>
      <c r="I159" s="252" t="s">
        <v>1533</v>
      </c>
      <c r="J159" s="253" t="s">
        <v>1031</v>
      </c>
      <c r="K159" s="254">
        <v>10</v>
      </c>
      <c r="L159" s="254">
        <v>241.84</v>
      </c>
      <c r="M159" s="255">
        <v>2418.4</v>
      </c>
    </row>
    <row r="160" spans="1:14" ht="59.25" customHeight="1" outlineLevel="1" x14ac:dyDescent="0.35">
      <c r="A160" s="2" t="s">
        <v>45</v>
      </c>
      <c r="B160" s="2" t="s">
        <v>2405</v>
      </c>
      <c r="C160" s="2" t="s">
        <v>1538</v>
      </c>
      <c r="D160" s="242" t="s">
        <v>1537</v>
      </c>
      <c r="E160" s="5">
        <v>3</v>
      </c>
      <c r="F160" s="250" t="s">
        <v>50</v>
      </c>
      <c r="G160" s="251">
        <v>89482</v>
      </c>
      <c r="H160" s="251" t="s">
        <v>1536</v>
      </c>
      <c r="I160" s="252" t="s">
        <v>1538</v>
      </c>
      <c r="J160" s="253" t="s">
        <v>1031</v>
      </c>
      <c r="K160" s="254">
        <v>7</v>
      </c>
      <c r="L160" s="254">
        <v>38.909999999999997</v>
      </c>
      <c r="M160" s="255">
        <v>272.37</v>
      </c>
    </row>
    <row r="161" spans="1:17" ht="59.25" customHeight="1" outlineLevel="1" x14ac:dyDescent="0.35">
      <c r="A161" s="2" t="s">
        <v>45</v>
      </c>
      <c r="B161" s="2" t="s">
        <v>2405</v>
      </c>
      <c r="C161" s="2" t="s">
        <v>2426</v>
      </c>
      <c r="D161" s="242" t="s">
        <v>1542</v>
      </c>
      <c r="E161" s="5">
        <v>3</v>
      </c>
      <c r="F161" s="250" t="s">
        <v>50</v>
      </c>
      <c r="G161" s="251">
        <v>91792</v>
      </c>
      <c r="H161" s="251" t="s">
        <v>1541</v>
      </c>
      <c r="I161" s="252" t="s">
        <v>1543</v>
      </c>
      <c r="J161" s="253" t="s">
        <v>87</v>
      </c>
      <c r="K161" s="254">
        <v>20.28</v>
      </c>
      <c r="L161" s="254">
        <v>62.06</v>
      </c>
      <c r="M161" s="255">
        <v>1258.58</v>
      </c>
    </row>
    <row r="162" spans="1:17" ht="59.25" customHeight="1" outlineLevel="1" x14ac:dyDescent="0.35">
      <c r="A162" s="2" t="s">
        <v>45</v>
      </c>
      <c r="B162" s="2" t="s">
        <v>2405</v>
      </c>
      <c r="C162" s="2" t="s">
        <v>2427</v>
      </c>
      <c r="D162" s="242" t="s">
        <v>1547</v>
      </c>
      <c r="E162" s="5">
        <v>3</v>
      </c>
      <c r="F162" s="250" t="s">
        <v>50</v>
      </c>
      <c r="G162" s="251">
        <v>91793</v>
      </c>
      <c r="H162" s="251" t="s">
        <v>1546</v>
      </c>
      <c r="I162" s="252" t="s">
        <v>1548</v>
      </c>
      <c r="J162" s="253" t="s">
        <v>87</v>
      </c>
      <c r="K162" s="254">
        <v>11.93</v>
      </c>
      <c r="L162" s="254">
        <v>101.66</v>
      </c>
      <c r="M162" s="255">
        <v>1212.8</v>
      </c>
    </row>
    <row r="163" spans="1:17" ht="59.25" customHeight="1" outlineLevel="1" x14ac:dyDescent="0.35">
      <c r="A163" s="2" t="s">
        <v>45</v>
      </c>
      <c r="B163" s="2" t="s">
        <v>2405</v>
      </c>
      <c r="C163" s="2" t="s">
        <v>1553</v>
      </c>
      <c r="D163" s="242" t="s">
        <v>1552</v>
      </c>
      <c r="E163" s="5">
        <v>3</v>
      </c>
      <c r="F163" s="250" t="s">
        <v>50</v>
      </c>
      <c r="G163" s="251">
        <v>98107</v>
      </c>
      <c r="H163" s="251" t="s">
        <v>1551</v>
      </c>
      <c r="I163" s="252" t="s">
        <v>1553</v>
      </c>
      <c r="J163" s="253" t="s">
        <v>1031</v>
      </c>
      <c r="K163" s="254">
        <v>2</v>
      </c>
      <c r="L163" s="254">
        <v>284.87</v>
      </c>
      <c r="M163" s="255">
        <v>569.74</v>
      </c>
    </row>
    <row r="164" spans="1:17" ht="59.25" customHeight="1" outlineLevel="1" x14ac:dyDescent="0.35">
      <c r="A164" s="2" t="s">
        <v>45</v>
      </c>
      <c r="B164" s="2" t="s">
        <v>2405</v>
      </c>
      <c r="C164" s="2" t="s">
        <v>2428</v>
      </c>
      <c r="D164" s="242" t="s">
        <v>1557</v>
      </c>
      <c r="E164" s="5">
        <v>3</v>
      </c>
      <c r="F164" s="250" t="s">
        <v>50</v>
      </c>
      <c r="G164" s="251">
        <v>91795</v>
      </c>
      <c r="H164" s="251" t="s">
        <v>1556</v>
      </c>
      <c r="I164" s="252" t="s">
        <v>1558</v>
      </c>
      <c r="J164" s="253" t="s">
        <v>87</v>
      </c>
      <c r="K164" s="254">
        <v>121.28</v>
      </c>
      <c r="L164" s="254">
        <v>76.59</v>
      </c>
      <c r="M164" s="255">
        <v>9288.84</v>
      </c>
    </row>
    <row r="165" spans="1:17" ht="59.25" customHeight="1" outlineLevel="1" x14ac:dyDescent="0.35">
      <c r="A165" s="2" t="s">
        <v>45</v>
      </c>
      <c r="B165" s="2" t="s">
        <v>2405</v>
      </c>
      <c r="C165" s="2" t="s">
        <v>1564</v>
      </c>
      <c r="D165" s="242" t="s">
        <v>1563</v>
      </c>
      <c r="E165" s="5">
        <v>3</v>
      </c>
      <c r="F165" s="250" t="s">
        <v>50</v>
      </c>
      <c r="G165" s="251">
        <v>99251</v>
      </c>
      <c r="H165" s="251" t="s">
        <v>1562</v>
      </c>
      <c r="I165" s="252" t="s">
        <v>1564</v>
      </c>
      <c r="J165" s="253" t="s">
        <v>1031</v>
      </c>
      <c r="K165" s="254">
        <v>3</v>
      </c>
      <c r="L165" s="254">
        <v>288.93</v>
      </c>
      <c r="M165" s="255">
        <v>866.79</v>
      </c>
    </row>
    <row r="166" spans="1:17" ht="59.25" customHeight="1" outlineLevel="1" x14ac:dyDescent="0.35">
      <c r="A166" s="2" t="s">
        <v>45</v>
      </c>
      <c r="B166" s="2" t="s">
        <v>2405</v>
      </c>
      <c r="C166" s="2" t="s">
        <v>2429</v>
      </c>
      <c r="D166" s="242" t="s">
        <v>1568</v>
      </c>
      <c r="E166" s="5">
        <v>3</v>
      </c>
      <c r="F166" s="250" t="s">
        <v>50</v>
      </c>
      <c r="G166" s="251">
        <v>91790</v>
      </c>
      <c r="H166" s="251" t="s">
        <v>1567</v>
      </c>
      <c r="I166" s="252" t="s">
        <v>1569</v>
      </c>
      <c r="J166" s="253" t="s">
        <v>87</v>
      </c>
      <c r="K166" s="254">
        <v>91.39</v>
      </c>
      <c r="L166" s="254">
        <v>66.94</v>
      </c>
      <c r="M166" s="255">
        <v>6117.65</v>
      </c>
    </row>
    <row r="167" spans="1:17" ht="18.75" customHeight="1" outlineLevel="1" x14ac:dyDescent="0.35">
      <c r="A167" s="2">
        <v>0</v>
      </c>
      <c r="B167" s="2" t="s">
        <v>2405</v>
      </c>
      <c r="C167" s="2" t="s">
        <v>1573</v>
      </c>
      <c r="D167" s="242" t="s">
        <v>2430</v>
      </c>
      <c r="E167" s="5">
        <v>2</v>
      </c>
      <c r="F167" s="247"/>
      <c r="G167" s="41"/>
      <c r="H167" s="42" t="s">
        <v>1572</v>
      </c>
      <c r="I167" s="248" t="s">
        <v>1573</v>
      </c>
      <c r="J167" s="41"/>
      <c r="K167" s="41"/>
      <c r="L167" s="41"/>
      <c r="M167" s="249">
        <v>18318.349999999999</v>
      </c>
    </row>
    <row r="168" spans="1:17" ht="59.25" customHeight="1" outlineLevel="1" x14ac:dyDescent="0.35">
      <c r="A168" s="2" t="s">
        <v>45</v>
      </c>
      <c r="B168" s="2" t="s">
        <v>2405</v>
      </c>
      <c r="C168" s="2" t="s">
        <v>1576</v>
      </c>
      <c r="D168" s="242" t="s">
        <v>1575</v>
      </c>
      <c r="E168" s="5">
        <v>3</v>
      </c>
      <c r="F168" s="250" t="s">
        <v>44</v>
      </c>
      <c r="G168" s="251">
        <v>10</v>
      </c>
      <c r="H168" s="251" t="s">
        <v>1574</v>
      </c>
      <c r="I168" s="252" t="s">
        <v>1576</v>
      </c>
      <c r="J168" s="253" t="s">
        <v>47</v>
      </c>
      <c r="K168" s="254">
        <v>8.85</v>
      </c>
      <c r="L168" s="254">
        <v>639.37</v>
      </c>
      <c r="M168" s="255">
        <v>5658.42</v>
      </c>
    </row>
    <row r="169" spans="1:17" ht="59.25" customHeight="1" outlineLevel="1" x14ac:dyDescent="0.35">
      <c r="A169" s="2" t="s">
        <v>45</v>
      </c>
      <c r="B169" s="2" t="s">
        <v>2405</v>
      </c>
      <c r="C169" s="2" t="s">
        <v>1585</v>
      </c>
      <c r="D169" s="242" t="s">
        <v>1584</v>
      </c>
      <c r="E169" s="5">
        <v>3</v>
      </c>
      <c r="F169" s="250" t="s">
        <v>50</v>
      </c>
      <c r="G169" s="251">
        <v>86906</v>
      </c>
      <c r="H169" s="251" t="s">
        <v>1583</v>
      </c>
      <c r="I169" s="252" t="s">
        <v>1585</v>
      </c>
      <c r="J169" s="253" t="s">
        <v>1031</v>
      </c>
      <c r="K169" s="254">
        <v>7</v>
      </c>
      <c r="L169" s="254">
        <v>85.09</v>
      </c>
      <c r="M169" s="255">
        <v>595.63</v>
      </c>
    </row>
    <row r="170" spans="1:17" ht="59.25" customHeight="1" outlineLevel="1" x14ac:dyDescent="0.35">
      <c r="A170" s="2" t="s">
        <v>45</v>
      </c>
      <c r="B170" s="2" t="s">
        <v>2405</v>
      </c>
      <c r="C170" s="2" t="s">
        <v>1590</v>
      </c>
      <c r="D170" s="242" t="s">
        <v>1589</v>
      </c>
      <c r="E170" s="5">
        <v>3</v>
      </c>
      <c r="F170" s="250" t="s">
        <v>50</v>
      </c>
      <c r="G170" s="251">
        <v>86911</v>
      </c>
      <c r="H170" s="251" t="s">
        <v>1588</v>
      </c>
      <c r="I170" s="252" t="s">
        <v>1590</v>
      </c>
      <c r="J170" s="253" t="s">
        <v>1031</v>
      </c>
      <c r="K170" s="254">
        <v>2</v>
      </c>
      <c r="L170" s="254">
        <v>99.57</v>
      </c>
      <c r="M170" s="255">
        <v>199.14</v>
      </c>
    </row>
    <row r="171" spans="1:17" ht="59.25" customHeight="1" outlineLevel="1" x14ac:dyDescent="0.35">
      <c r="A171" s="2" t="s">
        <v>45</v>
      </c>
      <c r="B171" s="2" t="s">
        <v>2405</v>
      </c>
      <c r="C171" s="2" t="s">
        <v>1595</v>
      </c>
      <c r="D171" s="242" t="s">
        <v>1594</v>
      </c>
      <c r="E171" s="5">
        <v>3</v>
      </c>
      <c r="F171" s="250" t="s">
        <v>50</v>
      </c>
      <c r="G171" s="251">
        <v>86938</v>
      </c>
      <c r="H171" s="251" t="s">
        <v>1593</v>
      </c>
      <c r="I171" s="252" t="s">
        <v>1595</v>
      </c>
      <c r="J171" s="253" t="s">
        <v>1031</v>
      </c>
      <c r="K171" s="254">
        <v>7</v>
      </c>
      <c r="L171" s="254">
        <v>460.58</v>
      </c>
      <c r="M171" s="255">
        <v>3224.06</v>
      </c>
    </row>
    <row r="172" spans="1:17" ht="59.25" customHeight="1" outlineLevel="1" x14ac:dyDescent="0.35">
      <c r="A172" s="2" t="s">
        <v>45</v>
      </c>
      <c r="B172" s="2" t="s">
        <v>2405</v>
      </c>
      <c r="C172" s="2" t="s">
        <v>1601</v>
      </c>
      <c r="D172" s="242" t="s">
        <v>1600</v>
      </c>
      <c r="E172" s="5">
        <v>3</v>
      </c>
      <c r="F172" s="250" t="s">
        <v>50</v>
      </c>
      <c r="G172" s="251">
        <v>86932</v>
      </c>
      <c r="H172" s="251" t="s">
        <v>1599</v>
      </c>
      <c r="I172" s="252" t="s">
        <v>1601</v>
      </c>
      <c r="J172" s="253" t="s">
        <v>1031</v>
      </c>
      <c r="K172" s="254">
        <v>7</v>
      </c>
      <c r="L172" s="254">
        <v>638.32000000000005</v>
      </c>
      <c r="M172" s="255">
        <v>4468.24</v>
      </c>
    </row>
    <row r="173" spans="1:17" ht="59.25" customHeight="1" outlineLevel="1" x14ac:dyDescent="0.35">
      <c r="A173" s="2" t="s">
        <v>45</v>
      </c>
      <c r="B173" s="2" t="s">
        <v>2405</v>
      </c>
      <c r="C173" s="2" t="s">
        <v>1606</v>
      </c>
      <c r="D173" s="242" t="s">
        <v>1605</v>
      </c>
      <c r="E173" s="5">
        <v>3</v>
      </c>
      <c r="F173" s="250" t="s">
        <v>50</v>
      </c>
      <c r="G173" s="251">
        <v>86935</v>
      </c>
      <c r="H173" s="251" t="s">
        <v>1604</v>
      </c>
      <c r="I173" s="252" t="s">
        <v>1606</v>
      </c>
      <c r="J173" s="253" t="s">
        <v>1031</v>
      </c>
      <c r="K173" s="254">
        <v>2</v>
      </c>
      <c r="L173" s="254">
        <v>388.11</v>
      </c>
      <c r="M173" s="255">
        <v>776.22</v>
      </c>
    </row>
    <row r="174" spans="1:17" ht="59.25" customHeight="1" outlineLevel="1" x14ac:dyDescent="0.35">
      <c r="A174" s="2" t="s">
        <v>45</v>
      </c>
      <c r="B174" s="2" t="s">
        <v>2405</v>
      </c>
      <c r="C174" s="2" t="s">
        <v>1611</v>
      </c>
      <c r="D174" s="242" t="s">
        <v>1610</v>
      </c>
      <c r="E174" s="5">
        <v>3</v>
      </c>
      <c r="F174" s="250" t="s">
        <v>50</v>
      </c>
      <c r="G174" s="251">
        <v>100868</v>
      </c>
      <c r="H174" s="251" t="s">
        <v>1609</v>
      </c>
      <c r="I174" s="252" t="s">
        <v>1611</v>
      </c>
      <c r="J174" s="253" t="s">
        <v>1031</v>
      </c>
      <c r="K174" s="254">
        <v>8</v>
      </c>
      <c r="L174" s="254">
        <v>424.58</v>
      </c>
      <c r="M174" s="255">
        <v>3396.64</v>
      </c>
    </row>
    <row r="175" spans="1:17" ht="25.5" customHeight="1" outlineLevel="1" x14ac:dyDescent="0.35">
      <c r="A175" s="2" t="e">
        <v>#N/A</v>
      </c>
      <c r="B175" s="2" t="s">
        <v>2406</v>
      </c>
      <c r="C175" s="2" t="s">
        <v>2431</v>
      </c>
      <c r="D175" s="242" t="s">
        <v>2431</v>
      </c>
      <c r="E175" s="5">
        <v>1</v>
      </c>
      <c r="F175" s="243"/>
      <c r="G175" s="244"/>
      <c r="H175" s="245" t="s">
        <v>1614</v>
      </c>
      <c r="I175" s="244" t="s">
        <v>1615</v>
      </c>
      <c r="J175" s="245"/>
      <c r="K175" s="244"/>
      <c r="L175" s="245"/>
      <c r="M175" s="246">
        <v>75117.149999999994</v>
      </c>
    </row>
    <row r="176" spans="1:17" outlineLevel="1" x14ac:dyDescent="0.35">
      <c r="A176" s="2">
        <v>0</v>
      </c>
      <c r="B176" s="2" t="s">
        <v>2406</v>
      </c>
      <c r="C176" s="2" t="s">
        <v>42</v>
      </c>
      <c r="D176" s="242" t="s">
        <v>2405</v>
      </c>
      <c r="E176" s="5">
        <v>2</v>
      </c>
      <c r="F176" s="247"/>
      <c r="G176" s="41"/>
      <c r="H176" s="42" t="s">
        <v>119</v>
      </c>
      <c r="I176" s="248" t="s">
        <v>42</v>
      </c>
      <c r="J176" s="41"/>
      <c r="K176" s="41"/>
      <c r="L176" s="41"/>
      <c r="M176" s="249">
        <v>1381.63</v>
      </c>
      <c r="Q176" s="2">
        <v>0</v>
      </c>
    </row>
    <row r="177" spans="1:17" ht="43.5" outlineLevel="1" x14ac:dyDescent="0.35">
      <c r="A177" s="2" t="s">
        <v>45</v>
      </c>
      <c r="B177" s="2" t="s">
        <v>2406</v>
      </c>
      <c r="C177" s="2" t="s">
        <v>120</v>
      </c>
      <c r="D177" s="242" t="s">
        <v>41</v>
      </c>
      <c r="E177" s="5">
        <v>3</v>
      </c>
      <c r="F177" s="250" t="s">
        <v>50</v>
      </c>
      <c r="G177" s="251">
        <v>99059</v>
      </c>
      <c r="H177" s="251" t="s">
        <v>122</v>
      </c>
      <c r="I177" s="252" t="s">
        <v>120</v>
      </c>
      <c r="J177" s="253" t="s">
        <v>87</v>
      </c>
      <c r="K177" s="254">
        <v>22.4</v>
      </c>
      <c r="L177" s="254">
        <v>61.68</v>
      </c>
      <c r="M177" s="255">
        <v>1381.63</v>
      </c>
      <c r="N177" s="2">
        <v>48.8</v>
      </c>
      <c r="Q177" s="2">
        <v>1381.6319999999998</v>
      </c>
    </row>
    <row r="178" spans="1:17" outlineLevel="1" x14ac:dyDescent="0.35">
      <c r="A178" s="2">
        <v>0</v>
      </c>
      <c r="B178" s="2" t="s">
        <v>2406</v>
      </c>
      <c r="C178" s="2" t="s">
        <v>118</v>
      </c>
      <c r="D178" s="242" t="s">
        <v>2406</v>
      </c>
      <c r="E178" s="5">
        <v>2</v>
      </c>
      <c r="F178" s="247"/>
      <c r="G178" s="41"/>
      <c r="H178" s="42" t="s">
        <v>124</v>
      </c>
      <c r="I178" s="248" t="s">
        <v>118</v>
      </c>
      <c r="J178" s="41"/>
      <c r="K178" s="41"/>
      <c r="L178" s="41"/>
      <c r="M178" s="249">
        <v>728.07</v>
      </c>
      <c r="N178" s="2" t="e">
        <v>#N/A</v>
      </c>
    </row>
    <row r="179" spans="1:17" ht="29" outlineLevel="1" x14ac:dyDescent="0.35">
      <c r="A179" s="2" t="s">
        <v>45</v>
      </c>
      <c r="B179" s="2" t="s">
        <v>2406</v>
      </c>
      <c r="C179" s="2" t="s">
        <v>125</v>
      </c>
      <c r="D179" s="242" t="s">
        <v>119</v>
      </c>
      <c r="E179" s="5">
        <v>3</v>
      </c>
      <c r="F179" s="250" t="s">
        <v>50</v>
      </c>
      <c r="G179" s="251">
        <v>93358</v>
      </c>
      <c r="H179" s="251" t="s">
        <v>127</v>
      </c>
      <c r="I179" s="252" t="s">
        <v>125</v>
      </c>
      <c r="J179" s="253" t="s">
        <v>101</v>
      </c>
      <c r="K179" s="254">
        <v>4.8499999999999996</v>
      </c>
      <c r="L179" s="254">
        <v>77.34</v>
      </c>
      <c r="M179" s="255">
        <v>375.1</v>
      </c>
      <c r="N179" s="2">
        <v>61.19</v>
      </c>
    </row>
    <row r="180" spans="1:17" outlineLevel="1" x14ac:dyDescent="0.35">
      <c r="A180" s="2" t="s">
        <v>45</v>
      </c>
      <c r="B180" s="2" t="s">
        <v>2406</v>
      </c>
      <c r="C180" s="2" t="s">
        <v>173</v>
      </c>
      <c r="D180" s="242" t="s">
        <v>124</v>
      </c>
      <c r="E180" s="5">
        <v>3</v>
      </c>
      <c r="F180" s="250" t="s">
        <v>50</v>
      </c>
      <c r="G180" s="251">
        <v>96995</v>
      </c>
      <c r="H180" s="251" t="s">
        <v>130</v>
      </c>
      <c r="I180" s="252" t="s">
        <v>173</v>
      </c>
      <c r="J180" s="253" t="s">
        <v>101</v>
      </c>
      <c r="K180" s="254">
        <v>2.93</v>
      </c>
      <c r="L180" s="254">
        <v>46.89</v>
      </c>
      <c r="M180" s="255">
        <v>137.38999999999999</v>
      </c>
      <c r="N180" s="2">
        <v>37.1</v>
      </c>
    </row>
    <row r="181" spans="1:17" ht="29" outlineLevel="1" x14ac:dyDescent="0.35">
      <c r="A181" s="2" t="s">
        <v>45</v>
      </c>
      <c r="B181" s="2" t="s">
        <v>2406</v>
      </c>
      <c r="C181" s="2" t="s">
        <v>179</v>
      </c>
      <c r="D181" s="242" t="s">
        <v>172</v>
      </c>
      <c r="E181" s="5">
        <v>3</v>
      </c>
      <c r="F181" s="250" t="s">
        <v>50</v>
      </c>
      <c r="G181" s="251">
        <v>94319</v>
      </c>
      <c r="H181" s="251" t="s">
        <v>133</v>
      </c>
      <c r="I181" s="252" t="s">
        <v>179</v>
      </c>
      <c r="J181" s="253" t="s">
        <v>101</v>
      </c>
      <c r="K181" s="254">
        <v>2.4500000000000002</v>
      </c>
      <c r="L181" s="254">
        <v>87.99</v>
      </c>
      <c r="M181" s="255">
        <v>215.58</v>
      </c>
      <c r="N181" s="2">
        <v>69.61</v>
      </c>
    </row>
    <row r="182" spans="1:17" outlineLevel="1" x14ac:dyDescent="0.35">
      <c r="A182" s="2">
        <v>0</v>
      </c>
      <c r="B182" s="2" t="s">
        <v>2406</v>
      </c>
      <c r="C182" s="2" t="s">
        <v>1627</v>
      </c>
      <c r="D182" s="242" t="s">
        <v>2407</v>
      </c>
      <c r="E182" s="5">
        <v>2</v>
      </c>
      <c r="F182" s="247"/>
      <c r="G182" s="41"/>
      <c r="H182" s="42" t="s">
        <v>172</v>
      </c>
      <c r="I182" s="248" t="s">
        <v>1627</v>
      </c>
      <c r="J182" s="41"/>
      <c r="K182" s="41"/>
      <c r="L182" s="41"/>
      <c r="M182" s="249">
        <v>8911.15</v>
      </c>
      <c r="N182" s="2" t="e">
        <v>#N/A</v>
      </c>
    </row>
    <row r="183" spans="1:17" ht="43.5" outlineLevel="1" x14ac:dyDescent="0.35">
      <c r="A183" s="2" t="s">
        <v>45</v>
      </c>
      <c r="B183" s="2" t="s">
        <v>2406</v>
      </c>
      <c r="C183" s="2" t="s">
        <v>197</v>
      </c>
      <c r="D183" s="242" t="s">
        <v>196</v>
      </c>
      <c r="E183" s="5">
        <v>3</v>
      </c>
      <c r="F183" s="250" t="s">
        <v>44</v>
      </c>
      <c r="G183" s="251">
        <v>12</v>
      </c>
      <c r="H183" s="251" t="s">
        <v>1626</v>
      </c>
      <c r="I183" s="252" t="s">
        <v>197</v>
      </c>
      <c r="J183" s="253" t="s">
        <v>101</v>
      </c>
      <c r="K183" s="254">
        <v>3.36</v>
      </c>
      <c r="L183" s="254">
        <v>464.7</v>
      </c>
      <c r="M183" s="255">
        <v>1561.39</v>
      </c>
      <c r="N183" s="2">
        <v>367.64367999999996</v>
      </c>
    </row>
    <row r="184" spans="1:17" ht="29" outlineLevel="1" x14ac:dyDescent="0.35">
      <c r="A184" s="2" t="s">
        <v>45</v>
      </c>
      <c r="B184" s="2" t="s">
        <v>2406</v>
      </c>
      <c r="C184" s="2" t="s">
        <v>206</v>
      </c>
      <c r="D184" s="242" t="s">
        <v>205</v>
      </c>
      <c r="E184" s="5">
        <v>3</v>
      </c>
      <c r="F184" s="250" t="s">
        <v>50</v>
      </c>
      <c r="G184" s="251">
        <v>101616</v>
      </c>
      <c r="H184" s="251" t="s">
        <v>1629</v>
      </c>
      <c r="I184" s="252" t="s">
        <v>206</v>
      </c>
      <c r="J184" s="253" t="s">
        <v>47</v>
      </c>
      <c r="K184" s="254">
        <v>6.03</v>
      </c>
      <c r="L184" s="254">
        <v>5.69</v>
      </c>
      <c r="M184" s="255">
        <v>34.31</v>
      </c>
      <c r="N184" s="2">
        <v>4.5</v>
      </c>
    </row>
    <row r="185" spans="1:17" ht="29" outlineLevel="1" x14ac:dyDescent="0.35">
      <c r="A185" s="2" t="s">
        <v>45</v>
      </c>
      <c r="B185" s="2" t="s">
        <v>2406</v>
      </c>
      <c r="C185" s="2" t="s">
        <v>239</v>
      </c>
      <c r="D185" s="242" t="s">
        <v>238</v>
      </c>
      <c r="E185" s="5">
        <v>3</v>
      </c>
      <c r="F185" s="250" t="s">
        <v>50</v>
      </c>
      <c r="G185" s="251">
        <v>96619</v>
      </c>
      <c r="H185" s="251" t="s">
        <v>175</v>
      </c>
      <c r="I185" s="252" t="s">
        <v>239</v>
      </c>
      <c r="J185" s="253" t="s">
        <v>47</v>
      </c>
      <c r="K185" s="254">
        <v>6.03</v>
      </c>
      <c r="L185" s="254">
        <v>36.35</v>
      </c>
      <c r="M185" s="255">
        <v>219.19</v>
      </c>
      <c r="N185" s="2">
        <v>28.76</v>
      </c>
    </row>
    <row r="186" spans="1:17" ht="29" outlineLevel="1" x14ac:dyDescent="0.35">
      <c r="A186" s="2" t="s">
        <v>45</v>
      </c>
      <c r="B186" s="2" t="s">
        <v>2406</v>
      </c>
      <c r="C186" s="2" t="s">
        <v>272</v>
      </c>
      <c r="D186" s="242" t="s">
        <v>271</v>
      </c>
      <c r="E186" s="5">
        <v>3</v>
      </c>
      <c r="F186" s="250" t="s">
        <v>50</v>
      </c>
      <c r="G186" s="251">
        <v>96545</v>
      </c>
      <c r="H186" s="251" t="s">
        <v>1636</v>
      </c>
      <c r="I186" s="252" t="s">
        <v>272</v>
      </c>
      <c r="J186" s="253" t="s">
        <v>273</v>
      </c>
      <c r="K186" s="254">
        <v>35.6</v>
      </c>
      <c r="L186" s="254">
        <v>18.68</v>
      </c>
      <c r="M186" s="255">
        <v>665.01</v>
      </c>
      <c r="N186" s="2">
        <v>14.78</v>
      </c>
    </row>
    <row r="187" spans="1:17" ht="43.5" outlineLevel="1" x14ac:dyDescent="0.35">
      <c r="A187" s="2" t="s">
        <v>45</v>
      </c>
      <c r="B187" s="2" t="s">
        <v>2406</v>
      </c>
      <c r="C187" s="2" t="s">
        <v>279</v>
      </c>
      <c r="D187" s="242" t="s">
        <v>278</v>
      </c>
      <c r="E187" s="5">
        <v>3</v>
      </c>
      <c r="F187" s="250" t="s">
        <v>50</v>
      </c>
      <c r="G187" s="251">
        <v>96534</v>
      </c>
      <c r="H187" s="251" t="s">
        <v>1638</v>
      </c>
      <c r="I187" s="252" t="s">
        <v>279</v>
      </c>
      <c r="J187" s="253" t="s">
        <v>47</v>
      </c>
      <c r="K187" s="254">
        <v>10.31</v>
      </c>
      <c r="L187" s="254">
        <v>94.62</v>
      </c>
      <c r="M187" s="255">
        <v>975.53</v>
      </c>
      <c r="N187" s="2">
        <v>74.86</v>
      </c>
    </row>
    <row r="188" spans="1:17" ht="43.5" outlineLevel="1" x14ac:dyDescent="0.35">
      <c r="A188" s="2" t="s">
        <v>45</v>
      </c>
      <c r="B188" s="2" t="s">
        <v>2406</v>
      </c>
      <c r="C188" s="2" t="s">
        <v>294</v>
      </c>
      <c r="D188" s="242" t="s">
        <v>284</v>
      </c>
      <c r="E188" s="5">
        <v>3</v>
      </c>
      <c r="F188" s="250" t="s">
        <v>50</v>
      </c>
      <c r="G188" s="251">
        <v>94964</v>
      </c>
      <c r="H188" s="251" t="s">
        <v>1640</v>
      </c>
      <c r="I188" s="252" t="s">
        <v>294</v>
      </c>
      <c r="J188" s="253" t="s">
        <v>101</v>
      </c>
      <c r="K188" s="254">
        <v>0.67</v>
      </c>
      <c r="L188" s="254">
        <v>575.12</v>
      </c>
      <c r="M188" s="255">
        <v>385.33</v>
      </c>
      <c r="N188" s="2">
        <v>455</v>
      </c>
    </row>
    <row r="189" spans="1:17" ht="43.5" outlineLevel="1" x14ac:dyDescent="0.35">
      <c r="A189" s="2" t="s">
        <v>45</v>
      </c>
      <c r="B189" s="2" t="s">
        <v>2406</v>
      </c>
      <c r="C189" s="2" t="s">
        <v>285</v>
      </c>
      <c r="D189" s="242" t="s">
        <v>293</v>
      </c>
      <c r="E189" s="5">
        <v>3</v>
      </c>
      <c r="F189" s="250" t="s">
        <v>50</v>
      </c>
      <c r="G189" s="251">
        <v>94966</v>
      </c>
      <c r="H189" s="251" t="s">
        <v>1642</v>
      </c>
      <c r="I189" s="252" t="s">
        <v>285</v>
      </c>
      <c r="J189" s="253" t="s">
        <v>101</v>
      </c>
      <c r="K189" s="254">
        <v>1.25</v>
      </c>
      <c r="L189" s="254">
        <v>618.83000000000004</v>
      </c>
      <c r="M189" s="255">
        <v>773.54</v>
      </c>
      <c r="N189" s="2">
        <v>489.58</v>
      </c>
    </row>
    <row r="190" spans="1:17" ht="29" outlineLevel="1" x14ac:dyDescent="0.35">
      <c r="A190" s="2" t="s">
        <v>45</v>
      </c>
      <c r="B190" s="2" t="s">
        <v>2406</v>
      </c>
      <c r="C190" s="2" t="s">
        <v>299</v>
      </c>
      <c r="D190" s="242" t="s">
        <v>298</v>
      </c>
      <c r="E190" s="5">
        <v>3</v>
      </c>
      <c r="F190" s="250" t="s">
        <v>50</v>
      </c>
      <c r="G190" s="251">
        <v>103670</v>
      </c>
      <c r="H190" s="251" t="s">
        <v>1646</v>
      </c>
      <c r="I190" s="252" t="s">
        <v>299</v>
      </c>
      <c r="J190" s="253" t="s">
        <v>101</v>
      </c>
      <c r="K190" s="254">
        <v>1.92</v>
      </c>
      <c r="L190" s="254">
        <v>267.27</v>
      </c>
      <c r="M190" s="255">
        <v>513.16</v>
      </c>
      <c r="N190" s="2">
        <v>211.45</v>
      </c>
    </row>
    <row r="191" spans="1:17" ht="29" outlineLevel="1" x14ac:dyDescent="0.35">
      <c r="A191" s="2" t="s">
        <v>45</v>
      </c>
      <c r="B191" s="2" t="s">
        <v>2406</v>
      </c>
      <c r="C191" s="2" t="s">
        <v>304</v>
      </c>
      <c r="D191" s="242" t="s">
        <v>303</v>
      </c>
      <c r="E191" s="5">
        <v>3</v>
      </c>
      <c r="F191" s="250" t="s">
        <v>50</v>
      </c>
      <c r="G191" s="251">
        <v>96543</v>
      </c>
      <c r="H191" s="251" t="s">
        <v>1648</v>
      </c>
      <c r="I191" s="252" t="s">
        <v>304</v>
      </c>
      <c r="J191" s="253" t="s">
        <v>273</v>
      </c>
      <c r="K191" s="254">
        <v>25.2</v>
      </c>
      <c r="L191" s="254">
        <v>20.72</v>
      </c>
      <c r="M191" s="255">
        <v>522.14</v>
      </c>
      <c r="N191" s="2">
        <v>16.39</v>
      </c>
    </row>
    <row r="192" spans="1:17" ht="29" outlineLevel="1" x14ac:dyDescent="0.35">
      <c r="A192" s="2" t="s">
        <v>45</v>
      </c>
      <c r="B192" s="2" t="s">
        <v>2406</v>
      </c>
      <c r="C192" s="2" t="s">
        <v>311</v>
      </c>
      <c r="D192" s="242" t="s">
        <v>310</v>
      </c>
      <c r="E192" s="5">
        <v>3</v>
      </c>
      <c r="F192" s="250" t="s">
        <v>50</v>
      </c>
      <c r="G192" s="251">
        <v>96544</v>
      </c>
      <c r="H192" s="251" t="s">
        <v>1651</v>
      </c>
      <c r="I192" s="252" t="s">
        <v>311</v>
      </c>
      <c r="J192" s="253" t="s">
        <v>273</v>
      </c>
      <c r="K192" s="254">
        <v>18.899999999999999</v>
      </c>
      <c r="L192" s="254">
        <v>19.739999999999998</v>
      </c>
      <c r="M192" s="255">
        <v>373.09</v>
      </c>
      <c r="N192" s="2">
        <v>15.62</v>
      </c>
    </row>
    <row r="193" spans="1:14" ht="29" outlineLevel="1" x14ac:dyDescent="0.35">
      <c r="A193" s="2" t="s">
        <v>45</v>
      </c>
      <c r="B193" s="2" t="s">
        <v>2406</v>
      </c>
      <c r="C193" s="2" t="s">
        <v>318</v>
      </c>
      <c r="D193" s="242" t="s">
        <v>317</v>
      </c>
      <c r="E193" s="5">
        <v>3</v>
      </c>
      <c r="F193" s="250" t="s">
        <v>50</v>
      </c>
      <c r="G193" s="251">
        <v>96546</v>
      </c>
      <c r="H193" s="251" t="s">
        <v>1654</v>
      </c>
      <c r="I193" s="252" t="s">
        <v>318</v>
      </c>
      <c r="J193" s="253" t="s">
        <v>273</v>
      </c>
      <c r="K193" s="254">
        <v>33.799999999999997</v>
      </c>
      <c r="L193" s="254">
        <v>16.8</v>
      </c>
      <c r="M193" s="255">
        <v>567.84</v>
      </c>
      <c r="N193" s="2">
        <v>13.29</v>
      </c>
    </row>
    <row r="194" spans="1:14" ht="43.5" outlineLevel="1" x14ac:dyDescent="0.35">
      <c r="A194" s="2" t="s">
        <v>45</v>
      </c>
      <c r="B194" s="2" t="s">
        <v>2406</v>
      </c>
      <c r="C194" s="2" t="s">
        <v>330</v>
      </c>
      <c r="D194" s="242" t="s">
        <v>322</v>
      </c>
      <c r="E194" s="5">
        <v>3</v>
      </c>
      <c r="F194" s="250" t="s">
        <v>50</v>
      </c>
      <c r="G194" s="251">
        <v>96536</v>
      </c>
      <c r="H194" s="251" t="s">
        <v>1658</v>
      </c>
      <c r="I194" s="252" t="s">
        <v>330</v>
      </c>
      <c r="J194" s="253" t="s">
        <v>47</v>
      </c>
      <c r="K194" s="254">
        <v>16.55</v>
      </c>
      <c r="L194" s="254">
        <v>81.84</v>
      </c>
      <c r="M194" s="255">
        <v>1354.45</v>
      </c>
      <c r="N194" s="2">
        <v>64.75</v>
      </c>
    </row>
    <row r="195" spans="1:14" ht="29" outlineLevel="1" x14ac:dyDescent="0.35">
      <c r="A195" s="2" t="s">
        <v>45</v>
      </c>
      <c r="B195" s="2" t="s">
        <v>2406</v>
      </c>
      <c r="C195" s="2" t="s">
        <v>337</v>
      </c>
      <c r="D195" s="242" t="s">
        <v>329</v>
      </c>
      <c r="E195" s="5">
        <v>3</v>
      </c>
      <c r="F195" s="250" t="s">
        <v>50</v>
      </c>
      <c r="G195" s="251">
        <v>98557</v>
      </c>
      <c r="H195" s="251" t="s">
        <v>1661</v>
      </c>
      <c r="I195" s="252" t="s">
        <v>337</v>
      </c>
      <c r="J195" s="253" t="s">
        <v>47</v>
      </c>
      <c r="K195" s="254">
        <v>16.8</v>
      </c>
      <c r="L195" s="254">
        <v>57.51</v>
      </c>
      <c r="M195" s="255">
        <v>966.17</v>
      </c>
      <c r="N195" s="2">
        <v>45.5</v>
      </c>
    </row>
    <row r="196" spans="1:14" outlineLevel="1" x14ac:dyDescent="0.35">
      <c r="A196" s="2">
        <v>0</v>
      </c>
      <c r="B196" s="2" t="s">
        <v>2406</v>
      </c>
      <c r="C196" s="2" t="s">
        <v>340</v>
      </c>
      <c r="D196" s="242" t="s">
        <v>2408</v>
      </c>
      <c r="E196" s="5">
        <v>2</v>
      </c>
      <c r="F196" s="247"/>
      <c r="G196" s="41"/>
      <c r="H196" s="42" t="s">
        <v>178</v>
      </c>
      <c r="I196" s="248" t="s">
        <v>340</v>
      </c>
      <c r="J196" s="41"/>
      <c r="K196" s="41"/>
      <c r="L196" s="41"/>
      <c r="M196" s="249">
        <v>10076.559999999998</v>
      </c>
      <c r="N196" s="2" t="e">
        <v>#N/A</v>
      </c>
    </row>
    <row r="197" spans="1:14" ht="58" outlineLevel="1" x14ac:dyDescent="0.35">
      <c r="A197" s="2" t="s">
        <v>45</v>
      </c>
      <c r="B197" s="2" t="s">
        <v>2406</v>
      </c>
      <c r="C197" s="2" t="s">
        <v>342</v>
      </c>
      <c r="D197" s="242" t="s">
        <v>341</v>
      </c>
      <c r="E197" s="5">
        <v>3</v>
      </c>
      <c r="F197" s="250" t="s">
        <v>50</v>
      </c>
      <c r="G197" s="251">
        <v>92443</v>
      </c>
      <c r="H197" s="251" t="s">
        <v>181</v>
      </c>
      <c r="I197" s="252" t="s">
        <v>342</v>
      </c>
      <c r="J197" s="253" t="s">
        <v>47</v>
      </c>
      <c r="K197" s="254">
        <v>27.44</v>
      </c>
      <c r="L197" s="254">
        <v>45.16</v>
      </c>
      <c r="M197" s="255">
        <v>1239.19</v>
      </c>
      <c r="N197" s="2">
        <v>35.729999999999997</v>
      </c>
    </row>
    <row r="198" spans="1:14" ht="43.5" outlineLevel="1" x14ac:dyDescent="0.35">
      <c r="A198" s="2" t="s">
        <v>45</v>
      </c>
      <c r="B198" s="2" t="s">
        <v>2406</v>
      </c>
      <c r="C198" s="2" t="s">
        <v>366</v>
      </c>
      <c r="D198" s="242" t="s">
        <v>365</v>
      </c>
      <c r="E198" s="5">
        <v>3</v>
      </c>
      <c r="F198" s="250" t="s">
        <v>50</v>
      </c>
      <c r="G198" s="251">
        <v>92480</v>
      </c>
      <c r="H198" s="251" t="s">
        <v>184</v>
      </c>
      <c r="I198" s="252" t="s">
        <v>366</v>
      </c>
      <c r="J198" s="253" t="s">
        <v>47</v>
      </c>
      <c r="K198" s="254">
        <v>23.63</v>
      </c>
      <c r="L198" s="254">
        <v>68.959999999999994</v>
      </c>
      <c r="M198" s="255">
        <v>1629.52</v>
      </c>
      <c r="N198" s="2">
        <v>54.56</v>
      </c>
    </row>
    <row r="199" spans="1:14" ht="29" outlineLevel="1" x14ac:dyDescent="0.35">
      <c r="A199" s="2" t="s">
        <v>45</v>
      </c>
      <c r="B199" s="2" t="s">
        <v>2406</v>
      </c>
      <c r="C199" s="2" t="s">
        <v>384</v>
      </c>
      <c r="D199" s="242" t="s">
        <v>383</v>
      </c>
      <c r="E199" s="5">
        <v>3</v>
      </c>
      <c r="F199" s="250" t="s">
        <v>50</v>
      </c>
      <c r="G199" s="251">
        <v>92267</v>
      </c>
      <c r="H199" s="251" t="s">
        <v>187</v>
      </c>
      <c r="I199" s="252" t="s">
        <v>384</v>
      </c>
      <c r="J199" s="253" t="s">
        <v>47</v>
      </c>
      <c r="K199" s="254">
        <v>5.81</v>
      </c>
      <c r="L199" s="254">
        <v>37.35</v>
      </c>
      <c r="M199" s="255">
        <v>217</v>
      </c>
      <c r="N199" s="2">
        <v>29.55</v>
      </c>
    </row>
    <row r="200" spans="1:14" ht="43.5" outlineLevel="1" x14ac:dyDescent="0.35">
      <c r="A200" s="2" t="s">
        <v>45</v>
      </c>
      <c r="B200" s="2" t="s">
        <v>2406</v>
      </c>
      <c r="C200" s="2" t="s">
        <v>402</v>
      </c>
      <c r="D200" s="242" t="s">
        <v>401</v>
      </c>
      <c r="E200" s="5">
        <v>3</v>
      </c>
      <c r="F200" s="250" t="s">
        <v>50</v>
      </c>
      <c r="G200" s="251">
        <v>92759</v>
      </c>
      <c r="H200" s="251" t="s">
        <v>190</v>
      </c>
      <c r="I200" s="252" t="s">
        <v>402</v>
      </c>
      <c r="J200" s="253" t="s">
        <v>273</v>
      </c>
      <c r="K200" s="254">
        <v>60.1</v>
      </c>
      <c r="L200" s="254">
        <v>17.46</v>
      </c>
      <c r="M200" s="255">
        <v>1049.3499999999999</v>
      </c>
      <c r="N200" s="2">
        <v>13.81</v>
      </c>
    </row>
    <row r="201" spans="1:14" ht="43.5" outlineLevel="1" x14ac:dyDescent="0.35">
      <c r="A201" s="2" t="s">
        <v>45</v>
      </c>
      <c r="B201" s="2" t="s">
        <v>2406</v>
      </c>
      <c r="C201" s="2" t="s">
        <v>429</v>
      </c>
      <c r="D201" s="242" t="s">
        <v>428</v>
      </c>
      <c r="E201" s="5">
        <v>3</v>
      </c>
      <c r="F201" s="250" t="s">
        <v>50</v>
      </c>
      <c r="G201" s="251">
        <v>92760</v>
      </c>
      <c r="H201" s="251" t="s">
        <v>193</v>
      </c>
      <c r="I201" s="252" t="s">
        <v>429</v>
      </c>
      <c r="J201" s="253" t="s">
        <v>273</v>
      </c>
      <c r="K201" s="254">
        <v>0.2</v>
      </c>
      <c r="L201" s="254">
        <v>17.22</v>
      </c>
      <c r="M201" s="255">
        <v>3.44</v>
      </c>
      <c r="N201" s="2">
        <v>13.62</v>
      </c>
    </row>
    <row r="202" spans="1:14" ht="43.5" outlineLevel="1" x14ac:dyDescent="0.35">
      <c r="A202" s="2" t="s">
        <v>45</v>
      </c>
      <c r="B202" s="2" t="s">
        <v>2406</v>
      </c>
      <c r="C202" s="2" t="s">
        <v>436</v>
      </c>
      <c r="D202" s="242" t="s">
        <v>435</v>
      </c>
      <c r="E202" s="5">
        <v>3</v>
      </c>
      <c r="F202" s="250" t="s">
        <v>50</v>
      </c>
      <c r="G202" s="251">
        <v>92761</v>
      </c>
      <c r="H202" s="251" t="s">
        <v>1681</v>
      </c>
      <c r="I202" s="252" t="s">
        <v>436</v>
      </c>
      <c r="J202" s="253" t="s">
        <v>273</v>
      </c>
      <c r="K202" s="254">
        <v>55.1</v>
      </c>
      <c r="L202" s="254">
        <v>16.670000000000002</v>
      </c>
      <c r="M202" s="255">
        <v>918.52</v>
      </c>
      <c r="N202" s="2">
        <v>13.19</v>
      </c>
    </row>
    <row r="203" spans="1:14" ht="43.5" outlineLevel="1" x14ac:dyDescent="0.35">
      <c r="A203" s="2" t="s">
        <v>45</v>
      </c>
      <c r="B203" s="2" t="s">
        <v>2406</v>
      </c>
      <c r="C203" s="2" t="s">
        <v>449</v>
      </c>
      <c r="D203" s="242" t="s">
        <v>448</v>
      </c>
      <c r="E203" s="5">
        <v>3</v>
      </c>
      <c r="F203" s="250" t="s">
        <v>50</v>
      </c>
      <c r="G203" s="251">
        <v>92762</v>
      </c>
      <c r="H203" s="251" t="s">
        <v>1684</v>
      </c>
      <c r="I203" s="252" t="s">
        <v>449</v>
      </c>
      <c r="J203" s="253" t="s">
        <v>273</v>
      </c>
      <c r="K203" s="254">
        <v>100.4</v>
      </c>
      <c r="L203" s="254">
        <v>15.16</v>
      </c>
      <c r="M203" s="255">
        <v>1522.06</v>
      </c>
      <c r="N203" s="2">
        <v>11.99</v>
      </c>
    </row>
    <row r="204" spans="1:14" ht="43.5" outlineLevel="1" x14ac:dyDescent="0.35">
      <c r="A204" s="2" t="s">
        <v>45</v>
      </c>
      <c r="B204" s="2" t="s">
        <v>2406</v>
      </c>
      <c r="C204" s="2" t="s">
        <v>489</v>
      </c>
      <c r="D204" s="242" t="s">
        <v>488</v>
      </c>
      <c r="E204" s="5">
        <v>3</v>
      </c>
      <c r="F204" s="250" t="s">
        <v>50</v>
      </c>
      <c r="G204" s="251">
        <v>92768</v>
      </c>
      <c r="H204" s="251" t="s">
        <v>1689</v>
      </c>
      <c r="I204" s="252" t="s">
        <v>489</v>
      </c>
      <c r="J204" s="253" t="s">
        <v>273</v>
      </c>
      <c r="K204" s="254">
        <v>14.2</v>
      </c>
      <c r="L204" s="254">
        <v>17.059999999999999</v>
      </c>
      <c r="M204" s="255">
        <v>242.25</v>
      </c>
      <c r="N204" s="2">
        <v>13.5</v>
      </c>
    </row>
    <row r="205" spans="1:14" ht="43.5" outlineLevel="1" x14ac:dyDescent="0.35">
      <c r="A205" s="2" t="s">
        <v>45</v>
      </c>
      <c r="B205" s="2" t="s">
        <v>2406</v>
      </c>
      <c r="C205" s="2" t="s">
        <v>500</v>
      </c>
      <c r="D205" s="242" t="s">
        <v>499</v>
      </c>
      <c r="E205" s="5">
        <v>3</v>
      </c>
      <c r="F205" s="250" t="s">
        <v>50</v>
      </c>
      <c r="G205" s="251">
        <v>92769</v>
      </c>
      <c r="H205" s="251" t="s">
        <v>1691</v>
      </c>
      <c r="I205" s="252" t="s">
        <v>500</v>
      </c>
      <c r="J205" s="253" t="s">
        <v>273</v>
      </c>
      <c r="K205" s="254">
        <v>11.9</v>
      </c>
      <c r="L205" s="254">
        <v>16.77</v>
      </c>
      <c r="M205" s="255">
        <v>199.56</v>
      </c>
      <c r="N205" s="2">
        <v>13.27</v>
      </c>
    </row>
    <row r="206" spans="1:14" ht="43.5" outlineLevel="1" x14ac:dyDescent="0.35">
      <c r="A206" s="2" t="s">
        <v>45</v>
      </c>
      <c r="B206" s="2" t="s">
        <v>2406</v>
      </c>
      <c r="C206" s="2" t="s">
        <v>511</v>
      </c>
      <c r="D206" s="242" t="s">
        <v>510</v>
      </c>
      <c r="E206" s="5">
        <v>3</v>
      </c>
      <c r="F206" s="250" t="s">
        <v>50</v>
      </c>
      <c r="G206" s="251">
        <v>92770</v>
      </c>
      <c r="H206" s="251" t="s">
        <v>1693</v>
      </c>
      <c r="I206" s="252" t="s">
        <v>511</v>
      </c>
      <c r="J206" s="253" t="s">
        <v>273</v>
      </c>
      <c r="K206" s="254">
        <v>8.1</v>
      </c>
      <c r="L206" s="254">
        <v>16.239999999999998</v>
      </c>
      <c r="M206" s="255">
        <v>131.54</v>
      </c>
      <c r="N206" s="2">
        <v>12.85</v>
      </c>
    </row>
    <row r="207" spans="1:14" ht="43.5" outlineLevel="1" x14ac:dyDescent="0.35">
      <c r="A207" s="2" t="s">
        <v>45</v>
      </c>
      <c r="B207" s="2" t="s">
        <v>2406</v>
      </c>
      <c r="C207" s="2" t="s">
        <v>285</v>
      </c>
      <c r="D207" s="242" t="s">
        <v>521</v>
      </c>
      <c r="E207" s="5">
        <v>3</v>
      </c>
      <c r="F207" s="250" t="s">
        <v>50</v>
      </c>
      <c r="G207" s="251">
        <v>94966</v>
      </c>
      <c r="H207" s="251" t="s">
        <v>1695</v>
      </c>
      <c r="I207" s="252" t="s">
        <v>285</v>
      </c>
      <c r="J207" s="253" t="s">
        <v>101</v>
      </c>
      <c r="K207" s="254">
        <v>3.3</v>
      </c>
      <c r="L207" s="254">
        <v>618.83000000000004</v>
      </c>
      <c r="M207" s="255">
        <v>2042.14</v>
      </c>
      <c r="N207" s="2">
        <v>489.58</v>
      </c>
    </row>
    <row r="208" spans="1:14" ht="29" outlineLevel="1" x14ac:dyDescent="0.35">
      <c r="A208" s="2" t="s">
        <v>45</v>
      </c>
      <c r="B208" s="2" t="s">
        <v>2406</v>
      </c>
      <c r="C208" s="2" t="s">
        <v>299</v>
      </c>
      <c r="D208" s="242" t="s">
        <v>556</v>
      </c>
      <c r="E208" s="5">
        <v>3</v>
      </c>
      <c r="F208" s="250" t="s">
        <v>50</v>
      </c>
      <c r="G208" s="251">
        <v>103670</v>
      </c>
      <c r="H208" s="251" t="s">
        <v>1702</v>
      </c>
      <c r="I208" s="252" t="s">
        <v>299</v>
      </c>
      <c r="J208" s="253" t="s">
        <v>101</v>
      </c>
      <c r="K208" s="254">
        <v>3.3</v>
      </c>
      <c r="L208" s="254">
        <v>267.27</v>
      </c>
      <c r="M208" s="255">
        <v>881.99</v>
      </c>
      <c r="N208" s="2">
        <v>211.45</v>
      </c>
    </row>
    <row r="209" spans="1:17" outlineLevel="1" x14ac:dyDescent="0.35">
      <c r="A209" s="2">
        <v>0</v>
      </c>
      <c r="B209" s="2" t="s">
        <v>2406</v>
      </c>
      <c r="C209" s="2" t="s">
        <v>573</v>
      </c>
      <c r="D209" s="242" t="s">
        <v>2409</v>
      </c>
      <c r="E209" s="5">
        <v>2</v>
      </c>
      <c r="F209" s="247"/>
      <c r="G209" s="41"/>
      <c r="H209" s="42" t="s">
        <v>1704</v>
      </c>
      <c r="I209" s="248" t="s">
        <v>573</v>
      </c>
      <c r="J209" s="41"/>
      <c r="K209" s="41"/>
      <c r="L209" s="41"/>
      <c r="M209" s="249">
        <v>4914.2899999999991</v>
      </c>
      <c r="N209" s="2" t="e">
        <v>#N/A</v>
      </c>
    </row>
    <row r="210" spans="1:17" ht="43.5" outlineLevel="1" x14ac:dyDescent="0.35">
      <c r="A210" s="2" t="s">
        <v>45</v>
      </c>
      <c r="B210" s="2" t="s">
        <v>2406</v>
      </c>
      <c r="C210" s="2" t="s">
        <v>575</v>
      </c>
      <c r="D210" s="242" t="s">
        <v>574</v>
      </c>
      <c r="E210" s="5">
        <v>3</v>
      </c>
      <c r="F210" s="250" t="s">
        <v>50</v>
      </c>
      <c r="G210" s="251">
        <v>103356</v>
      </c>
      <c r="H210" s="251" t="s">
        <v>1705</v>
      </c>
      <c r="I210" s="252" t="s">
        <v>575</v>
      </c>
      <c r="J210" s="253" t="s">
        <v>47</v>
      </c>
      <c r="K210" s="254">
        <v>75.62</v>
      </c>
      <c r="L210" s="254">
        <v>55.89</v>
      </c>
      <c r="M210" s="255">
        <v>4226.3999999999996</v>
      </c>
      <c r="N210" s="2">
        <v>44.22</v>
      </c>
    </row>
    <row r="211" spans="1:17" ht="29" outlineLevel="1" x14ac:dyDescent="0.35">
      <c r="A211" s="2" t="s">
        <v>45</v>
      </c>
      <c r="B211" s="2" t="s">
        <v>2406</v>
      </c>
      <c r="C211" s="2" t="s">
        <v>1717</v>
      </c>
      <c r="D211" s="242" t="s">
        <v>755</v>
      </c>
      <c r="E211" s="5">
        <v>3</v>
      </c>
      <c r="F211" s="250" t="s">
        <v>50</v>
      </c>
      <c r="G211" s="251">
        <v>93190</v>
      </c>
      <c r="H211" s="251" t="s">
        <v>1716</v>
      </c>
      <c r="I211" s="252" t="s">
        <v>1717</v>
      </c>
      <c r="J211" s="253" t="s">
        <v>87</v>
      </c>
      <c r="K211" s="254">
        <v>2.9</v>
      </c>
      <c r="L211" s="254">
        <v>58.6</v>
      </c>
      <c r="M211" s="255">
        <v>169.94</v>
      </c>
      <c r="N211" s="2">
        <v>46.36</v>
      </c>
    </row>
    <row r="212" spans="1:17" ht="43.5" outlineLevel="1" x14ac:dyDescent="0.35">
      <c r="A212" s="2" t="s">
        <v>45</v>
      </c>
      <c r="B212" s="2" t="s">
        <v>2406</v>
      </c>
      <c r="C212" s="2" t="s">
        <v>768</v>
      </c>
      <c r="D212" s="242" t="s">
        <v>767</v>
      </c>
      <c r="E212" s="5">
        <v>3</v>
      </c>
      <c r="F212" s="250" t="s">
        <v>50</v>
      </c>
      <c r="G212" s="251">
        <v>93191</v>
      </c>
      <c r="H212" s="251" t="s">
        <v>1720</v>
      </c>
      <c r="I212" s="252" t="s">
        <v>768</v>
      </c>
      <c r="J212" s="253" t="s">
        <v>87</v>
      </c>
      <c r="K212" s="254">
        <v>3.1</v>
      </c>
      <c r="L212" s="254">
        <v>60.08</v>
      </c>
      <c r="M212" s="255">
        <v>186.25</v>
      </c>
      <c r="N212" s="2">
        <v>47.53</v>
      </c>
    </row>
    <row r="213" spans="1:17" ht="29" outlineLevel="1" x14ac:dyDescent="0.35">
      <c r="A213" s="2" t="s">
        <v>45</v>
      </c>
      <c r="B213" s="2" t="s">
        <v>2406</v>
      </c>
      <c r="C213" s="2" t="s">
        <v>783</v>
      </c>
      <c r="D213" s="242" t="s">
        <v>782</v>
      </c>
      <c r="E213" s="5">
        <v>3</v>
      </c>
      <c r="F213" s="250" t="s">
        <v>50</v>
      </c>
      <c r="G213" s="251">
        <v>93197</v>
      </c>
      <c r="H213" s="251" t="s">
        <v>1722</v>
      </c>
      <c r="I213" s="252" t="s">
        <v>783</v>
      </c>
      <c r="J213" s="253" t="s">
        <v>87</v>
      </c>
      <c r="K213" s="254">
        <v>3.1</v>
      </c>
      <c r="L213" s="254">
        <v>107</v>
      </c>
      <c r="M213" s="255">
        <v>331.7</v>
      </c>
      <c r="N213" s="2">
        <v>84.65</v>
      </c>
    </row>
    <row r="214" spans="1:17" outlineLevel="1" x14ac:dyDescent="0.35">
      <c r="A214" s="2">
        <v>0</v>
      </c>
      <c r="B214" s="2" t="s">
        <v>2406</v>
      </c>
      <c r="C214" s="2" t="s">
        <v>1725</v>
      </c>
      <c r="D214" s="242" t="s">
        <v>2410</v>
      </c>
      <c r="E214" s="5">
        <v>2</v>
      </c>
      <c r="F214" s="247"/>
      <c r="G214" s="41"/>
      <c r="H214" s="42" t="s">
        <v>1724</v>
      </c>
      <c r="I214" s="248" t="s">
        <v>1725</v>
      </c>
      <c r="J214" s="41"/>
      <c r="K214" s="41"/>
      <c r="L214" s="41"/>
      <c r="M214" s="249">
        <v>10445.450000000001</v>
      </c>
    </row>
    <row r="215" spans="1:17" ht="69.75" customHeight="1" outlineLevel="1" x14ac:dyDescent="0.35">
      <c r="A215" s="2" t="s">
        <v>45</v>
      </c>
      <c r="B215" s="2" t="s">
        <v>2406</v>
      </c>
      <c r="C215" s="2" t="s">
        <v>794</v>
      </c>
      <c r="D215" s="242" t="s">
        <v>793</v>
      </c>
      <c r="E215" s="5">
        <v>3</v>
      </c>
      <c r="F215" s="250" t="s">
        <v>50</v>
      </c>
      <c r="G215" s="251">
        <v>87893</v>
      </c>
      <c r="H215" s="251" t="s">
        <v>1726</v>
      </c>
      <c r="I215" s="252" t="s">
        <v>794</v>
      </c>
      <c r="J215" s="253" t="s">
        <v>47</v>
      </c>
      <c r="K215" s="254">
        <v>151.24</v>
      </c>
      <c r="L215" s="254">
        <v>7.03</v>
      </c>
      <c r="M215" s="255">
        <v>1063.22</v>
      </c>
      <c r="N215" s="2">
        <v>5.56</v>
      </c>
      <c r="Q215" s="2">
        <v>1063.2172</v>
      </c>
    </row>
    <row r="216" spans="1:17" ht="69.75" customHeight="1" outlineLevel="1" x14ac:dyDescent="0.35">
      <c r="A216" s="2" t="s">
        <v>45</v>
      </c>
      <c r="B216" s="2" t="s">
        <v>2406</v>
      </c>
      <c r="C216" s="2" t="s">
        <v>949</v>
      </c>
      <c r="D216" s="242" t="s">
        <v>948</v>
      </c>
      <c r="E216" s="5">
        <v>3</v>
      </c>
      <c r="F216" s="250" t="s">
        <v>50</v>
      </c>
      <c r="G216" s="251">
        <v>87548</v>
      </c>
      <c r="H216" s="251" t="s">
        <v>1729</v>
      </c>
      <c r="I216" s="252" t="s">
        <v>949</v>
      </c>
      <c r="J216" s="253" t="s">
        <v>47</v>
      </c>
      <c r="K216" s="254">
        <v>151.24</v>
      </c>
      <c r="L216" s="254">
        <v>26.61</v>
      </c>
      <c r="M216" s="255">
        <v>4024.5</v>
      </c>
      <c r="N216" s="2">
        <v>21.05</v>
      </c>
    </row>
    <row r="217" spans="1:17" ht="69.75" customHeight="1" outlineLevel="1" x14ac:dyDescent="0.35">
      <c r="A217" s="2" t="s">
        <v>45</v>
      </c>
      <c r="B217" s="2" t="s">
        <v>2406</v>
      </c>
      <c r="C217" s="2" t="s">
        <v>2432</v>
      </c>
      <c r="D217" s="242" t="s">
        <v>957</v>
      </c>
      <c r="E217" s="5">
        <v>3</v>
      </c>
      <c r="F217" s="250" t="s">
        <v>50</v>
      </c>
      <c r="G217" s="251">
        <v>89170</v>
      </c>
      <c r="H217" s="251" t="s">
        <v>1731</v>
      </c>
      <c r="I217" s="252" t="s">
        <v>1732</v>
      </c>
      <c r="J217" s="253" t="s">
        <v>47</v>
      </c>
      <c r="K217" s="254">
        <v>18</v>
      </c>
      <c r="L217" s="254">
        <v>77.14</v>
      </c>
      <c r="M217" s="255">
        <v>1388.52</v>
      </c>
      <c r="N217" s="2">
        <v>61.03</v>
      </c>
    </row>
    <row r="218" spans="1:17" ht="48" customHeight="1" outlineLevel="1" x14ac:dyDescent="0.35">
      <c r="A218" s="2" t="s">
        <v>45</v>
      </c>
      <c r="B218" s="2" t="s">
        <v>2406</v>
      </c>
      <c r="C218" s="2" t="s">
        <v>1060</v>
      </c>
      <c r="D218" s="242" t="s">
        <v>1006</v>
      </c>
      <c r="E218" s="5">
        <v>3</v>
      </c>
      <c r="F218" s="250" t="s">
        <v>50</v>
      </c>
      <c r="G218" s="251">
        <v>88485</v>
      </c>
      <c r="H218" s="251" t="s">
        <v>1734</v>
      </c>
      <c r="I218" s="252" t="s">
        <v>1060</v>
      </c>
      <c r="J218" s="253" t="s">
        <v>47</v>
      </c>
      <c r="K218" s="254">
        <v>133.24</v>
      </c>
      <c r="L218" s="254">
        <v>3.31</v>
      </c>
      <c r="M218" s="255">
        <v>441.02</v>
      </c>
      <c r="N218" s="2">
        <v>2.62</v>
      </c>
    </row>
    <row r="219" spans="1:17" ht="48" customHeight="1" outlineLevel="1" x14ac:dyDescent="0.35">
      <c r="A219" s="2" t="s">
        <v>45</v>
      </c>
      <c r="B219" s="2" t="s">
        <v>2406</v>
      </c>
      <c r="C219" s="2" t="s">
        <v>1066</v>
      </c>
      <c r="D219" s="242" t="s">
        <v>1741</v>
      </c>
      <c r="E219" s="5">
        <v>3</v>
      </c>
      <c r="F219" s="250" t="s">
        <v>50</v>
      </c>
      <c r="G219" s="251">
        <v>88495</v>
      </c>
      <c r="H219" s="251" t="s">
        <v>1740</v>
      </c>
      <c r="I219" s="252" t="s">
        <v>1066</v>
      </c>
      <c r="J219" s="253" t="s">
        <v>47</v>
      </c>
      <c r="K219" s="254">
        <v>133.24</v>
      </c>
      <c r="L219" s="254">
        <v>11.84</v>
      </c>
      <c r="M219" s="255">
        <v>1577.56</v>
      </c>
      <c r="N219" s="2">
        <v>9.3699999999999992</v>
      </c>
    </row>
    <row r="220" spans="1:17" ht="48" customHeight="1" outlineLevel="1" x14ac:dyDescent="0.35">
      <c r="A220" s="2" t="s">
        <v>45</v>
      </c>
      <c r="B220" s="2" t="s">
        <v>2406</v>
      </c>
      <c r="C220" s="2" t="s">
        <v>1072</v>
      </c>
      <c r="D220" s="242" t="s">
        <v>1746</v>
      </c>
      <c r="E220" s="5">
        <v>3</v>
      </c>
      <c r="F220" s="250" t="s">
        <v>50</v>
      </c>
      <c r="G220" s="251">
        <v>88489</v>
      </c>
      <c r="H220" s="251" t="s">
        <v>1745</v>
      </c>
      <c r="I220" s="252" t="s">
        <v>1072</v>
      </c>
      <c r="J220" s="253" t="s">
        <v>47</v>
      </c>
      <c r="K220" s="254">
        <v>133.24</v>
      </c>
      <c r="L220" s="254">
        <v>14.64</v>
      </c>
      <c r="M220" s="255">
        <v>1950.63</v>
      </c>
      <c r="N220" s="2">
        <v>11.58</v>
      </c>
    </row>
    <row r="221" spans="1:17" ht="17.25" customHeight="1" outlineLevel="1" x14ac:dyDescent="0.35">
      <c r="A221" s="2">
        <v>0</v>
      </c>
      <c r="B221" s="2" t="s">
        <v>2406</v>
      </c>
      <c r="C221" s="2" t="s">
        <v>1382</v>
      </c>
      <c r="D221" s="242" t="s">
        <v>2412</v>
      </c>
      <c r="E221" s="5">
        <v>2</v>
      </c>
      <c r="F221" s="247"/>
      <c r="G221" s="41"/>
      <c r="H221" s="42" t="s">
        <v>1750</v>
      </c>
      <c r="I221" s="248" t="s">
        <v>1382</v>
      </c>
      <c r="J221" s="41"/>
      <c r="K221" s="41"/>
      <c r="L221" s="41"/>
      <c r="M221" s="249">
        <v>9436.14</v>
      </c>
    </row>
    <row r="222" spans="1:17" ht="30" customHeight="1" outlineLevel="1" x14ac:dyDescent="0.35">
      <c r="A222" s="2" t="s">
        <v>45</v>
      </c>
      <c r="B222" s="2" t="s">
        <v>2406</v>
      </c>
      <c r="C222" s="2" t="s">
        <v>1385</v>
      </c>
      <c r="D222" s="242" t="s">
        <v>1012</v>
      </c>
      <c r="E222" s="5">
        <v>3</v>
      </c>
      <c r="F222" s="250" t="s">
        <v>50</v>
      </c>
      <c r="G222" s="251">
        <v>94207</v>
      </c>
      <c r="H222" s="251" t="s">
        <v>1751</v>
      </c>
      <c r="I222" s="252" t="s">
        <v>1385</v>
      </c>
      <c r="J222" s="253" t="s">
        <v>47</v>
      </c>
      <c r="K222" s="254">
        <v>8</v>
      </c>
      <c r="L222" s="254">
        <v>74.47</v>
      </c>
      <c r="M222" s="255">
        <v>595.76</v>
      </c>
      <c r="N222" s="2">
        <v>58.92</v>
      </c>
    </row>
    <row r="223" spans="1:17" ht="30" customHeight="1" outlineLevel="1" x14ac:dyDescent="0.35">
      <c r="A223" s="2" t="s">
        <v>45</v>
      </c>
      <c r="B223" s="2" t="s">
        <v>2406</v>
      </c>
      <c r="C223" s="2" t="s">
        <v>1393</v>
      </c>
      <c r="D223" s="242" t="s">
        <v>1018</v>
      </c>
      <c r="E223" s="5">
        <v>3</v>
      </c>
      <c r="F223" s="250" t="s">
        <v>50</v>
      </c>
      <c r="G223" s="251">
        <v>98546</v>
      </c>
      <c r="H223" s="251" t="s">
        <v>1754</v>
      </c>
      <c r="I223" s="252" t="s">
        <v>1393</v>
      </c>
      <c r="J223" s="253" t="s">
        <v>47</v>
      </c>
      <c r="K223" s="254">
        <v>10.83</v>
      </c>
      <c r="L223" s="254">
        <v>130.12</v>
      </c>
      <c r="M223" s="255">
        <v>1409.2</v>
      </c>
      <c r="N223" s="2">
        <v>102.94</v>
      </c>
    </row>
    <row r="224" spans="1:17" ht="30" customHeight="1" outlineLevel="1" x14ac:dyDescent="0.35">
      <c r="A224" s="2" t="s">
        <v>45</v>
      </c>
      <c r="B224" s="2" t="s">
        <v>2406</v>
      </c>
      <c r="C224" s="2" t="s">
        <v>1408</v>
      </c>
      <c r="D224" s="242" t="s">
        <v>1029</v>
      </c>
      <c r="E224" s="5">
        <v>3</v>
      </c>
      <c r="F224" s="250" t="s">
        <v>50</v>
      </c>
      <c r="G224" s="251">
        <v>98565</v>
      </c>
      <c r="H224" s="251" t="s">
        <v>1760</v>
      </c>
      <c r="I224" s="252" t="s">
        <v>1408</v>
      </c>
      <c r="J224" s="253" t="s">
        <v>47</v>
      </c>
      <c r="K224" s="254">
        <v>10.83</v>
      </c>
      <c r="L224" s="254">
        <v>53.68</v>
      </c>
      <c r="M224" s="255">
        <v>581.35</v>
      </c>
      <c r="N224" s="2">
        <v>42.47</v>
      </c>
    </row>
    <row r="225" spans="1:14" ht="75" customHeight="1" outlineLevel="1" x14ac:dyDescent="0.35">
      <c r="A225" s="2" t="s">
        <v>45</v>
      </c>
      <c r="B225" s="2" t="s">
        <v>2406</v>
      </c>
      <c r="C225" s="2" t="s">
        <v>1767</v>
      </c>
      <c r="D225" s="242" t="s">
        <v>1035</v>
      </c>
      <c r="E225" s="5">
        <v>3</v>
      </c>
      <c r="F225" s="250" t="s">
        <v>50</v>
      </c>
      <c r="G225" s="251">
        <v>100368</v>
      </c>
      <c r="H225" s="251" t="s">
        <v>1766</v>
      </c>
      <c r="I225" s="252" t="s">
        <v>1767</v>
      </c>
      <c r="J225" s="253" t="s">
        <v>1031</v>
      </c>
      <c r="K225" s="254">
        <v>2</v>
      </c>
      <c r="L225" s="254">
        <v>1382.37</v>
      </c>
      <c r="M225" s="255">
        <v>2764.74</v>
      </c>
      <c r="N225" s="2">
        <v>1093.6500000000001</v>
      </c>
    </row>
    <row r="226" spans="1:14" ht="75" customHeight="1" outlineLevel="1" x14ac:dyDescent="0.35">
      <c r="A226" s="2" t="s">
        <v>45</v>
      </c>
      <c r="B226" s="2" t="s">
        <v>2406</v>
      </c>
      <c r="C226" s="2" t="s">
        <v>1429</v>
      </c>
      <c r="D226" s="242" t="s">
        <v>1040</v>
      </c>
      <c r="E226" s="5">
        <v>3</v>
      </c>
      <c r="F226" s="250" t="s">
        <v>50</v>
      </c>
      <c r="G226" s="251">
        <v>92544</v>
      </c>
      <c r="H226" s="251" t="s">
        <v>1769</v>
      </c>
      <c r="I226" s="252" t="s">
        <v>1429</v>
      </c>
      <c r="J226" s="253" t="s">
        <v>47</v>
      </c>
      <c r="K226" s="254">
        <v>8</v>
      </c>
      <c r="L226" s="254">
        <v>18.28</v>
      </c>
      <c r="M226" s="255">
        <v>146.24</v>
      </c>
      <c r="N226" s="2">
        <v>14.46</v>
      </c>
    </row>
    <row r="227" spans="1:14" ht="75" customHeight="1" outlineLevel="1" x14ac:dyDescent="0.35">
      <c r="A227" s="2" t="s">
        <v>45</v>
      </c>
      <c r="B227" s="2" t="s">
        <v>2406</v>
      </c>
      <c r="C227" s="2" t="s">
        <v>1772</v>
      </c>
      <c r="D227" s="242" t="s">
        <v>1053</v>
      </c>
      <c r="E227" s="5">
        <v>3</v>
      </c>
      <c r="F227" s="250" t="s">
        <v>50</v>
      </c>
      <c r="G227" s="251">
        <v>94231</v>
      </c>
      <c r="H227" s="251" t="s">
        <v>1771</v>
      </c>
      <c r="I227" s="252" t="s">
        <v>1772</v>
      </c>
      <c r="J227" s="253" t="s">
        <v>87</v>
      </c>
      <c r="K227" s="254">
        <v>8.15</v>
      </c>
      <c r="L227" s="254">
        <v>63.55</v>
      </c>
      <c r="M227" s="255">
        <v>517.92999999999995</v>
      </c>
      <c r="N227" s="2">
        <v>50.28</v>
      </c>
    </row>
    <row r="228" spans="1:14" ht="75" customHeight="1" outlineLevel="1" x14ac:dyDescent="0.35">
      <c r="A228" s="2" t="s">
        <v>45</v>
      </c>
      <c r="B228" s="2" t="s">
        <v>2406</v>
      </c>
      <c r="C228" s="2" t="s">
        <v>1445</v>
      </c>
      <c r="D228" s="242" t="s">
        <v>1775</v>
      </c>
      <c r="E228" s="5">
        <v>3</v>
      </c>
      <c r="F228" s="250" t="s">
        <v>50</v>
      </c>
      <c r="G228" s="251">
        <v>94229</v>
      </c>
      <c r="H228" s="251" t="s">
        <v>1774</v>
      </c>
      <c r="I228" s="252" t="s">
        <v>1445</v>
      </c>
      <c r="J228" s="253" t="s">
        <v>87</v>
      </c>
      <c r="K228" s="254">
        <v>13.95</v>
      </c>
      <c r="L228" s="254">
        <v>198.22</v>
      </c>
      <c r="M228" s="255">
        <v>2765.17</v>
      </c>
      <c r="N228" s="2">
        <v>156.82</v>
      </c>
    </row>
    <row r="229" spans="1:14" ht="75" customHeight="1" outlineLevel="1" x14ac:dyDescent="0.35">
      <c r="A229" s="2" t="s">
        <v>45</v>
      </c>
      <c r="B229" s="2" t="s">
        <v>2406</v>
      </c>
      <c r="C229" s="2" t="s">
        <v>1454</v>
      </c>
      <c r="D229" s="242" t="s">
        <v>1779</v>
      </c>
      <c r="E229" s="5">
        <v>3</v>
      </c>
      <c r="F229" s="250" t="s">
        <v>50</v>
      </c>
      <c r="G229" s="251">
        <v>96113</v>
      </c>
      <c r="H229" s="251" t="s">
        <v>1778</v>
      </c>
      <c r="I229" s="252" t="s">
        <v>1454</v>
      </c>
      <c r="J229" s="253" t="s">
        <v>47</v>
      </c>
      <c r="K229" s="254">
        <v>16.3</v>
      </c>
      <c r="L229" s="254">
        <v>40.229999999999997</v>
      </c>
      <c r="M229" s="255">
        <v>655.75</v>
      </c>
      <c r="N229" s="2">
        <v>31.83</v>
      </c>
    </row>
    <row r="230" spans="1:14" ht="18.75" customHeight="1" outlineLevel="1" x14ac:dyDescent="0.35">
      <c r="A230" s="2">
        <v>0</v>
      </c>
      <c r="B230" s="2" t="s">
        <v>2406</v>
      </c>
      <c r="C230" s="2" t="s">
        <v>1783</v>
      </c>
      <c r="D230" s="242" t="s">
        <v>2415</v>
      </c>
      <c r="E230" s="5">
        <v>2</v>
      </c>
      <c r="F230" s="247"/>
      <c r="G230" s="41"/>
      <c r="H230" s="42" t="s">
        <v>1782</v>
      </c>
      <c r="I230" s="248" t="s">
        <v>1783</v>
      </c>
      <c r="J230" s="41"/>
      <c r="K230" s="41"/>
      <c r="L230" s="41"/>
      <c r="M230" s="249">
        <v>6087</v>
      </c>
    </row>
    <row r="231" spans="1:14" ht="58.5" customHeight="1" outlineLevel="1" x14ac:dyDescent="0.35">
      <c r="A231" s="2" t="s">
        <v>45</v>
      </c>
      <c r="B231" s="2" t="s">
        <v>2406</v>
      </c>
      <c r="C231" s="2" t="s">
        <v>2433</v>
      </c>
      <c r="D231" s="242" t="s">
        <v>1059</v>
      </c>
      <c r="E231" s="5">
        <v>3</v>
      </c>
      <c r="F231" s="250" t="s">
        <v>50</v>
      </c>
      <c r="G231" s="251">
        <v>90843</v>
      </c>
      <c r="H231" s="251" t="s">
        <v>1784</v>
      </c>
      <c r="I231" s="252" t="s">
        <v>1785</v>
      </c>
      <c r="J231" s="253" t="s">
        <v>1031</v>
      </c>
      <c r="K231" s="254">
        <v>1</v>
      </c>
      <c r="L231" s="254">
        <v>1210.4100000000001</v>
      </c>
      <c r="M231" s="255">
        <v>1210.4100000000001</v>
      </c>
      <c r="N231" s="2">
        <v>957.6</v>
      </c>
    </row>
    <row r="232" spans="1:14" ht="58.5" customHeight="1" outlineLevel="1" x14ac:dyDescent="0.35">
      <c r="A232" s="2" t="s">
        <v>45</v>
      </c>
      <c r="B232" s="2" t="s">
        <v>2406</v>
      </c>
      <c r="C232" s="2" t="s">
        <v>1019</v>
      </c>
      <c r="D232" s="242" t="s">
        <v>1065</v>
      </c>
      <c r="E232" s="5">
        <v>3</v>
      </c>
      <c r="F232" s="250" t="s">
        <v>50</v>
      </c>
      <c r="G232" s="251">
        <v>94570</v>
      </c>
      <c r="H232" s="251" t="s">
        <v>1787</v>
      </c>
      <c r="I232" s="252" t="s">
        <v>1019</v>
      </c>
      <c r="J232" s="253" t="s">
        <v>47</v>
      </c>
      <c r="K232" s="254">
        <v>3.75</v>
      </c>
      <c r="L232" s="254">
        <v>992.01</v>
      </c>
      <c r="M232" s="255">
        <v>3720.04</v>
      </c>
      <c r="N232" s="2">
        <v>784.82</v>
      </c>
    </row>
    <row r="233" spans="1:14" ht="58.5" customHeight="1" outlineLevel="1" x14ac:dyDescent="0.35">
      <c r="A233" s="2" t="s">
        <v>45</v>
      </c>
      <c r="B233" s="2" t="s">
        <v>2406</v>
      </c>
      <c r="C233" s="2" t="s">
        <v>2434</v>
      </c>
      <c r="D233" s="242" t="s">
        <v>1071</v>
      </c>
      <c r="E233" s="5">
        <v>3</v>
      </c>
      <c r="F233" s="250" t="s">
        <v>50</v>
      </c>
      <c r="G233" s="251">
        <v>90842</v>
      </c>
      <c r="H233" s="251" t="s">
        <v>1790</v>
      </c>
      <c r="I233" s="252" t="s">
        <v>1791</v>
      </c>
      <c r="J233" s="253" t="s">
        <v>1031</v>
      </c>
      <c r="K233" s="254">
        <v>1</v>
      </c>
      <c r="L233" s="254">
        <v>1156.55</v>
      </c>
      <c r="M233" s="255">
        <v>1156.55</v>
      </c>
      <c r="N233" s="2">
        <v>914.99</v>
      </c>
    </row>
    <row r="234" spans="1:14" ht="18.75" customHeight="1" outlineLevel="1" x14ac:dyDescent="0.35">
      <c r="A234" s="2">
        <v>0</v>
      </c>
      <c r="B234" s="2" t="s">
        <v>2406</v>
      </c>
      <c r="C234" s="2" t="s">
        <v>1573</v>
      </c>
      <c r="D234" s="242" t="s">
        <v>2416</v>
      </c>
      <c r="E234" s="5">
        <v>2</v>
      </c>
      <c r="F234" s="247"/>
      <c r="G234" s="41"/>
      <c r="H234" s="42" t="s">
        <v>1793</v>
      </c>
      <c r="I234" s="248" t="s">
        <v>1573</v>
      </c>
      <c r="J234" s="41"/>
      <c r="K234" s="41"/>
      <c r="L234" s="41"/>
      <c r="M234" s="249">
        <v>2136.4499999999998</v>
      </c>
    </row>
    <row r="235" spans="1:14" ht="58.5" customHeight="1" outlineLevel="1" x14ac:dyDescent="0.35">
      <c r="A235" s="2" t="s">
        <v>45</v>
      </c>
      <c r="B235" s="2" t="s">
        <v>2406</v>
      </c>
      <c r="C235" s="2" t="s">
        <v>1795</v>
      </c>
      <c r="D235" s="242" t="s">
        <v>1094</v>
      </c>
      <c r="E235" s="5">
        <v>3</v>
      </c>
      <c r="F235" s="250" t="s">
        <v>50</v>
      </c>
      <c r="G235" s="251">
        <v>86899</v>
      </c>
      <c r="H235" s="251" t="s">
        <v>1794</v>
      </c>
      <c r="I235" s="252" t="s">
        <v>1795</v>
      </c>
      <c r="J235" s="253" t="s">
        <v>1031</v>
      </c>
      <c r="K235" s="254">
        <v>1</v>
      </c>
      <c r="L235" s="254">
        <v>332.15</v>
      </c>
      <c r="M235" s="255">
        <v>332.15</v>
      </c>
      <c r="N235" s="2">
        <v>262.77999999999997</v>
      </c>
    </row>
    <row r="236" spans="1:14" ht="37.5" customHeight="1" outlineLevel="1" x14ac:dyDescent="0.35">
      <c r="A236" s="2" t="s">
        <v>45</v>
      </c>
      <c r="B236" s="2" t="s">
        <v>2406</v>
      </c>
      <c r="C236" s="2" t="s">
        <v>1585</v>
      </c>
      <c r="D236" s="242" t="s">
        <v>1129</v>
      </c>
      <c r="E236" s="5">
        <v>3</v>
      </c>
      <c r="F236" s="250" t="s">
        <v>50</v>
      </c>
      <c r="G236" s="251">
        <v>86906</v>
      </c>
      <c r="H236" s="251" t="s">
        <v>1797</v>
      </c>
      <c r="I236" s="252" t="s">
        <v>1585</v>
      </c>
      <c r="J236" s="253" t="s">
        <v>1031</v>
      </c>
      <c r="K236" s="254">
        <v>1</v>
      </c>
      <c r="L236" s="254">
        <v>85.09</v>
      </c>
      <c r="M236" s="255">
        <v>85.09</v>
      </c>
      <c r="N236" s="2">
        <v>67.319999999999993</v>
      </c>
    </row>
    <row r="237" spans="1:14" ht="29" outlineLevel="1" x14ac:dyDescent="0.35">
      <c r="A237" s="2" t="s">
        <v>45</v>
      </c>
      <c r="B237" s="2" t="s">
        <v>2406</v>
      </c>
      <c r="C237" s="2" t="s">
        <v>1576</v>
      </c>
      <c r="D237" s="242" t="s">
        <v>1135</v>
      </c>
      <c r="E237" s="5">
        <v>3</v>
      </c>
      <c r="F237" s="250" t="s">
        <v>44</v>
      </c>
      <c r="G237" s="251">
        <v>10</v>
      </c>
      <c r="H237" s="251" t="s">
        <v>1799</v>
      </c>
      <c r="I237" s="252" t="s">
        <v>1576</v>
      </c>
      <c r="J237" s="253" t="s">
        <v>47</v>
      </c>
      <c r="K237" s="254">
        <v>1.24</v>
      </c>
      <c r="L237" s="254">
        <v>639.37</v>
      </c>
      <c r="M237" s="255">
        <v>792.82</v>
      </c>
      <c r="N237" s="2">
        <v>505.83200000000005</v>
      </c>
    </row>
    <row r="238" spans="1:14" ht="58" x14ac:dyDescent="0.35">
      <c r="A238" s="2" t="s">
        <v>45</v>
      </c>
      <c r="B238" s="2" t="s">
        <v>2406</v>
      </c>
      <c r="C238" s="2" t="s">
        <v>1802</v>
      </c>
      <c r="D238" s="242" t="s">
        <v>1141</v>
      </c>
      <c r="E238" s="5">
        <v>3</v>
      </c>
      <c r="F238" s="250" t="s">
        <v>50</v>
      </c>
      <c r="G238" s="251">
        <v>95472</v>
      </c>
      <c r="H238" s="251" t="s">
        <v>1801</v>
      </c>
      <c r="I238" s="252" t="s">
        <v>1802</v>
      </c>
      <c r="J238" s="253" t="s">
        <v>1031</v>
      </c>
      <c r="K238" s="254">
        <v>1</v>
      </c>
      <c r="L238" s="254">
        <v>926.39</v>
      </c>
      <c r="M238" s="255">
        <v>926.39</v>
      </c>
      <c r="N238" s="2">
        <v>732.9</v>
      </c>
    </row>
    <row r="239" spans="1:14" x14ac:dyDescent="0.35">
      <c r="A239" s="2">
        <v>0</v>
      </c>
      <c r="B239" s="2" t="s">
        <v>2406</v>
      </c>
      <c r="C239" s="2" t="s">
        <v>1805</v>
      </c>
      <c r="D239" s="242" t="s">
        <v>2417</v>
      </c>
      <c r="E239" s="5">
        <v>2</v>
      </c>
      <c r="F239" s="247"/>
      <c r="G239" s="41"/>
      <c r="H239" s="42" t="s">
        <v>1804</v>
      </c>
      <c r="I239" s="248" t="s">
        <v>1805</v>
      </c>
      <c r="J239" s="41"/>
      <c r="K239" s="41"/>
      <c r="L239" s="41"/>
      <c r="M239" s="249">
        <v>4764.1400000000003</v>
      </c>
    </row>
    <row r="240" spans="1:14" ht="29" x14ac:dyDescent="0.35">
      <c r="A240" s="2" t="s">
        <v>45</v>
      </c>
      <c r="B240" s="2" t="s">
        <v>2406</v>
      </c>
      <c r="C240" s="2" t="s">
        <v>1315</v>
      </c>
      <c r="D240" s="242" t="s">
        <v>1173</v>
      </c>
      <c r="E240" s="5">
        <v>3</v>
      </c>
      <c r="F240" s="250" t="s">
        <v>50</v>
      </c>
      <c r="G240" s="251">
        <v>96620</v>
      </c>
      <c r="H240" s="251" t="s">
        <v>1806</v>
      </c>
      <c r="I240" s="252" t="s">
        <v>1315</v>
      </c>
      <c r="J240" s="253" t="s">
        <v>101</v>
      </c>
      <c r="K240" s="254">
        <v>0.82</v>
      </c>
      <c r="L240" s="254">
        <v>704.05</v>
      </c>
      <c r="M240" s="255">
        <v>577.32000000000005</v>
      </c>
      <c r="N240" s="2">
        <v>557</v>
      </c>
    </row>
    <row r="241" spans="1:13" ht="72.5" x14ac:dyDescent="0.35">
      <c r="A241" s="2" t="s">
        <v>45</v>
      </c>
      <c r="B241" s="2" t="s">
        <v>2406</v>
      </c>
      <c r="C241" s="2" t="s">
        <v>2420</v>
      </c>
      <c r="D241" s="242" t="s">
        <v>1178</v>
      </c>
      <c r="E241" s="5">
        <v>3</v>
      </c>
      <c r="F241" s="250" t="s">
        <v>50</v>
      </c>
      <c r="G241" s="251">
        <v>94439</v>
      </c>
      <c r="H241" s="251" t="s">
        <v>1808</v>
      </c>
      <c r="I241" s="252" t="s">
        <v>1331</v>
      </c>
      <c r="J241" s="253" t="s">
        <v>47</v>
      </c>
      <c r="K241" s="254">
        <v>16.3</v>
      </c>
      <c r="L241" s="254">
        <v>53.99</v>
      </c>
      <c r="M241" s="255">
        <v>880.04</v>
      </c>
    </row>
    <row r="242" spans="1:13" ht="43.5" x14ac:dyDescent="0.35">
      <c r="A242" s="2" t="s">
        <v>45</v>
      </c>
      <c r="B242" s="2" t="s">
        <v>2406</v>
      </c>
      <c r="C242" s="2" t="s">
        <v>1346</v>
      </c>
      <c r="D242" s="242" t="s">
        <v>1182</v>
      </c>
      <c r="E242" s="5">
        <v>3</v>
      </c>
      <c r="F242" s="250" t="s">
        <v>50</v>
      </c>
      <c r="G242" s="251">
        <v>87258</v>
      </c>
      <c r="H242" s="251" t="s">
        <v>1810</v>
      </c>
      <c r="I242" s="252" t="s">
        <v>1346</v>
      </c>
      <c r="J242" s="253" t="s">
        <v>47</v>
      </c>
      <c r="K242" s="254">
        <v>16.3</v>
      </c>
      <c r="L242" s="254">
        <v>202.87</v>
      </c>
      <c r="M242" s="255">
        <v>3306.78</v>
      </c>
    </row>
    <row r="243" spans="1:13" x14ac:dyDescent="0.35">
      <c r="A243" s="2">
        <v>0</v>
      </c>
      <c r="B243" s="2" t="s">
        <v>2406</v>
      </c>
      <c r="C243" s="2" t="s">
        <v>1058</v>
      </c>
      <c r="D243" s="242" t="s">
        <v>2419</v>
      </c>
      <c r="E243" s="5">
        <v>2</v>
      </c>
      <c r="F243" s="247"/>
      <c r="G243" s="41"/>
      <c r="H243" s="42" t="s">
        <v>1812</v>
      </c>
      <c r="I243" s="248" t="s">
        <v>1058</v>
      </c>
      <c r="J243" s="41"/>
      <c r="K243" s="41"/>
      <c r="L243" s="41"/>
      <c r="M243" s="249">
        <v>670.42</v>
      </c>
    </row>
    <row r="244" spans="1:13" ht="29" x14ac:dyDescent="0.35">
      <c r="A244" s="2" t="s">
        <v>45</v>
      </c>
      <c r="B244" s="2" t="s">
        <v>2406</v>
      </c>
      <c r="C244" s="2" t="s">
        <v>1077</v>
      </c>
      <c r="D244" s="242" t="s">
        <v>1314</v>
      </c>
      <c r="E244" s="5">
        <v>3</v>
      </c>
      <c r="F244" s="250" t="s">
        <v>50</v>
      </c>
      <c r="G244" s="251">
        <v>88484</v>
      </c>
      <c r="H244" s="251" t="s">
        <v>1813</v>
      </c>
      <c r="I244" s="252" t="s">
        <v>1077</v>
      </c>
      <c r="J244" s="253" t="s">
        <v>47</v>
      </c>
      <c r="K244" s="254">
        <v>16.3</v>
      </c>
      <c r="L244" s="254">
        <v>3.73</v>
      </c>
      <c r="M244" s="255">
        <v>60.8</v>
      </c>
    </row>
    <row r="245" spans="1:13" ht="29" x14ac:dyDescent="0.35">
      <c r="A245" s="2" t="s">
        <v>45</v>
      </c>
      <c r="B245" s="2" t="s">
        <v>2406</v>
      </c>
      <c r="C245" s="2" t="s">
        <v>1084</v>
      </c>
      <c r="D245" s="242" t="s">
        <v>1330</v>
      </c>
      <c r="E245" s="5">
        <v>3</v>
      </c>
      <c r="F245" s="250" t="s">
        <v>50</v>
      </c>
      <c r="G245" s="251">
        <v>88494</v>
      </c>
      <c r="H245" s="251" t="s">
        <v>1815</v>
      </c>
      <c r="I245" s="252" t="s">
        <v>1084</v>
      </c>
      <c r="J245" s="253" t="s">
        <v>47</v>
      </c>
      <c r="K245" s="254">
        <v>16.3</v>
      </c>
      <c r="L245" s="254">
        <v>20.88</v>
      </c>
      <c r="M245" s="255">
        <v>340.34</v>
      </c>
    </row>
    <row r="246" spans="1:13" ht="29" x14ac:dyDescent="0.35">
      <c r="A246" s="2" t="s">
        <v>45</v>
      </c>
      <c r="B246" s="2" t="s">
        <v>2406</v>
      </c>
      <c r="C246" s="2" t="s">
        <v>1090</v>
      </c>
      <c r="D246" s="242" t="s">
        <v>1345</v>
      </c>
      <c r="E246" s="5">
        <v>3</v>
      </c>
      <c r="F246" s="250" t="s">
        <v>50</v>
      </c>
      <c r="G246" s="251">
        <v>88488</v>
      </c>
      <c r="H246" s="251" t="s">
        <v>1817</v>
      </c>
      <c r="I246" s="252" t="s">
        <v>1090</v>
      </c>
      <c r="J246" s="253" t="s">
        <v>47</v>
      </c>
      <c r="K246" s="254">
        <v>16.3</v>
      </c>
      <c r="L246" s="254">
        <v>16.52</v>
      </c>
      <c r="M246" s="255">
        <v>269.27999999999997</v>
      </c>
    </row>
    <row r="247" spans="1:13" x14ac:dyDescent="0.35">
      <c r="A247" s="2">
        <v>0</v>
      </c>
      <c r="B247" s="2" t="s">
        <v>2406</v>
      </c>
      <c r="C247" s="2" t="s">
        <v>1172</v>
      </c>
      <c r="D247" s="242" t="s">
        <v>2421</v>
      </c>
      <c r="E247" s="5">
        <v>2</v>
      </c>
      <c r="F247" s="247"/>
      <c r="G247" s="41"/>
      <c r="H247" s="42" t="s">
        <v>1819</v>
      </c>
      <c r="I247" s="248" t="s">
        <v>1172</v>
      </c>
      <c r="J247" s="41"/>
      <c r="K247" s="41"/>
      <c r="L247" s="41"/>
      <c r="M247" s="249">
        <v>8986.0399999999991</v>
      </c>
    </row>
    <row r="248" spans="1:13" ht="43.5" x14ac:dyDescent="0.35">
      <c r="A248" s="2" t="s">
        <v>45</v>
      </c>
      <c r="B248" s="2" t="s">
        <v>2406</v>
      </c>
      <c r="C248" s="2" t="s">
        <v>1174</v>
      </c>
      <c r="D248" s="242" t="s">
        <v>1384</v>
      </c>
      <c r="E248" s="5">
        <v>3</v>
      </c>
      <c r="F248" s="250" t="s">
        <v>50</v>
      </c>
      <c r="G248" s="251">
        <v>92868</v>
      </c>
      <c r="H248" s="251" t="s">
        <v>1820</v>
      </c>
      <c r="I248" s="252" t="s">
        <v>1174</v>
      </c>
      <c r="J248" s="253" t="s">
        <v>1031</v>
      </c>
      <c r="K248" s="254">
        <v>14</v>
      </c>
      <c r="L248" s="254">
        <v>15.66</v>
      </c>
      <c r="M248" s="255">
        <v>219.24</v>
      </c>
    </row>
    <row r="249" spans="1:13" ht="43.5" x14ac:dyDescent="0.35">
      <c r="A249" s="2" t="s">
        <v>45</v>
      </c>
      <c r="B249" s="2" t="s">
        <v>2406</v>
      </c>
      <c r="C249" s="2" t="s">
        <v>1823</v>
      </c>
      <c r="D249" s="242" t="s">
        <v>1392</v>
      </c>
      <c r="E249" s="5">
        <v>3</v>
      </c>
      <c r="F249" s="250" t="s">
        <v>50</v>
      </c>
      <c r="G249" s="251">
        <v>91943</v>
      </c>
      <c r="H249" s="251" t="s">
        <v>1822</v>
      </c>
      <c r="I249" s="252" t="s">
        <v>1823</v>
      </c>
      <c r="J249" s="253" t="s">
        <v>1031</v>
      </c>
      <c r="K249" s="254">
        <v>6</v>
      </c>
      <c r="L249" s="254">
        <v>17.8</v>
      </c>
      <c r="M249" s="255">
        <v>106.8</v>
      </c>
    </row>
    <row r="250" spans="1:13" ht="64.5" customHeight="1" x14ac:dyDescent="0.35">
      <c r="A250" s="2" t="s">
        <v>45</v>
      </c>
      <c r="B250" s="2" t="s">
        <v>2406</v>
      </c>
      <c r="C250" s="2" t="s">
        <v>1826</v>
      </c>
      <c r="D250" s="242" t="s">
        <v>1407</v>
      </c>
      <c r="E250" s="5">
        <v>3</v>
      </c>
      <c r="F250" s="250" t="s">
        <v>50</v>
      </c>
      <c r="G250" s="251">
        <v>91936</v>
      </c>
      <c r="H250" s="251" t="s">
        <v>1825</v>
      </c>
      <c r="I250" s="252" t="s">
        <v>1826</v>
      </c>
      <c r="J250" s="253" t="s">
        <v>1031</v>
      </c>
      <c r="K250" s="254">
        <v>4</v>
      </c>
      <c r="L250" s="254">
        <v>14.37</v>
      </c>
      <c r="M250" s="255">
        <v>57.48</v>
      </c>
    </row>
    <row r="251" spans="1:13" ht="43.5" x14ac:dyDescent="0.35">
      <c r="A251" s="2" t="s">
        <v>45</v>
      </c>
      <c r="B251" s="2" t="s">
        <v>2406</v>
      </c>
      <c r="C251" s="2" t="s">
        <v>1188</v>
      </c>
      <c r="D251" s="242" t="s">
        <v>1418</v>
      </c>
      <c r="E251" s="5">
        <v>3</v>
      </c>
      <c r="F251" s="250" t="s">
        <v>50</v>
      </c>
      <c r="G251" s="251">
        <v>91926</v>
      </c>
      <c r="H251" s="251" t="s">
        <v>1828</v>
      </c>
      <c r="I251" s="252" t="s">
        <v>1188</v>
      </c>
      <c r="J251" s="253" t="s">
        <v>87</v>
      </c>
      <c r="K251" s="254">
        <v>124.2</v>
      </c>
      <c r="L251" s="254">
        <v>4.75</v>
      </c>
      <c r="M251" s="255">
        <v>589.95000000000005</v>
      </c>
    </row>
    <row r="252" spans="1:13" ht="43.5" x14ac:dyDescent="0.35">
      <c r="A252" s="2" t="s">
        <v>45</v>
      </c>
      <c r="B252" s="2" t="s">
        <v>2406</v>
      </c>
      <c r="C252" s="2" t="s">
        <v>1183</v>
      </c>
      <c r="D252" s="242" t="s">
        <v>1423</v>
      </c>
      <c r="E252" s="5">
        <v>3</v>
      </c>
      <c r="F252" s="250" t="s">
        <v>50</v>
      </c>
      <c r="G252" s="251">
        <v>91924</v>
      </c>
      <c r="H252" s="251" t="s">
        <v>1830</v>
      </c>
      <c r="I252" s="252" t="s">
        <v>1183</v>
      </c>
      <c r="J252" s="253" t="s">
        <v>87</v>
      </c>
      <c r="K252" s="254">
        <v>87</v>
      </c>
      <c r="L252" s="254">
        <v>3.22</v>
      </c>
      <c r="M252" s="255">
        <v>280.14</v>
      </c>
    </row>
    <row r="253" spans="1:13" ht="43.5" x14ac:dyDescent="0.35">
      <c r="A253" s="2" t="s">
        <v>45</v>
      </c>
      <c r="B253" s="2" t="s">
        <v>2406</v>
      </c>
      <c r="C253" s="2" t="s">
        <v>1833</v>
      </c>
      <c r="D253" s="242" t="s">
        <v>1428</v>
      </c>
      <c r="E253" s="5">
        <v>3</v>
      </c>
      <c r="F253" s="250" t="s">
        <v>50</v>
      </c>
      <c r="G253" s="251">
        <v>91930</v>
      </c>
      <c r="H253" s="251" t="s">
        <v>1832</v>
      </c>
      <c r="I253" s="252" t="s">
        <v>1833</v>
      </c>
      <c r="J253" s="253" t="s">
        <v>87</v>
      </c>
      <c r="K253" s="254">
        <v>94.2</v>
      </c>
      <c r="L253" s="254">
        <v>10.48</v>
      </c>
      <c r="M253" s="255">
        <v>987.22</v>
      </c>
    </row>
    <row r="254" spans="1:13" ht="29" x14ac:dyDescent="0.35">
      <c r="A254" s="2" t="s">
        <v>1217</v>
      </c>
      <c r="B254" s="2" t="s">
        <v>2406</v>
      </c>
      <c r="C254" s="2" t="s">
        <v>1219</v>
      </c>
      <c r="D254" s="242" t="s">
        <v>1435</v>
      </c>
      <c r="E254" s="5">
        <v>3</v>
      </c>
      <c r="F254" s="250" t="s">
        <v>50</v>
      </c>
      <c r="G254" s="251">
        <v>39773</v>
      </c>
      <c r="H254" s="251" t="s">
        <v>1835</v>
      </c>
      <c r="I254" s="252" t="s">
        <v>1219</v>
      </c>
      <c r="J254" s="253" t="s">
        <v>1220</v>
      </c>
      <c r="K254" s="254">
        <v>1</v>
      </c>
      <c r="L254" s="254">
        <v>122.24</v>
      </c>
      <c r="M254" s="255">
        <v>122.24</v>
      </c>
    </row>
    <row r="255" spans="1:13" ht="29" x14ac:dyDescent="0.35">
      <c r="A255" s="2" t="s">
        <v>45</v>
      </c>
      <c r="B255" s="2" t="s">
        <v>2406</v>
      </c>
      <c r="C255" s="2" t="s">
        <v>1225</v>
      </c>
      <c r="D255" s="242" t="s">
        <v>1444</v>
      </c>
      <c r="E255" s="5">
        <v>3</v>
      </c>
      <c r="F255" s="250" t="s">
        <v>50</v>
      </c>
      <c r="G255" s="251">
        <v>101890</v>
      </c>
      <c r="H255" s="251" t="s">
        <v>1837</v>
      </c>
      <c r="I255" s="252" t="s">
        <v>1225</v>
      </c>
      <c r="J255" s="253" t="s">
        <v>1031</v>
      </c>
      <c r="K255" s="254">
        <v>6</v>
      </c>
      <c r="L255" s="254">
        <v>18.420000000000002</v>
      </c>
      <c r="M255" s="255">
        <v>110.52</v>
      </c>
    </row>
    <row r="256" spans="1:13" ht="29" x14ac:dyDescent="0.35">
      <c r="A256" s="2" t="s">
        <v>1217</v>
      </c>
      <c r="B256" s="2" t="s">
        <v>2406</v>
      </c>
      <c r="C256" s="2" t="s">
        <v>1840</v>
      </c>
      <c r="D256" s="242" t="s">
        <v>1453</v>
      </c>
      <c r="E256" s="5">
        <v>3</v>
      </c>
      <c r="F256" s="250" t="s">
        <v>50</v>
      </c>
      <c r="G256" s="251">
        <v>39470</v>
      </c>
      <c r="H256" s="251" t="s">
        <v>1839</v>
      </c>
      <c r="I256" s="252" t="s">
        <v>1840</v>
      </c>
      <c r="J256" s="253" t="s">
        <v>1220</v>
      </c>
      <c r="K256" s="254">
        <v>2</v>
      </c>
      <c r="L256" s="254">
        <v>102.84</v>
      </c>
      <c r="M256" s="255">
        <v>205.68</v>
      </c>
    </row>
    <row r="257" spans="1:13" ht="29" x14ac:dyDescent="0.35">
      <c r="A257" s="2" t="s">
        <v>1217</v>
      </c>
      <c r="B257" s="2" t="s">
        <v>2406</v>
      </c>
      <c r="C257" s="2" t="s">
        <v>1843</v>
      </c>
      <c r="D257" s="242" t="s">
        <v>1464</v>
      </c>
      <c r="E257" s="5">
        <v>3</v>
      </c>
      <c r="F257" s="250" t="s">
        <v>50</v>
      </c>
      <c r="G257" s="251">
        <v>39450</v>
      </c>
      <c r="H257" s="251" t="s">
        <v>1842</v>
      </c>
      <c r="I257" s="252" t="s">
        <v>1843</v>
      </c>
      <c r="J257" s="253" t="s">
        <v>1220</v>
      </c>
      <c r="K257" s="254">
        <v>2</v>
      </c>
      <c r="L257" s="254">
        <v>187.17</v>
      </c>
      <c r="M257" s="255">
        <v>374.34</v>
      </c>
    </row>
    <row r="258" spans="1:13" ht="29" x14ac:dyDescent="0.35">
      <c r="A258" s="2" t="s">
        <v>45</v>
      </c>
      <c r="B258" s="2" t="s">
        <v>2406</v>
      </c>
      <c r="C258" s="2" t="s">
        <v>1240</v>
      </c>
      <c r="D258" s="242" t="s">
        <v>1469</v>
      </c>
      <c r="E258" s="5">
        <v>3</v>
      </c>
      <c r="F258" s="250" t="s">
        <v>50</v>
      </c>
      <c r="G258" s="251">
        <v>91953</v>
      </c>
      <c r="H258" s="251" t="s">
        <v>1845</v>
      </c>
      <c r="I258" s="252" t="s">
        <v>1240</v>
      </c>
      <c r="J258" s="253" t="s">
        <v>1031</v>
      </c>
      <c r="K258" s="254">
        <v>2</v>
      </c>
      <c r="L258" s="254">
        <v>30.46</v>
      </c>
      <c r="M258" s="255">
        <v>60.92</v>
      </c>
    </row>
    <row r="259" spans="1:13" ht="29" x14ac:dyDescent="0.35">
      <c r="A259" s="2" t="s">
        <v>45</v>
      </c>
      <c r="B259" s="2" t="s">
        <v>2406</v>
      </c>
      <c r="C259" s="2" t="s">
        <v>1849</v>
      </c>
      <c r="D259" s="242" t="s">
        <v>1848</v>
      </c>
      <c r="E259" s="5">
        <v>3</v>
      </c>
      <c r="F259" s="250" t="s">
        <v>50</v>
      </c>
      <c r="G259" s="251">
        <v>91961</v>
      </c>
      <c r="H259" s="251" t="s">
        <v>1847</v>
      </c>
      <c r="I259" s="252" t="s">
        <v>1849</v>
      </c>
      <c r="J259" s="253" t="s">
        <v>1031</v>
      </c>
      <c r="K259" s="254">
        <v>2</v>
      </c>
      <c r="L259" s="254">
        <v>59.71</v>
      </c>
      <c r="M259" s="255">
        <v>119.42</v>
      </c>
    </row>
    <row r="260" spans="1:13" ht="43.5" x14ac:dyDescent="0.35">
      <c r="A260" s="2" t="s">
        <v>45</v>
      </c>
      <c r="B260" s="2" t="s">
        <v>2406</v>
      </c>
      <c r="C260" s="2" t="s">
        <v>1250</v>
      </c>
      <c r="D260" s="242" t="s">
        <v>1853</v>
      </c>
      <c r="E260" s="5">
        <v>3</v>
      </c>
      <c r="F260" s="250" t="s">
        <v>50</v>
      </c>
      <c r="G260" s="251">
        <v>92000</v>
      </c>
      <c r="H260" s="251" t="s">
        <v>1852</v>
      </c>
      <c r="I260" s="252" t="s">
        <v>1250</v>
      </c>
      <c r="J260" s="253" t="s">
        <v>1031</v>
      </c>
      <c r="K260" s="254">
        <v>10</v>
      </c>
      <c r="L260" s="254">
        <v>32.119999999999997</v>
      </c>
      <c r="M260" s="255">
        <v>321.2</v>
      </c>
    </row>
    <row r="261" spans="1:13" ht="43.5" x14ac:dyDescent="0.35">
      <c r="A261" s="2" t="s">
        <v>45</v>
      </c>
      <c r="B261" s="2" t="s">
        <v>2406</v>
      </c>
      <c r="C261" s="2" t="s">
        <v>1265</v>
      </c>
      <c r="D261" s="242" t="s">
        <v>1857</v>
      </c>
      <c r="E261" s="5">
        <v>3</v>
      </c>
      <c r="F261" s="250" t="s">
        <v>50</v>
      </c>
      <c r="G261" s="251">
        <v>91834</v>
      </c>
      <c r="H261" s="251" t="s">
        <v>1856</v>
      </c>
      <c r="I261" s="252" t="s">
        <v>1265</v>
      </c>
      <c r="J261" s="253" t="s">
        <v>87</v>
      </c>
      <c r="K261" s="254">
        <v>69.66</v>
      </c>
      <c r="L261" s="254">
        <v>11.44</v>
      </c>
      <c r="M261" s="255">
        <v>796.91</v>
      </c>
    </row>
    <row r="262" spans="1:13" ht="43.5" x14ac:dyDescent="0.35">
      <c r="A262" s="2" t="s">
        <v>45</v>
      </c>
      <c r="B262" s="2" t="s">
        <v>2406</v>
      </c>
      <c r="C262" s="2" t="s">
        <v>1862</v>
      </c>
      <c r="D262" s="242" t="s">
        <v>1861</v>
      </c>
      <c r="E262" s="5">
        <v>3</v>
      </c>
      <c r="F262" s="250" t="s">
        <v>50</v>
      </c>
      <c r="G262" s="251">
        <v>91868</v>
      </c>
      <c r="H262" s="251" t="s">
        <v>1860</v>
      </c>
      <c r="I262" s="252" t="s">
        <v>1862</v>
      </c>
      <c r="J262" s="253" t="s">
        <v>87</v>
      </c>
      <c r="K262" s="254">
        <v>20.95</v>
      </c>
      <c r="L262" s="254">
        <v>15.55</v>
      </c>
      <c r="M262" s="255">
        <v>325.77</v>
      </c>
    </row>
    <row r="263" spans="1:13" ht="43.5" x14ac:dyDescent="0.35">
      <c r="A263" s="2" t="s">
        <v>45</v>
      </c>
      <c r="B263" s="2" t="s">
        <v>2406</v>
      </c>
      <c r="C263" s="2" t="s">
        <v>1867</v>
      </c>
      <c r="D263" s="242" t="s">
        <v>1866</v>
      </c>
      <c r="E263" s="5">
        <v>3</v>
      </c>
      <c r="F263" s="250" t="s">
        <v>50</v>
      </c>
      <c r="G263" s="251">
        <v>101876</v>
      </c>
      <c r="H263" s="251" t="s">
        <v>1865</v>
      </c>
      <c r="I263" s="252" t="s">
        <v>1867</v>
      </c>
      <c r="J263" s="253" t="s">
        <v>1031</v>
      </c>
      <c r="K263" s="254">
        <v>1</v>
      </c>
      <c r="L263" s="254">
        <v>112.62</v>
      </c>
      <c r="M263" s="255">
        <v>112.62</v>
      </c>
    </row>
    <row r="264" spans="1:13" ht="43.5" x14ac:dyDescent="0.35">
      <c r="A264" s="2" t="s">
        <v>45</v>
      </c>
      <c r="B264" s="2" t="s">
        <v>2406</v>
      </c>
      <c r="C264" s="2" t="s">
        <v>1300</v>
      </c>
      <c r="D264" s="242" t="s">
        <v>1871</v>
      </c>
      <c r="E264" s="5">
        <v>3</v>
      </c>
      <c r="F264" s="250" t="s">
        <v>50</v>
      </c>
      <c r="G264" s="251">
        <v>101509</v>
      </c>
      <c r="H264" s="251" t="s">
        <v>1870</v>
      </c>
      <c r="I264" s="252" t="s">
        <v>1300</v>
      </c>
      <c r="J264" s="253" t="s">
        <v>1031</v>
      </c>
      <c r="K264" s="254">
        <v>1</v>
      </c>
      <c r="L264" s="254">
        <v>2101.96</v>
      </c>
      <c r="M264" s="255">
        <v>2101.96</v>
      </c>
    </row>
    <row r="265" spans="1:13" ht="29" x14ac:dyDescent="0.35">
      <c r="A265" s="2" t="s">
        <v>1217</v>
      </c>
      <c r="B265" s="2" t="s">
        <v>2406</v>
      </c>
      <c r="C265" s="2" t="s">
        <v>1305</v>
      </c>
      <c r="D265" s="242" t="s">
        <v>1875</v>
      </c>
      <c r="E265" s="5">
        <v>3</v>
      </c>
      <c r="F265" s="250" t="s">
        <v>50</v>
      </c>
      <c r="G265" s="251">
        <v>5044</v>
      </c>
      <c r="H265" s="251" t="s">
        <v>1874</v>
      </c>
      <c r="I265" s="252" t="s">
        <v>1305</v>
      </c>
      <c r="J265" s="253" t="s">
        <v>1220</v>
      </c>
      <c r="K265" s="254">
        <v>1</v>
      </c>
      <c r="L265" s="254">
        <v>1117.45</v>
      </c>
      <c r="M265" s="255">
        <v>1117.45</v>
      </c>
    </row>
    <row r="266" spans="1:13" ht="43.5" x14ac:dyDescent="0.35">
      <c r="A266" s="2" t="s">
        <v>45</v>
      </c>
      <c r="B266" s="2" t="s">
        <v>2406</v>
      </c>
      <c r="C266" s="2" t="s">
        <v>1880</v>
      </c>
      <c r="D266" s="242" t="s">
        <v>1879</v>
      </c>
      <c r="E266" s="5">
        <v>3</v>
      </c>
      <c r="F266" s="250" t="s">
        <v>50</v>
      </c>
      <c r="G266" s="251">
        <v>97585</v>
      </c>
      <c r="H266" s="251" t="s">
        <v>1878</v>
      </c>
      <c r="I266" s="252" t="s">
        <v>1880</v>
      </c>
      <c r="J266" s="253" t="s">
        <v>1031</v>
      </c>
      <c r="K266" s="254">
        <v>6</v>
      </c>
      <c r="L266" s="254">
        <v>136.31</v>
      </c>
      <c r="M266" s="255">
        <v>817.86</v>
      </c>
    </row>
    <row r="267" spans="1:13" ht="29" x14ac:dyDescent="0.35">
      <c r="A267" s="2" t="s">
        <v>45</v>
      </c>
      <c r="B267" s="2" t="s">
        <v>2406</v>
      </c>
      <c r="C267" s="2" t="s">
        <v>1295</v>
      </c>
      <c r="D267" s="242" t="s">
        <v>1884</v>
      </c>
      <c r="E267" s="5">
        <v>3</v>
      </c>
      <c r="F267" s="250" t="s">
        <v>50</v>
      </c>
      <c r="G267" s="251">
        <v>103782</v>
      </c>
      <c r="H267" s="251" t="s">
        <v>1883</v>
      </c>
      <c r="I267" s="252" t="s">
        <v>1295</v>
      </c>
      <c r="J267" s="253" t="s">
        <v>1031</v>
      </c>
      <c r="K267" s="254">
        <v>4</v>
      </c>
      <c r="L267" s="254">
        <v>39.58</v>
      </c>
      <c r="M267" s="255">
        <v>158.32</v>
      </c>
    </row>
    <row r="268" spans="1:13" x14ac:dyDescent="0.35">
      <c r="A268" s="2">
        <v>0</v>
      </c>
      <c r="B268" s="2" t="s">
        <v>2406</v>
      </c>
      <c r="C268" s="2" t="s">
        <v>1888</v>
      </c>
      <c r="D268" s="242" t="s">
        <v>2422</v>
      </c>
      <c r="E268" s="5">
        <v>2</v>
      </c>
      <c r="F268" s="247"/>
      <c r="G268" s="41"/>
      <c r="H268" s="42" t="s">
        <v>1887</v>
      </c>
      <c r="I268" s="248" t="s">
        <v>1888</v>
      </c>
      <c r="J268" s="41"/>
      <c r="K268" s="41"/>
      <c r="L268" s="41"/>
      <c r="M268" s="249">
        <v>6579.81</v>
      </c>
    </row>
    <row r="269" spans="1:13" ht="72.5" x14ac:dyDescent="0.35">
      <c r="A269" s="2" t="s">
        <v>45</v>
      </c>
      <c r="B269" s="2" t="s">
        <v>2406</v>
      </c>
      <c r="C269" s="2" t="s">
        <v>2423</v>
      </c>
      <c r="D269" s="242" t="s">
        <v>1476</v>
      </c>
      <c r="E269" s="5">
        <v>3</v>
      </c>
      <c r="F269" s="250" t="s">
        <v>50</v>
      </c>
      <c r="G269" s="251">
        <v>91785</v>
      </c>
      <c r="H269" s="251" t="s">
        <v>1889</v>
      </c>
      <c r="I269" s="252" t="s">
        <v>1477</v>
      </c>
      <c r="J269" s="253" t="s">
        <v>87</v>
      </c>
      <c r="K269" s="254">
        <v>9.5299999999999994</v>
      </c>
      <c r="L269" s="254">
        <v>44.92</v>
      </c>
      <c r="M269" s="255">
        <v>428.09</v>
      </c>
    </row>
    <row r="270" spans="1:13" ht="72.5" x14ac:dyDescent="0.35">
      <c r="A270" s="2" t="s">
        <v>45</v>
      </c>
      <c r="B270" s="2" t="s">
        <v>2406</v>
      </c>
      <c r="C270" s="2" t="s">
        <v>2424</v>
      </c>
      <c r="D270" s="242" t="s">
        <v>1481</v>
      </c>
      <c r="E270" s="5">
        <v>3</v>
      </c>
      <c r="F270" s="250" t="s">
        <v>50</v>
      </c>
      <c r="G270" s="251">
        <v>91784</v>
      </c>
      <c r="H270" s="251" t="s">
        <v>1891</v>
      </c>
      <c r="I270" s="252" t="s">
        <v>1482</v>
      </c>
      <c r="J270" s="253" t="s">
        <v>87</v>
      </c>
      <c r="K270" s="254">
        <v>11.7</v>
      </c>
      <c r="L270" s="254">
        <v>45.97</v>
      </c>
      <c r="M270" s="255">
        <v>537.85</v>
      </c>
    </row>
    <row r="271" spans="1:13" ht="72.5" x14ac:dyDescent="0.35">
      <c r="A271" s="2" t="s">
        <v>45</v>
      </c>
      <c r="B271" s="2" t="s">
        <v>2406</v>
      </c>
      <c r="C271" s="2" t="s">
        <v>2425</v>
      </c>
      <c r="D271" s="242" t="s">
        <v>1486</v>
      </c>
      <c r="E271" s="5">
        <v>3</v>
      </c>
      <c r="F271" s="250" t="s">
        <v>50</v>
      </c>
      <c r="G271" s="251">
        <v>91786</v>
      </c>
      <c r="H271" s="251" t="s">
        <v>1893</v>
      </c>
      <c r="I271" s="252" t="s">
        <v>1487</v>
      </c>
      <c r="J271" s="253" t="s">
        <v>87</v>
      </c>
      <c r="K271" s="254">
        <v>4.5</v>
      </c>
      <c r="L271" s="254">
        <v>35.729999999999997</v>
      </c>
      <c r="M271" s="255">
        <v>160.79</v>
      </c>
    </row>
    <row r="272" spans="1:13" ht="58" x14ac:dyDescent="0.35">
      <c r="A272" s="2" t="s">
        <v>45</v>
      </c>
      <c r="B272" s="2" t="s">
        <v>2406</v>
      </c>
      <c r="C272" s="2" t="s">
        <v>1492</v>
      </c>
      <c r="D272" s="242" t="s">
        <v>1491</v>
      </c>
      <c r="E272" s="5">
        <v>3</v>
      </c>
      <c r="F272" s="250" t="s">
        <v>50</v>
      </c>
      <c r="G272" s="251">
        <v>91787</v>
      </c>
      <c r="H272" s="251" t="s">
        <v>1895</v>
      </c>
      <c r="I272" s="252" t="s">
        <v>1492</v>
      </c>
      <c r="J272" s="253" t="s">
        <v>87</v>
      </c>
      <c r="K272" s="254">
        <v>4.24</v>
      </c>
      <c r="L272" s="254">
        <v>44.09</v>
      </c>
      <c r="M272" s="255">
        <v>186.94</v>
      </c>
    </row>
    <row r="273" spans="1:15" ht="43.5" x14ac:dyDescent="0.35">
      <c r="A273" s="2" t="s">
        <v>45</v>
      </c>
      <c r="B273" s="2" t="s">
        <v>2406</v>
      </c>
      <c r="C273" s="2" t="s">
        <v>1898</v>
      </c>
      <c r="D273" s="242" t="s">
        <v>1496</v>
      </c>
      <c r="E273" s="5">
        <v>3</v>
      </c>
      <c r="F273" s="250" t="s">
        <v>50</v>
      </c>
      <c r="G273" s="251">
        <v>94792</v>
      </c>
      <c r="H273" s="251" t="s">
        <v>1897</v>
      </c>
      <c r="I273" s="252" t="s">
        <v>1898</v>
      </c>
      <c r="J273" s="253" t="s">
        <v>1031</v>
      </c>
      <c r="K273" s="254">
        <v>1</v>
      </c>
      <c r="L273" s="254">
        <v>150.54</v>
      </c>
      <c r="M273" s="255">
        <v>150.54</v>
      </c>
    </row>
    <row r="274" spans="1:15" ht="29" x14ac:dyDescent="0.35">
      <c r="A274" s="2" t="s">
        <v>45</v>
      </c>
      <c r="B274" s="2" t="s">
        <v>2406</v>
      </c>
      <c r="C274" s="2" t="s">
        <v>1502</v>
      </c>
      <c r="D274" s="242" t="s">
        <v>1501</v>
      </c>
      <c r="E274" s="5">
        <v>3</v>
      </c>
      <c r="F274" s="250" t="s">
        <v>50</v>
      </c>
      <c r="G274" s="251">
        <v>94490</v>
      </c>
      <c r="H274" s="251" t="s">
        <v>1900</v>
      </c>
      <c r="I274" s="252" t="s">
        <v>1502</v>
      </c>
      <c r="J274" s="253" t="s">
        <v>1031</v>
      </c>
      <c r="K274" s="254">
        <v>2</v>
      </c>
      <c r="L274" s="254">
        <v>35.94</v>
      </c>
      <c r="M274" s="255">
        <v>71.88</v>
      </c>
    </row>
    <row r="275" spans="1:15" ht="43.5" x14ac:dyDescent="0.35">
      <c r="A275" s="2" t="s">
        <v>45</v>
      </c>
      <c r="B275" s="2" t="s">
        <v>2406</v>
      </c>
      <c r="C275" s="2" t="s">
        <v>1512</v>
      </c>
      <c r="D275" s="242" t="s">
        <v>1506</v>
      </c>
      <c r="E275" s="5">
        <v>3</v>
      </c>
      <c r="F275" s="250" t="s">
        <v>50</v>
      </c>
      <c r="G275" s="251">
        <v>102613</v>
      </c>
      <c r="H275" s="251" t="s">
        <v>1902</v>
      </c>
      <c r="I275" s="252" t="s">
        <v>1512</v>
      </c>
      <c r="J275" s="253" t="s">
        <v>1031</v>
      </c>
      <c r="K275" s="254">
        <v>2</v>
      </c>
      <c r="L275" s="254">
        <v>896.58</v>
      </c>
      <c r="M275" s="255">
        <v>1793.16</v>
      </c>
    </row>
    <row r="276" spans="1:15" ht="29" x14ac:dyDescent="0.35">
      <c r="A276" s="2" t="s">
        <v>45</v>
      </c>
      <c r="B276" s="2" t="s">
        <v>2406</v>
      </c>
      <c r="C276" s="2" t="s">
        <v>1517</v>
      </c>
      <c r="D276" s="242" t="s">
        <v>1511</v>
      </c>
      <c r="E276" s="5">
        <v>3</v>
      </c>
      <c r="F276" s="250" t="s">
        <v>50</v>
      </c>
      <c r="G276" s="251">
        <v>94796</v>
      </c>
      <c r="H276" s="251" t="s">
        <v>1904</v>
      </c>
      <c r="I276" s="252" t="s">
        <v>1517</v>
      </c>
      <c r="J276" s="253" t="s">
        <v>1031</v>
      </c>
      <c r="K276" s="254">
        <v>1</v>
      </c>
      <c r="L276" s="254">
        <v>56.16</v>
      </c>
      <c r="M276" s="255">
        <v>56.16</v>
      </c>
    </row>
    <row r="277" spans="1:15" ht="69" customHeight="1" x14ac:dyDescent="0.35">
      <c r="A277" s="2" t="s">
        <v>45</v>
      </c>
      <c r="B277" s="2" t="s">
        <v>2406</v>
      </c>
      <c r="C277" s="2" t="s">
        <v>1907</v>
      </c>
      <c r="D277" s="242" t="s">
        <v>1516</v>
      </c>
      <c r="E277" s="5">
        <v>3</v>
      </c>
      <c r="F277" s="250" t="s">
        <v>50</v>
      </c>
      <c r="G277" s="251">
        <v>98110</v>
      </c>
      <c r="H277" s="251" t="s">
        <v>1906</v>
      </c>
      <c r="I277" s="252" t="s">
        <v>1907</v>
      </c>
      <c r="J277" s="253" t="s">
        <v>1031</v>
      </c>
      <c r="K277" s="254">
        <v>1</v>
      </c>
      <c r="L277" s="254">
        <v>398.63</v>
      </c>
      <c r="M277" s="255">
        <v>398.63</v>
      </c>
    </row>
    <row r="278" spans="1:15" ht="69" customHeight="1" x14ac:dyDescent="0.35">
      <c r="A278" s="2" t="s">
        <v>45</v>
      </c>
      <c r="B278" s="2" t="s">
        <v>2406</v>
      </c>
      <c r="C278" s="2" t="s">
        <v>1533</v>
      </c>
      <c r="D278" s="242" t="s">
        <v>1521</v>
      </c>
      <c r="E278" s="5">
        <v>3</v>
      </c>
      <c r="F278" s="250" t="s">
        <v>50</v>
      </c>
      <c r="G278" s="251">
        <v>99258</v>
      </c>
      <c r="H278" s="251" t="s">
        <v>1909</v>
      </c>
      <c r="I278" s="252" t="s">
        <v>1533</v>
      </c>
      <c r="J278" s="253" t="s">
        <v>1031</v>
      </c>
      <c r="K278" s="254">
        <v>2</v>
      </c>
      <c r="L278" s="254">
        <v>241.84</v>
      </c>
      <c r="M278" s="255">
        <v>483.68</v>
      </c>
    </row>
    <row r="279" spans="1:15" ht="69" customHeight="1" x14ac:dyDescent="0.35">
      <c r="A279" s="2" t="s">
        <v>45</v>
      </c>
      <c r="B279" s="2" t="s">
        <v>2406</v>
      </c>
      <c r="C279" s="2" t="s">
        <v>1538</v>
      </c>
      <c r="D279" s="242" t="s">
        <v>1527</v>
      </c>
      <c r="E279" s="5">
        <v>3</v>
      </c>
      <c r="F279" s="250" t="s">
        <v>50</v>
      </c>
      <c r="G279" s="251">
        <v>89482</v>
      </c>
      <c r="H279" s="251" t="s">
        <v>1911</v>
      </c>
      <c r="I279" s="252" t="s">
        <v>1538</v>
      </c>
      <c r="J279" s="253" t="s">
        <v>1031</v>
      </c>
      <c r="K279" s="254">
        <v>1</v>
      </c>
      <c r="L279" s="254">
        <v>38.909999999999997</v>
      </c>
      <c r="M279" s="255">
        <v>38.909999999999997</v>
      </c>
      <c r="O279" s="2">
        <v>1200</v>
      </c>
    </row>
    <row r="280" spans="1:15" ht="69" customHeight="1" x14ac:dyDescent="0.35">
      <c r="A280" s="2" t="s">
        <v>45</v>
      </c>
      <c r="B280" s="2" t="s">
        <v>2406</v>
      </c>
      <c r="C280" s="2" t="s">
        <v>2426</v>
      </c>
      <c r="D280" s="242" t="s">
        <v>1532</v>
      </c>
      <c r="E280" s="5">
        <v>3</v>
      </c>
      <c r="F280" s="250" t="s">
        <v>50</v>
      </c>
      <c r="G280" s="251">
        <v>91792</v>
      </c>
      <c r="H280" s="251" t="s">
        <v>1913</v>
      </c>
      <c r="I280" s="252" t="s">
        <v>1543</v>
      </c>
      <c r="J280" s="253" t="s">
        <v>87</v>
      </c>
      <c r="K280" s="254">
        <v>2.38</v>
      </c>
      <c r="L280" s="254">
        <v>62.06</v>
      </c>
      <c r="M280" s="255">
        <v>147.69999999999999</v>
      </c>
    </row>
    <row r="281" spans="1:15" ht="69" customHeight="1" x14ac:dyDescent="0.35">
      <c r="A281" s="2" t="s">
        <v>45</v>
      </c>
      <c r="B281" s="2" t="s">
        <v>2406</v>
      </c>
      <c r="C281" s="2" t="s">
        <v>2427</v>
      </c>
      <c r="D281" s="242" t="s">
        <v>1537</v>
      </c>
      <c r="E281" s="5">
        <v>3</v>
      </c>
      <c r="F281" s="250" t="s">
        <v>50</v>
      </c>
      <c r="G281" s="251">
        <v>91793</v>
      </c>
      <c r="H281" s="251" t="s">
        <v>1915</v>
      </c>
      <c r="I281" s="252" t="s">
        <v>1548</v>
      </c>
      <c r="J281" s="253" t="s">
        <v>87</v>
      </c>
      <c r="K281" s="254">
        <v>8.01</v>
      </c>
      <c r="L281" s="254">
        <v>101.66</v>
      </c>
      <c r="M281" s="255">
        <v>814.3</v>
      </c>
    </row>
    <row r="282" spans="1:15" ht="81.75" customHeight="1" x14ac:dyDescent="0.35">
      <c r="A282" s="2" t="s">
        <v>45</v>
      </c>
      <c r="B282" s="2" t="s">
        <v>2406</v>
      </c>
      <c r="C282" s="2" t="s">
        <v>2428</v>
      </c>
      <c r="D282" s="242" t="s">
        <v>1542</v>
      </c>
      <c r="E282" s="5">
        <v>3</v>
      </c>
      <c r="F282" s="250" t="s">
        <v>50</v>
      </c>
      <c r="G282" s="251">
        <v>91795</v>
      </c>
      <c r="H282" s="251" t="s">
        <v>1917</v>
      </c>
      <c r="I282" s="252" t="s">
        <v>1558</v>
      </c>
      <c r="J282" s="253" t="s">
        <v>87</v>
      </c>
      <c r="K282" s="254">
        <v>8.5399999999999991</v>
      </c>
      <c r="L282" s="254">
        <v>76.59</v>
      </c>
      <c r="M282" s="255">
        <v>654.08000000000004</v>
      </c>
    </row>
    <row r="283" spans="1:15" ht="69" customHeight="1" x14ac:dyDescent="0.35">
      <c r="A283" s="2" t="s">
        <v>45</v>
      </c>
      <c r="B283" s="2" t="s">
        <v>2406</v>
      </c>
      <c r="C283" s="2" t="s">
        <v>1564</v>
      </c>
      <c r="D283" s="242" t="s">
        <v>1547</v>
      </c>
      <c r="E283" s="5">
        <v>3</v>
      </c>
      <c r="F283" s="250" t="s">
        <v>50</v>
      </c>
      <c r="G283" s="251">
        <v>99251</v>
      </c>
      <c r="H283" s="251" t="s">
        <v>1919</v>
      </c>
      <c r="I283" s="252" t="s">
        <v>1564</v>
      </c>
      <c r="J283" s="253" t="s">
        <v>1031</v>
      </c>
      <c r="K283" s="254">
        <v>1</v>
      </c>
      <c r="L283" s="254">
        <v>288.93</v>
      </c>
      <c r="M283" s="255">
        <v>288.93</v>
      </c>
    </row>
    <row r="284" spans="1:15" ht="69" customHeight="1" x14ac:dyDescent="0.35">
      <c r="A284" s="2" t="s">
        <v>45</v>
      </c>
      <c r="B284" s="2" t="s">
        <v>2406</v>
      </c>
      <c r="C284" s="2" t="s">
        <v>2429</v>
      </c>
      <c r="D284" s="242" t="s">
        <v>1552</v>
      </c>
      <c r="E284" s="5">
        <v>3</v>
      </c>
      <c r="F284" s="250" t="s">
        <v>50</v>
      </c>
      <c r="G284" s="251">
        <v>91790</v>
      </c>
      <c r="H284" s="251" t="s">
        <v>1921</v>
      </c>
      <c r="I284" s="252" t="s">
        <v>1569</v>
      </c>
      <c r="J284" s="253" t="s">
        <v>87</v>
      </c>
      <c r="K284" s="254">
        <v>5.5</v>
      </c>
      <c r="L284" s="254">
        <v>66.94</v>
      </c>
      <c r="M284" s="255">
        <v>368.17</v>
      </c>
    </row>
    <row r="285" spans="1:15" x14ac:dyDescent="0.35">
      <c r="D285" s="242"/>
      <c r="I285" s="256"/>
      <c r="J285" s="257"/>
      <c r="K285" s="212">
        <v>32970.49</v>
      </c>
    </row>
    <row r="286" spans="1:15" x14ac:dyDescent="0.35">
      <c r="D286" s="242"/>
      <c r="I286" s="256"/>
      <c r="J286" s="257"/>
    </row>
    <row r="287" spans="1:15" x14ac:dyDescent="0.35">
      <c r="D287" s="242"/>
      <c r="I287" s="256"/>
      <c r="J287" s="257"/>
    </row>
    <row r="288" spans="1:15" x14ac:dyDescent="0.35">
      <c r="D288" s="242"/>
      <c r="I288" s="256"/>
      <c r="J288" s="257"/>
    </row>
    <row r="289" spans="4:10" x14ac:dyDescent="0.35">
      <c r="D289" s="242"/>
      <c r="I289" s="256"/>
      <c r="J289" s="257"/>
    </row>
    <row r="290" spans="4:10" x14ac:dyDescent="0.35">
      <c r="D290" s="242"/>
      <c r="I290" s="256"/>
      <c r="J290" s="257"/>
    </row>
    <row r="291" spans="4:10" x14ac:dyDescent="0.35">
      <c r="D291" s="242"/>
      <c r="I291" s="256"/>
      <c r="J291" s="257"/>
    </row>
    <row r="292" spans="4:10" x14ac:dyDescent="0.35">
      <c r="D292" s="242"/>
      <c r="I292" s="256"/>
      <c r="J292" s="257"/>
    </row>
    <row r="293" spans="4:10" x14ac:dyDescent="0.35">
      <c r="D293" s="242"/>
      <c r="I293" s="256"/>
      <c r="J293" s="257"/>
    </row>
    <row r="294" spans="4:10" x14ac:dyDescent="0.35">
      <c r="D294" s="242"/>
      <c r="I294" s="256"/>
      <c r="J294" s="257"/>
    </row>
    <row r="295" spans="4:10" x14ac:dyDescent="0.35">
      <c r="D295" s="242"/>
      <c r="I295" s="256"/>
      <c r="J295" s="257"/>
    </row>
    <row r="296" spans="4:10" x14ac:dyDescent="0.35">
      <c r="D296" s="242"/>
      <c r="I296" s="256"/>
      <c r="J296" s="257"/>
    </row>
    <row r="297" spans="4:10" x14ac:dyDescent="0.35">
      <c r="D297" s="242"/>
      <c r="I297" s="256"/>
      <c r="J297" s="257"/>
    </row>
    <row r="298" spans="4:10" x14ac:dyDescent="0.35">
      <c r="D298" s="242"/>
      <c r="I298" s="256"/>
      <c r="J298" s="257"/>
    </row>
    <row r="299" spans="4:10" x14ac:dyDescent="0.35">
      <c r="D299" s="242"/>
      <c r="I299" s="256"/>
      <c r="J299" s="257"/>
    </row>
    <row r="300" spans="4:10" x14ac:dyDescent="0.35">
      <c r="D300" s="242"/>
      <c r="I300" s="256"/>
      <c r="J300" s="257"/>
    </row>
    <row r="301" spans="4:10" x14ac:dyDescent="0.35">
      <c r="D301" s="242"/>
      <c r="I301" s="256"/>
      <c r="J301" s="257"/>
    </row>
  </sheetData>
  <autoFilter ref="A12:M215" xr:uid="{9CA1FA3F-1BF8-498C-9617-4856587F0F45}"/>
  <mergeCells count="14">
    <mergeCell ref="Y6:Z6"/>
    <mergeCell ref="F2:G2"/>
    <mergeCell ref="F3:G3"/>
    <mergeCell ref="F4:G4"/>
    <mergeCell ref="F5:G5"/>
    <mergeCell ref="F6:G6"/>
    <mergeCell ref="Y11:Z11"/>
    <mergeCell ref="F7:G7"/>
    <mergeCell ref="Y7:Z7"/>
    <mergeCell ref="F8:G8"/>
    <mergeCell ref="Y8:Z8"/>
    <mergeCell ref="Y9:Z9"/>
    <mergeCell ref="F10:M10"/>
    <mergeCell ref="Y10:Z10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2" orientation="portrait" r:id="rId1"/>
  <headerFooter>
    <oddFooter xml:space="preserve">&amp;L*Aplicação do BDI nos preços do DER desonerados&amp;R&amp;"-,Negrito"___________________________________________________________________________
PROJETO: Lincoln Cartaxo de Lira Júnior – Eng° Civil CREA 160 814 689 - 8 – Tel. (83) 9 9924 4447               </oddFooter>
  </headerFooter>
  <rowBreaks count="2" manualBreakCount="2">
    <brk id="77" min="5" max="12" man="1"/>
    <brk id="146" min="5" max="12" man="1"/>
  </rowBreaks>
  <colBreaks count="1" manualBreakCount="1">
    <brk id="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9756-0A14-4531-8E7C-8818EFA5C4C9}">
  <sheetPr>
    <outlinePr summaryBelow="0" summaryRight="0"/>
    <pageSetUpPr fitToPage="1"/>
  </sheetPr>
  <dimension ref="A1:AI256"/>
  <sheetViews>
    <sheetView showGridLines="0" view="pageBreakPreview" topLeftCell="F4" zoomScaleNormal="80" zoomScaleSheetLayoutView="100" zoomScalePageLayoutView="55" workbookViewId="0">
      <selection activeCell="L26" sqref="L26"/>
    </sheetView>
  </sheetViews>
  <sheetFormatPr defaultColWidth="8.6328125" defaultRowHeight="14.5" outlineLevelRow="2" x14ac:dyDescent="0.35"/>
  <cols>
    <col min="1" max="1" width="8.6328125" style="1"/>
    <col min="2" max="2" width="8.6328125" style="2"/>
    <col min="3" max="3" width="8.6328125" style="3"/>
    <col min="4" max="4" width="14.36328125" style="3" bestFit="1" customWidth="1"/>
    <col min="5" max="5" width="8.6328125" style="3"/>
    <col min="6" max="7" width="8.90625" style="4" bestFit="1" customWidth="1"/>
    <col min="8" max="8" width="10.6328125" style="1" bestFit="1" customWidth="1"/>
    <col min="9" max="9" width="40.36328125" customWidth="1"/>
    <col min="10" max="10" width="37.36328125" customWidth="1"/>
    <col min="11" max="11" width="4.36328125" customWidth="1"/>
    <col min="12" max="12" width="9.453125" style="1" customWidth="1"/>
    <col min="13" max="13" width="5.90625" style="1" customWidth="1"/>
    <col min="14" max="14" width="7.90625" style="1" customWidth="1"/>
    <col min="15" max="17" width="5.90625" style="1" customWidth="1"/>
    <col min="18" max="18" width="9" style="1" customWidth="1"/>
    <col min="19" max="19" width="9.36328125" style="1" customWidth="1"/>
    <col min="20" max="20" width="7.90625" style="1" customWidth="1"/>
    <col min="21" max="21" width="5.453125" style="1" bestFit="1" customWidth="1"/>
    <col min="22" max="22" width="3.36328125" customWidth="1"/>
    <col min="23" max="23" width="8.6328125" style="5"/>
    <col min="24" max="24" width="12.453125" style="6" bestFit="1" customWidth="1"/>
    <col min="25" max="25" width="8.6328125" style="7"/>
    <col min="26" max="26" width="38" style="7" customWidth="1"/>
    <col min="27" max="27" width="53.08984375" style="7" customWidth="1"/>
    <col min="28" max="28" width="8.6328125" style="6" bestFit="1" customWidth="1"/>
    <col min="29" max="29" width="3" style="6" bestFit="1" customWidth="1"/>
    <col min="30" max="30" width="4.90625" style="6" bestFit="1" customWidth="1"/>
    <col min="31" max="31" width="5.54296875" style="6" bestFit="1" customWidth="1"/>
    <col min="32" max="33" width="2.90625" style="6" bestFit="1" customWidth="1"/>
    <col min="34" max="35" width="8.6328125" style="7"/>
  </cols>
  <sheetData>
    <row r="1" spans="1:35" ht="15" thickBot="1" x14ac:dyDescent="0.4"/>
    <row r="2" spans="1:35" x14ac:dyDescent="0.35">
      <c r="H2" s="389" t="s">
        <v>0</v>
      </c>
      <c r="I2" s="390"/>
      <c r="J2" s="8"/>
      <c r="K2" s="8"/>
      <c r="L2" s="9"/>
      <c r="M2" s="9"/>
      <c r="N2" s="9"/>
      <c r="O2" s="9"/>
      <c r="P2" s="9"/>
      <c r="Q2" s="9"/>
      <c r="R2" s="9"/>
      <c r="S2" s="9"/>
      <c r="T2" s="10"/>
      <c r="U2" s="11"/>
      <c r="V2" s="6"/>
      <c r="W2" s="398" t="s">
        <v>1</v>
      </c>
      <c r="X2" s="398"/>
      <c r="Y2" s="7">
        <v>7.0000000000000007E-2</v>
      </c>
      <c r="Z2" s="6"/>
      <c r="AA2" s="6"/>
      <c r="AF2" s="7"/>
      <c r="AG2" s="7"/>
      <c r="AH2"/>
      <c r="AI2"/>
    </row>
    <row r="3" spans="1:35" x14ac:dyDescent="0.35">
      <c r="H3" s="382" t="s">
        <v>2</v>
      </c>
      <c r="I3" s="383"/>
      <c r="J3" s="12"/>
      <c r="K3" s="12"/>
      <c r="L3" s="13"/>
      <c r="M3" s="13"/>
      <c r="N3" s="13"/>
      <c r="O3" s="13"/>
      <c r="P3" s="13"/>
      <c r="Q3" s="13"/>
      <c r="R3" s="13"/>
      <c r="S3" s="13"/>
      <c r="U3" s="14"/>
      <c r="V3" s="6"/>
      <c r="W3" s="398" t="s">
        <v>3</v>
      </c>
      <c r="X3" s="398"/>
      <c r="Y3" s="7">
        <v>0.1</v>
      </c>
      <c r="Z3" s="6"/>
      <c r="AA3" s="6"/>
      <c r="AF3" s="7"/>
      <c r="AG3" s="7"/>
      <c r="AH3"/>
      <c r="AI3"/>
    </row>
    <row r="4" spans="1:35" x14ac:dyDescent="0.35">
      <c r="H4" s="382" t="s">
        <v>4</v>
      </c>
      <c r="I4" s="383"/>
      <c r="J4" s="12" t="s">
        <v>5</v>
      </c>
      <c r="K4" s="12"/>
      <c r="L4" s="13"/>
      <c r="M4" s="13"/>
      <c r="N4" s="13"/>
      <c r="O4" s="13"/>
      <c r="P4" s="13"/>
      <c r="Q4" s="13"/>
      <c r="R4" s="13"/>
      <c r="S4" s="13"/>
      <c r="U4" s="14"/>
      <c r="V4" s="6"/>
      <c r="W4" s="398" t="s">
        <v>6</v>
      </c>
      <c r="X4" s="398"/>
      <c r="Y4" s="7">
        <v>0.15</v>
      </c>
      <c r="Z4" s="6"/>
      <c r="AA4" s="6"/>
      <c r="AF4" s="7"/>
      <c r="AG4" s="7"/>
      <c r="AH4"/>
      <c r="AI4"/>
    </row>
    <row r="5" spans="1:35" x14ac:dyDescent="0.35">
      <c r="H5" s="382" t="s">
        <v>7</v>
      </c>
      <c r="I5" s="383"/>
      <c r="J5" s="15"/>
      <c r="K5" s="16"/>
      <c r="L5" s="17"/>
      <c r="M5" s="17"/>
      <c r="N5" s="17"/>
      <c r="O5" s="17"/>
      <c r="P5" s="17"/>
      <c r="Q5" s="17"/>
      <c r="R5" s="17"/>
      <c r="S5" s="17"/>
      <c r="U5" s="14"/>
      <c r="V5" s="6"/>
      <c r="W5" s="398"/>
      <c r="X5" s="398"/>
      <c r="Z5" s="6"/>
      <c r="AA5" s="6"/>
      <c r="AF5" s="7"/>
      <c r="AG5" s="7"/>
      <c r="AH5"/>
      <c r="AI5"/>
    </row>
    <row r="6" spans="1:35" x14ac:dyDescent="0.35">
      <c r="H6" s="382" t="s">
        <v>8</v>
      </c>
      <c r="I6" s="383"/>
      <c r="J6" s="16" t="s">
        <v>9</v>
      </c>
      <c r="K6" s="16"/>
      <c r="L6" s="17"/>
      <c r="M6" s="17"/>
      <c r="N6" s="17"/>
      <c r="O6" s="17"/>
      <c r="P6" s="17"/>
      <c r="Q6" s="17"/>
      <c r="R6" s="17"/>
      <c r="S6" s="17"/>
      <c r="U6" s="14"/>
      <c r="V6" s="6"/>
      <c r="W6" s="398"/>
      <c r="X6" s="398"/>
      <c r="Z6" s="6"/>
      <c r="AA6" s="6"/>
      <c r="AF6" s="7"/>
      <c r="AG6" s="7"/>
      <c r="AH6"/>
      <c r="AI6"/>
    </row>
    <row r="7" spans="1:35" x14ac:dyDescent="0.35">
      <c r="H7" s="382" t="s">
        <v>10</v>
      </c>
      <c r="I7" s="383"/>
      <c r="J7" s="16" t="s">
        <v>11</v>
      </c>
      <c r="K7" s="16"/>
      <c r="L7" s="17"/>
      <c r="M7" s="17"/>
      <c r="N7" s="17"/>
      <c r="O7" s="17"/>
      <c r="P7" s="17"/>
      <c r="Q7" s="17"/>
      <c r="R7" s="17"/>
      <c r="S7" s="17"/>
      <c r="U7" s="14"/>
      <c r="V7" s="6"/>
      <c r="W7" s="398"/>
      <c r="X7" s="398"/>
      <c r="Z7" s="6"/>
      <c r="AA7" s="6"/>
      <c r="AF7" s="7"/>
      <c r="AG7" s="7"/>
      <c r="AH7"/>
      <c r="AI7"/>
    </row>
    <row r="8" spans="1:35" x14ac:dyDescent="0.35">
      <c r="H8" s="384" t="s">
        <v>12</v>
      </c>
      <c r="I8" s="385"/>
      <c r="J8" s="18" t="s">
        <v>13</v>
      </c>
      <c r="K8" s="16"/>
      <c r="L8" s="17"/>
      <c r="M8" s="17"/>
      <c r="N8" s="17"/>
      <c r="O8" s="17"/>
      <c r="P8" s="17"/>
      <c r="Q8" s="17"/>
      <c r="R8" s="17"/>
      <c r="S8" s="17"/>
      <c r="U8" s="14"/>
      <c r="V8" s="6"/>
      <c r="W8" s="6"/>
      <c r="Z8" s="6"/>
      <c r="AA8" s="6"/>
      <c r="AF8" s="7"/>
      <c r="AG8" s="7"/>
      <c r="AH8"/>
      <c r="AI8"/>
    </row>
    <row r="9" spans="1:35" ht="3.75" customHeight="1" x14ac:dyDescent="0.35">
      <c r="H9" s="19"/>
      <c r="M9" s="17"/>
      <c r="N9" s="17"/>
      <c r="O9" s="17"/>
      <c r="P9" s="17"/>
      <c r="Q9" s="17"/>
      <c r="R9" s="17"/>
      <c r="S9" s="17"/>
      <c r="T9" s="17"/>
      <c r="U9" s="20"/>
    </row>
    <row r="10" spans="1:35" x14ac:dyDescent="0.35">
      <c r="C10" s="3" t="s">
        <v>14</v>
      </c>
      <c r="D10" s="3" t="s">
        <v>15</v>
      </c>
      <c r="H10" s="386" t="s">
        <v>16</v>
      </c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8"/>
      <c r="V10" s="21"/>
    </row>
    <row r="11" spans="1:35" ht="5.25" customHeight="1" thickBot="1" x14ac:dyDescent="0.4"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3"/>
    </row>
    <row r="12" spans="1:35" x14ac:dyDescent="0.35">
      <c r="A12" s="391" t="s">
        <v>17</v>
      </c>
      <c r="C12" s="391" t="s">
        <v>18</v>
      </c>
      <c r="D12" s="391" t="s">
        <v>19</v>
      </c>
      <c r="E12" s="391" t="s">
        <v>20</v>
      </c>
      <c r="F12" s="391" t="s">
        <v>21</v>
      </c>
      <c r="G12" s="391" t="s">
        <v>22</v>
      </c>
      <c r="H12" s="392" t="s">
        <v>14</v>
      </c>
      <c r="I12" s="394" t="s">
        <v>23</v>
      </c>
      <c r="J12" s="394" t="s">
        <v>24</v>
      </c>
      <c r="K12" s="394" t="s">
        <v>25</v>
      </c>
      <c r="L12" s="394" t="s">
        <v>26</v>
      </c>
      <c r="M12" s="394"/>
      <c r="N12" s="394"/>
      <c r="O12" s="394"/>
      <c r="P12" s="394"/>
      <c r="Q12" s="394"/>
      <c r="R12" s="394" t="s">
        <v>27</v>
      </c>
      <c r="S12" s="394"/>
      <c r="T12" s="394"/>
      <c r="U12" s="396" t="s">
        <v>28</v>
      </c>
      <c r="V12" s="26"/>
    </row>
    <row r="13" spans="1:35" ht="18.75" customHeight="1" x14ac:dyDescent="0.35">
      <c r="A13" s="391"/>
      <c r="C13" s="391"/>
      <c r="D13" s="391"/>
      <c r="E13" s="391"/>
      <c r="F13" s="391"/>
      <c r="G13" s="391"/>
      <c r="H13" s="393"/>
      <c r="I13" s="395"/>
      <c r="J13" s="395"/>
      <c r="K13" s="395"/>
      <c r="L13" s="27" t="s">
        <v>29</v>
      </c>
      <c r="M13" s="27" t="s">
        <v>30</v>
      </c>
      <c r="N13" s="27" t="s">
        <v>31</v>
      </c>
      <c r="O13" s="27" t="s">
        <v>32</v>
      </c>
      <c r="P13" s="27" t="s">
        <v>33</v>
      </c>
      <c r="Q13" s="27" t="s">
        <v>34</v>
      </c>
      <c r="R13" s="27" t="s">
        <v>35</v>
      </c>
      <c r="S13" s="27" t="s">
        <v>36</v>
      </c>
      <c r="T13" s="28" t="s">
        <v>37</v>
      </c>
      <c r="U13" s="397"/>
      <c r="V13" s="26"/>
    </row>
    <row r="14" spans="1:35" ht="18.75" customHeight="1" x14ac:dyDescent="0.35">
      <c r="A14" s="25"/>
      <c r="C14" s="25"/>
      <c r="D14" s="25"/>
      <c r="E14" s="25"/>
      <c r="F14" s="25"/>
      <c r="G14" s="25"/>
      <c r="H14" s="29" t="s">
        <v>38</v>
      </c>
      <c r="I14" s="30" t="s">
        <v>9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6"/>
    </row>
    <row r="15" spans="1:35" ht="39.75" customHeight="1" x14ac:dyDescent="0.35">
      <c r="A15" s="1">
        <v>2</v>
      </c>
      <c r="B15" s="2" t="s">
        <v>39</v>
      </c>
      <c r="F15" s="32">
        <v>1</v>
      </c>
      <c r="G15" s="33">
        <v>1</v>
      </c>
      <c r="H15" s="34" t="s">
        <v>39</v>
      </c>
      <c r="I15" s="35" t="s">
        <v>40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26"/>
    </row>
    <row r="16" spans="1:35" outlineLevel="2" x14ac:dyDescent="0.35">
      <c r="A16" s="1">
        <v>2</v>
      </c>
      <c r="B16" s="2" t="s">
        <v>61</v>
      </c>
      <c r="C16" s="4"/>
      <c r="D16" s="51"/>
      <c r="E16" s="4"/>
      <c r="F16" s="38">
        <v>4</v>
      </c>
      <c r="G16" s="58">
        <v>1</v>
      </c>
      <c r="H16" s="39" t="s">
        <v>61</v>
      </c>
      <c r="I16" s="40" t="s">
        <v>340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3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96.75" customHeight="1" outlineLevel="2" x14ac:dyDescent="0.35">
      <c r="A17" s="1">
        <v>3</v>
      </c>
      <c r="B17" s="2" t="s">
        <v>64</v>
      </c>
      <c r="C17" s="44" t="s">
        <v>50</v>
      </c>
      <c r="D17" s="51">
        <v>92443</v>
      </c>
      <c r="E17" s="4" t="s">
        <v>45</v>
      </c>
      <c r="F17" s="4" t="s">
        <v>341</v>
      </c>
      <c r="G17" s="58">
        <v>1</v>
      </c>
      <c r="H17" s="46" t="s">
        <v>64</v>
      </c>
      <c r="I17" s="47" t="s">
        <v>342</v>
      </c>
      <c r="J17" s="48"/>
      <c r="K17" s="48"/>
      <c r="L17" s="49"/>
      <c r="M17" s="49"/>
      <c r="N17" s="49"/>
      <c r="O17" s="49"/>
      <c r="P17" s="49"/>
      <c r="Q17" s="49"/>
      <c r="R17" s="49"/>
      <c r="S17" s="49"/>
      <c r="T17" s="49">
        <f>S18+S19+S20</f>
        <v>346.11</v>
      </c>
      <c r="U17" s="50" t="s">
        <v>47</v>
      </c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outlineLevel="2" x14ac:dyDescent="0.35">
      <c r="A18" s="1">
        <v>4</v>
      </c>
      <c r="B18" s="2" t="s">
        <v>343</v>
      </c>
      <c r="C18" s="44"/>
      <c r="D18" s="51"/>
      <c r="E18" s="4"/>
      <c r="F18" s="52" t="s">
        <v>344</v>
      </c>
      <c r="G18" s="33">
        <v>1</v>
      </c>
      <c r="H18" s="53" t="s">
        <v>343</v>
      </c>
      <c r="I18" s="54" t="s">
        <v>345</v>
      </c>
      <c r="J18" s="55"/>
      <c r="K18" s="56">
        <v>1</v>
      </c>
      <c r="L18" s="56">
        <v>103.78</v>
      </c>
      <c r="M18" s="56"/>
      <c r="N18" s="56"/>
      <c r="O18" s="56"/>
      <c r="P18" s="56"/>
      <c r="Q18" s="56"/>
      <c r="R18" s="56">
        <v>103.78</v>
      </c>
      <c r="S18" s="56">
        <v>103.78</v>
      </c>
      <c r="T18" s="49"/>
      <c r="U18" s="50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outlineLevel="2" x14ac:dyDescent="0.35">
      <c r="A19" s="1">
        <v>4</v>
      </c>
      <c r="B19" s="2" t="s">
        <v>346</v>
      </c>
      <c r="C19" s="44"/>
      <c r="D19" s="51"/>
      <c r="E19" s="4"/>
      <c r="F19" s="52" t="s">
        <v>347</v>
      </c>
      <c r="G19" s="33">
        <v>1</v>
      </c>
      <c r="H19" s="53" t="s">
        <v>346</v>
      </c>
      <c r="I19" s="54" t="s">
        <v>348</v>
      </c>
      <c r="J19" s="55"/>
      <c r="K19" s="56">
        <v>1</v>
      </c>
      <c r="L19" s="56">
        <v>56.51</v>
      </c>
      <c r="M19" s="56"/>
      <c r="N19" s="56"/>
      <c r="O19" s="56"/>
      <c r="P19" s="56"/>
      <c r="Q19" s="56"/>
      <c r="R19" s="56">
        <v>56.51</v>
      </c>
      <c r="S19" s="56">
        <v>56.51</v>
      </c>
      <c r="T19" s="49"/>
      <c r="U19" s="50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outlineLevel="2" x14ac:dyDescent="0.35">
      <c r="A20" s="1">
        <v>4</v>
      </c>
      <c r="B20" s="2" t="s">
        <v>349</v>
      </c>
      <c r="C20" s="44"/>
      <c r="D20" s="51"/>
      <c r="E20" s="4"/>
      <c r="F20" s="52" t="s">
        <v>350</v>
      </c>
      <c r="G20" s="33">
        <v>1</v>
      </c>
      <c r="H20" s="53" t="s">
        <v>349</v>
      </c>
      <c r="I20" s="54" t="s">
        <v>351</v>
      </c>
      <c r="J20" s="55"/>
      <c r="K20" s="56">
        <v>1</v>
      </c>
      <c r="L20" s="56">
        <v>185.82</v>
      </c>
      <c r="M20" s="56"/>
      <c r="N20" s="56"/>
      <c r="O20" s="56"/>
      <c r="P20" s="56"/>
      <c r="Q20" s="56"/>
      <c r="R20" s="56">
        <v>185.82</v>
      </c>
      <c r="S20" s="56">
        <v>185.82</v>
      </c>
      <c r="T20" s="49"/>
      <c r="U20" s="5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ht="80.400000000000006" customHeight="1" outlineLevel="2" x14ac:dyDescent="0.35">
      <c r="A21" s="1">
        <v>3</v>
      </c>
      <c r="B21" s="2" t="s">
        <v>400</v>
      </c>
      <c r="C21" s="44" t="s">
        <v>50</v>
      </c>
      <c r="D21" s="51">
        <v>92759</v>
      </c>
      <c r="E21" s="4" t="s">
        <v>45</v>
      </c>
      <c r="F21" s="4" t="s">
        <v>401</v>
      </c>
      <c r="G21" s="58">
        <v>1</v>
      </c>
      <c r="H21" s="46" t="s">
        <v>400</v>
      </c>
      <c r="I21" s="47" t="s">
        <v>402</v>
      </c>
      <c r="J21" s="48"/>
      <c r="K21" s="48"/>
      <c r="L21" s="49"/>
      <c r="M21" s="49"/>
      <c r="N21" s="49"/>
      <c r="O21" s="49"/>
      <c r="P21" s="49"/>
      <c r="Q21" s="49"/>
      <c r="R21" s="49"/>
      <c r="S21" s="49"/>
      <c r="T21" s="49">
        <f>S22+S23+S24</f>
        <v>396.4</v>
      </c>
      <c r="U21" s="50" t="s">
        <v>273</v>
      </c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outlineLevel="2" x14ac:dyDescent="0.35">
      <c r="A22" s="1">
        <v>4</v>
      </c>
      <c r="B22" s="2" t="s">
        <v>403</v>
      </c>
      <c r="C22" s="44"/>
      <c r="D22" s="51"/>
      <c r="E22" s="4"/>
      <c r="F22" s="52" t="s">
        <v>404</v>
      </c>
      <c r="G22" s="33">
        <v>1</v>
      </c>
      <c r="H22" s="53" t="s">
        <v>403</v>
      </c>
      <c r="I22" s="54" t="s">
        <v>345</v>
      </c>
      <c r="J22" s="55"/>
      <c r="K22" s="56">
        <v>1</v>
      </c>
      <c r="L22" s="56">
        <v>117</v>
      </c>
      <c r="M22" s="56"/>
      <c r="N22" s="56"/>
      <c r="O22" s="56"/>
      <c r="P22" s="56"/>
      <c r="Q22" s="56"/>
      <c r="R22" s="56">
        <v>117</v>
      </c>
      <c r="S22" s="56">
        <v>117</v>
      </c>
      <c r="T22" s="49"/>
      <c r="U22" s="50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outlineLevel="2" x14ac:dyDescent="0.35">
      <c r="A23" s="1">
        <v>4</v>
      </c>
      <c r="B23" s="2" t="s">
        <v>405</v>
      </c>
      <c r="C23" s="44"/>
      <c r="D23" s="51"/>
      <c r="E23" s="4"/>
      <c r="F23" s="52" t="s">
        <v>406</v>
      </c>
      <c r="G23" s="33">
        <v>1</v>
      </c>
      <c r="H23" s="53" t="s">
        <v>405</v>
      </c>
      <c r="I23" s="54" t="s">
        <v>348</v>
      </c>
      <c r="J23" s="55"/>
      <c r="K23" s="56">
        <v>1</v>
      </c>
      <c r="L23" s="56">
        <v>65.5</v>
      </c>
      <c r="M23" s="56"/>
      <c r="N23" s="56"/>
      <c r="O23" s="56"/>
      <c r="P23" s="56"/>
      <c r="Q23" s="56"/>
      <c r="R23" s="56">
        <v>65.5</v>
      </c>
      <c r="S23" s="56">
        <v>65.5</v>
      </c>
      <c r="T23" s="49"/>
      <c r="U23" s="50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outlineLevel="2" x14ac:dyDescent="0.35">
      <c r="A24" s="1">
        <v>4</v>
      </c>
      <c r="B24" s="2" t="s">
        <v>407</v>
      </c>
      <c r="C24" s="44"/>
      <c r="D24" s="51"/>
      <c r="E24" s="4"/>
      <c r="F24" s="52" t="s">
        <v>408</v>
      </c>
      <c r="G24" s="33">
        <v>1</v>
      </c>
      <c r="H24" s="53" t="s">
        <v>407</v>
      </c>
      <c r="I24" s="54" t="s">
        <v>351</v>
      </c>
      <c r="J24" s="55"/>
      <c r="K24" s="56">
        <v>1</v>
      </c>
      <c r="L24" s="56">
        <v>213.9</v>
      </c>
      <c r="M24" s="56"/>
      <c r="N24" s="56"/>
      <c r="O24" s="56"/>
      <c r="P24" s="56"/>
      <c r="Q24" s="56"/>
      <c r="R24" s="56">
        <v>213.9</v>
      </c>
      <c r="S24" s="56">
        <v>213.9</v>
      </c>
      <c r="T24" s="49"/>
      <c r="U24" s="50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ht="72.5" outlineLevel="2" x14ac:dyDescent="0.35">
      <c r="A25" s="1">
        <v>3</v>
      </c>
      <c r="B25" s="2" t="s">
        <v>447</v>
      </c>
      <c r="C25" s="44" t="s">
        <v>50</v>
      </c>
      <c r="D25" s="51">
        <v>92762</v>
      </c>
      <c r="E25" s="4" t="s">
        <v>45</v>
      </c>
      <c r="F25" s="4" t="s">
        <v>448</v>
      </c>
      <c r="G25" s="33">
        <v>1</v>
      </c>
      <c r="H25" s="46" t="s">
        <v>447</v>
      </c>
      <c r="I25" s="47" t="s">
        <v>449</v>
      </c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>
        <f>S26+S27+S28</f>
        <v>901.8</v>
      </c>
      <c r="U25" s="50" t="s">
        <v>273</v>
      </c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outlineLevel="2" x14ac:dyDescent="0.35">
      <c r="A26" s="1">
        <v>4</v>
      </c>
      <c r="B26" s="2" t="s">
        <v>450</v>
      </c>
      <c r="C26" s="44"/>
      <c r="D26" s="51"/>
      <c r="E26" s="4"/>
      <c r="F26" s="52" t="s">
        <v>451</v>
      </c>
      <c r="G26" s="33">
        <v>1</v>
      </c>
      <c r="H26" s="53" t="s">
        <v>450</v>
      </c>
      <c r="I26" s="54" t="s">
        <v>345</v>
      </c>
      <c r="J26" s="55"/>
      <c r="K26" s="56">
        <v>1</v>
      </c>
      <c r="L26" s="56">
        <v>322.8</v>
      </c>
      <c r="M26" s="56"/>
      <c r="N26" s="56"/>
      <c r="O26" s="56"/>
      <c r="P26" s="56"/>
      <c r="Q26" s="56"/>
      <c r="R26" s="56">
        <v>322.8</v>
      </c>
      <c r="S26" s="56">
        <v>322.8</v>
      </c>
      <c r="T26" s="49"/>
      <c r="U26" s="50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outlineLevel="2" x14ac:dyDescent="0.35">
      <c r="A27" s="1">
        <v>4</v>
      </c>
      <c r="B27" s="2" t="s">
        <v>452</v>
      </c>
      <c r="C27" s="44"/>
      <c r="D27" s="51"/>
      <c r="E27" s="4"/>
      <c r="F27" s="52" t="s">
        <v>453</v>
      </c>
      <c r="G27" s="33">
        <v>1</v>
      </c>
      <c r="H27" s="53" t="s">
        <v>452</v>
      </c>
      <c r="I27" s="54" t="s">
        <v>348</v>
      </c>
      <c r="J27" s="55"/>
      <c r="K27" s="56">
        <v>1</v>
      </c>
      <c r="L27" s="56">
        <v>167.5</v>
      </c>
      <c r="M27" s="56"/>
      <c r="N27" s="56"/>
      <c r="O27" s="56"/>
      <c r="P27" s="56"/>
      <c r="Q27" s="56"/>
      <c r="R27" s="56">
        <v>167.5</v>
      </c>
      <c r="S27" s="56">
        <v>167.5</v>
      </c>
      <c r="T27" s="49"/>
      <c r="U27" s="50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outlineLevel="2" x14ac:dyDescent="0.35">
      <c r="A28" s="1">
        <v>4</v>
      </c>
      <c r="B28" s="2" t="s">
        <v>454</v>
      </c>
      <c r="C28" s="44"/>
      <c r="D28" s="51"/>
      <c r="E28" s="4"/>
      <c r="F28" s="52" t="s">
        <v>455</v>
      </c>
      <c r="G28" s="33">
        <v>1</v>
      </c>
      <c r="H28" s="53" t="s">
        <v>454</v>
      </c>
      <c r="I28" s="54" t="s">
        <v>351</v>
      </c>
      <c r="J28" s="55"/>
      <c r="K28" s="56">
        <v>1</v>
      </c>
      <c r="L28" s="56">
        <v>411.5</v>
      </c>
      <c r="M28" s="56"/>
      <c r="N28" s="56"/>
      <c r="O28" s="56"/>
      <c r="P28" s="56"/>
      <c r="Q28" s="56"/>
      <c r="R28" s="56">
        <v>411.5</v>
      </c>
      <c r="S28" s="56">
        <v>411.5</v>
      </c>
      <c r="T28" s="49"/>
      <c r="U28" s="50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ht="72.5" outlineLevel="2" x14ac:dyDescent="0.35">
      <c r="A29" s="1">
        <v>3</v>
      </c>
      <c r="B29" s="2" t="s">
        <v>468</v>
      </c>
      <c r="C29" s="44" t="s">
        <v>50</v>
      </c>
      <c r="D29" s="51">
        <v>92763</v>
      </c>
      <c r="E29" s="4" t="s">
        <v>45</v>
      </c>
      <c r="F29" s="4" t="s">
        <v>469</v>
      </c>
      <c r="G29" s="33">
        <v>1</v>
      </c>
      <c r="H29" s="46" t="s">
        <v>468</v>
      </c>
      <c r="I29" s="47" t="s">
        <v>470</v>
      </c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>
        <f>S30+S31+S32</f>
        <v>414.2</v>
      </c>
      <c r="U29" s="50" t="s">
        <v>273</v>
      </c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outlineLevel="2" x14ac:dyDescent="0.35">
      <c r="A30" s="1">
        <v>4</v>
      </c>
      <c r="B30" s="2" t="s">
        <v>471</v>
      </c>
      <c r="C30" s="44"/>
      <c r="D30" s="51"/>
      <c r="E30" s="4"/>
      <c r="F30" s="52" t="s">
        <v>472</v>
      </c>
      <c r="G30" s="33">
        <v>1</v>
      </c>
      <c r="H30" s="53" t="s">
        <v>471</v>
      </c>
      <c r="I30" s="54" t="s">
        <v>345</v>
      </c>
      <c r="J30" s="55"/>
      <c r="K30" s="56">
        <v>1</v>
      </c>
      <c r="L30" s="56">
        <v>136.80000000000001</v>
      </c>
      <c r="M30" s="56"/>
      <c r="N30" s="56"/>
      <c r="O30" s="56"/>
      <c r="P30" s="56"/>
      <c r="Q30" s="56"/>
      <c r="R30" s="56">
        <v>136.80000000000001</v>
      </c>
      <c r="S30" s="56">
        <v>136.80000000000001</v>
      </c>
      <c r="T30" s="49"/>
      <c r="U30" s="5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outlineLevel="2" x14ac:dyDescent="0.35">
      <c r="A31" s="1">
        <v>4</v>
      </c>
      <c r="B31" s="2" t="s">
        <v>473</v>
      </c>
      <c r="C31" s="44"/>
      <c r="D31" s="51"/>
      <c r="E31" s="4"/>
      <c r="F31" s="52" t="s">
        <v>474</v>
      </c>
      <c r="G31" s="33">
        <v>1</v>
      </c>
      <c r="H31" s="53" t="s">
        <v>473</v>
      </c>
      <c r="I31" s="54" t="s">
        <v>348</v>
      </c>
      <c r="J31" s="55"/>
      <c r="K31" s="56">
        <v>1</v>
      </c>
      <c r="L31" s="56">
        <v>80.7</v>
      </c>
      <c r="M31" s="56"/>
      <c r="N31" s="56"/>
      <c r="O31" s="56"/>
      <c r="P31" s="56"/>
      <c r="Q31" s="56"/>
      <c r="R31" s="56">
        <v>80.7</v>
      </c>
      <c r="S31" s="56">
        <v>80.7</v>
      </c>
      <c r="T31" s="49"/>
      <c r="U31" s="50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outlineLevel="2" x14ac:dyDescent="0.35">
      <c r="A32" s="1">
        <v>4</v>
      </c>
      <c r="B32" s="2" t="s">
        <v>475</v>
      </c>
      <c r="C32" s="44"/>
      <c r="D32" s="51"/>
      <c r="E32" s="4"/>
      <c r="F32" s="52" t="s">
        <v>476</v>
      </c>
      <c r="G32" s="33">
        <v>1</v>
      </c>
      <c r="H32" s="53" t="s">
        <v>475</v>
      </c>
      <c r="I32" s="54" t="s">
        <v>351</v>
      </c>
      <c r="J32" s="55"/>
      <c r="K32" s="56">
        <v>1</v>
      </c>
      <c r="L32" s="56">
        <v>196.7</v>
      </c>
      <c r="M32" s="56"/>
      <c r="N32" s="56"/>
      <c r="O32" s="56"/>
      <c r="P32" s="56"/>
      <c r="Q32" s="56"/>
      <c r="R32" s="56">
        <v>196.7</v>
      </c>
      <c r="S32" s="56">
        <v>196.7</v>
      </c>
      <c r="T32" s="49"/>
      <c r="U32" s="50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ht="72.5" outlineLevel="2" x14ac:dyDescent="0.35">
      <c r="A33" s="1">
        <v>3</v>
      </c>
      <c r="B33" s="2" t="s">
        <v>520</v>
      </c>
      <c r="C33" s="44" t="s">
        <v>50</v>
      </c>
      <c r="D33" s="51">
        <v>94966</v>
      </c>
      <c r="E33" s="4" t="s">
        <v>45</v>
      </c>
      <c r="F33" s="4" t="s">
        <v>521</v>
      </c>
      <c r="G33" s="58">
        <v>1</v>
      </c>
      <c r="H33" s="46" t="s">
        <v>520</v>
      </c>
      <c r="I33" s="47" t="s">
        <v>285</v>
      </c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>
        <f>S34+S35+S36</f>
        <v>20.689999999999998</v>
      </c>
      <c r="U33" s="50" t="s">
        <v>101</v>
      </c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outlineLevel="2" x14ac:dyDescent="0.35">
      <c r="A34" s="1">
        <v>4</v>
      </c>
      <c r="B34" s="2" t="s">
        <v>522</v>
      </c>
      <c r="C34" s="44"/>
      <c r="D34" s="51"/>
      <c r="E34" s="4"/>
      <c r="F34" s="52" t="s">
        <v>523</v>
      </c>
      <c r="G34" s="33">
        <v>1</v>
      </c>
      <c r="H34" s="53" t="s">
        <v>522</v>
      </c>
      <c r="I34" s="54" t="s">
        <v>345</v>
      </c>
      <c r="J34" s="55"/>
      <c r="K34" s="56">
        <v>1</v>
      </c>
      <c r="L34" s="56">
        <v>6.14</v>
      </c>
      <c r="M34" s="56"/>
      <c r="N34" s="56"/>
      <c r="O34" s="56"/>
      <c r="P34" s="56"/>
      <c r="Q34" s="56"/>
      <c r="R34" s="56">
        <v>6.14</v>
      </c>
      <c r="S34" s="56">
        <v>6.14</v>
      </c>
      <c r="T34" s="49"/>
      <c r="U34" s="50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outlineLevel="2" x14ac:dyDescent="0.35">
      <c r="A35" s="1">
        <v>4</v>
      </c>
      <c r="B35" s="2" t="s">
        <v>524</v>
      </c>
      <c r="C35" s="44"/>
      <c r="D35" s="51"/>
      <c r="E35" s="4"/>
      <c r="F35" s="52" t="s">
        <v>525</v>
      </c>
      <c r="G35" s="33">
        <v>2</v>
      </c>
      <c r="H35" s="53" t="s">
        <v>524</v>
      </c>
      <c r="I35" s="54" t="s">
        <v>348</v>
      </c>
      <c r="J35" s="55"/>
      <c r="K35" s="56">
        <v>1</v>
      </c>
      <c r="L35" s="56">
        <v>3.38</v>
      </c>
      <c r="M35" s="56"/>
      <c r="N35" s="56"/>
      <c r="O35" s="56"/>
      <c r="P35" s="56"/>
      <c r="Q35" s="56"/>
      <c r="R35" s="56">
        <v>3.38</v>
      </c>
      <c r="S35" s="56">
        <v>3.38</v>
      </c>
      <c r="T35" s="49"/>
      <c r="U35" s="50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outlineLevel="2" x14ac:dyDescent="0.35">
      <c r="A36" s="1">
        <v>4</v>
      </c>
      <c r="B36" s="2" t="s">
        <v>526</v>
      </c>
      <c r="C36" s="44"/>
      <c r="D36" s="51"/>
      <c r="E36" s="4"/>
      <c r="F36" s="52" t="s">
        <v>527</v>
      </c>
      <c r="G36" s="33">
        <v>3</v>
      </c>
      <c r="H36" s="53" t="s">
        <v>526</v>
      </c>
      <c r="I36" s="54" t="s">
        <v>351</v>
      </c>
      <c r="J36" s="55"/>
      <c r="K36" s="56">
        <v>1</v>
      </c>
      <c r="L36" s="56">
        <v>11.17</v>
      </c>
      <c r="M36" s="56"/>
      <c r="N36" s="56"/>
      <c r="O36" s="56"/>
      <c r="P36" s="56"/>
      <c r="Q36" s="56"/>
      <c r="R36" s="56">
        <v>11.17</v>
      </c>
      <c r="S36" s="56">
        <v>11.17</v>
      </c>
      <c r="T36" s="49"/>
      <c r="U36" s="50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58" outlineLevel="2" x14ac:dyDescent="0.35">
      <c r="A37" s="1">
        <v>3</v>
      </c>
      <c r="B37" s="2" t="s">
        <v>555</v>
      </c>
      <c r="C37" s="44" t="s">
        <v>50</v>
      </c>
      <c r="D37" s="51">
        <v>103670</v>
      </c>
      <c r="E37" s="4" t="s">
        <v>45</v>
      </c>
      <c r="F37" s="4" t="s">
        <v>556</v>
      </c>
      <c r="G37" s="58">
        <v>1</v>
      </c>
      <c r="H37" s="46" t="s">
        <v>555</v>
      </c>
      <c r="I37" s="47" t="s">
        <v>299</v>
      </c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>
        <f>T33</f>
        <v>20.689999999999998</v>
      </c>
      <c r="U37" s="50" t="s">
        <v>101</v>
      </c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outlineLevel="2" x14ac:dyDescent="0.35">
      <c r="A38" s="1">
        <v>4</v>
      </c>
      <c r="B38" s="2" t="s">
        <v>557</v>
      </c>
      <c r="C38" s="44"/>
      <c r="D38" s="51"/>
      <c r="E38" s="4"/>
      <c r="F38" s="52" t="s">
        <v>558</v>
      </c>
      <c r="G38" s="33">
        <v>1</v>
      </c>
      <c r="H38" s="53" t="s">
        <v>557</v>
      </c>
      <c r="I38" s="54"/>
      <c r="J38" s="55"/>
      <c r="K38" s="56">
        <v>1</v>
      </c>
      <c r="L38" s="56">
        <v>20.69</v>
      </c>
      <c r="M38" s="56"/>
      <c r="N38" s="56"/>
      <c r="O38" s="56"/>
      <c r="P38" s="56"/>
      <c r="Q38" s="56"/>
      <c r="R38" s="56">
        <v>20.69</v>
      </c>
      <c r="S38" s="56">
        <v>20.69</v>
      </c>
      <c r="T38" s="49"/>
      <c r="U38" s="50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outlineLevel="2" x14ac:dyDescent="0.35">
      <c r="A39" s="1">
        <v>2</v>
      </c>
      <c r="B39" s="2" t="s">
        <v>67</v>
      </c>
      <c r="C39" s="4"/>
      <c r="D39" s="51"/>
      <c r="E39" s="4"/>
      <c r="F39" s="38">
        <v>5</v>
      </c>
      <c r="G39" s="33">
        <v>1</v>
      </c>
      <c r="H39" s="39" t="s">
        <v>67</v>
      </c>
      <c r="I39" s="59" t="s">
        <v>573</v>
      </c>
      <c r="J39" s="41"/>
      <c r="K39" s="41"/>
      <c r="L39" s="41"/>
      <c r="M39" s="41"/>
      <c r="N39" s="42"/>
      <c r="O39" s="42"/>
      <c r="P39" s="42"/>
      <c r="Q39" s="42"/>
      <c r="R39" s="42"/>
      <c r="S39" s="42"/>
      <c r="T39" s="42"/>
      <c r="U39" s="43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77.400000000000006" customHeight="1" outlineLevel="2" x14ac:dyDescent="0.35">
      <c r="A40" s="1">
        <v>3</v>
      </c>
      <c r="B40" s="2" t="s">
        <v>70</v>
      </c>
      <c r="C40" s="44" t="s">
        <v>50</v>
      </c>
      <c r="D40" s="51">
        <v>103356</v>
      </c>
      <c r="E40" s="4" t="s">
        <v>45</v>
      </c>
      <c r="F40" s="4" t="s">
        <v>574</v>
      </c>
      <c r="G40" s="33">
        <v>1</v>
      </c>
      <c r="H40" s="46" t="s">
        <v>70</v>
      </c>
      <c r="I40" s="47" t="s">
        <v>575</v>
      </c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>
        <v>800</v>
      </c>
      <c r="U40" s="50" t="s">
        <v>47</v>
      </c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outlineLevel="2" x14ac:dyDescent="0.35">
      <c r="A41" s="1">
        <v>4</v>
      </c>
      <c r="B41" s="2" t="s">
        <v>576</v>
      </c>
      <c r="C41" s="44"/>
      <c r="D41" s="51"/>
      <c r="E41" s="4"/>
      <c r="F41" s="52" t="s">
        <v>577</v>
      </c>
      <c r="G41" s="58">
        <v>1</v>
      </c>
      <c r="H41" s="53" t="s">
        <v>576</v>
      </c>
      <c r="I41" s="55" t="s">
        <v>182</v>
      </c>
      <c r="J41" s="55"/>
      <c r="K41" s="56"/>
      <c r="L41" s="56"/>
      <c r="M41" s="56"/>
      <c r="N41" s="56"/>
      <c r="O41" s="56"/>
      <c r="P41" s="56"/>
      <c r="Q41" s="56"/>
      <c r="R41" s="56"/>
      <c r="S41" s="56"/>
      <c r="T41" s="49"/>
      <c r="U41" s="50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outlineLevel="2" x14ac:dyDescent="0.35">
      <c r="A42" s="1">
        <v>4</v>
      </c>
      <c r="B42" s="2" t="s">
        <v>578</v>
      </c>
      <c r="C42" s="44"/>
      <c r="D42" s="51"/>
      <c r="E42" s="4"/>
      <c r="F42" s="52" t="s">
        <v>579</v>
      </c>
      <c r="G42" s="58">
        <v>1</v>
      </c>
      <c r="H42" s="53" t="s">
        <v>578</v>
      </c>
      <c r="I42" s="54" t="s">
        <v>580</v>
      </c>
      <c r="J42" s="55"/>
      <c r="K42" s="56">
        <v>1</v>
      </c>
      <c r="L42" s="56">
        <v>17.34</v>
      </c>
      <c r="M42" s="56"/>
      <c r="N42" s="56">
        <v>3</v>
      </c>
      <c r="O42" s="56"/>
      <c r="P42" s="56"/>
      <c r="Q42" s="56"/>
      <c r="R42" s="56">
        <v>52.019999999999996</v>
      </c>
      <c r="S42" s="56">
        <v>52.02</v>
      </c>
      <c r="T42" s="49"/>
      <c r="U42" s="50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outlineLevel="2" x14ac:dyDescent="0.35">
      <c r="A43" s="1">
        <v>4</v>
      </c>
      <c r="B43" s="2" t="s">
        <v>581</v>
      </c>
      <c r="C43" s="44"/>
      <c r="D43" s="51"/>
      <c r="E43" s="4"/>
      <c r="F43" s="52" t="s">
        <v>582</v>
      </c>
      <c r="G43" s="58">
        <v>1</v>
      </c>
      <c r="H43" s="53" t="s">
        <v>581</v>
      </c>
      <c r="I43" s="54" t="s">
        <v>583</v>
      </c>
      <c r="J43" s="55"/>
      <c r="K43" s="56">
        <v>-2</v>
      </c>
      <c r="L43" s="56">
        <v>0.86</v>
      </c>
      <c r="M43" s="56"/>
      <c r="N43" s="56">
        <v>2.1</v>
      </c>
      <c r="O43" s="56"/>
      <c r="P43" s="56"/>
      <c r="Q43" s="56"/>
      <c r="R43" s="56">
        <v>1.806</v>
      </c>
      <c r="S43" s="56">
        <v>-3.61</v>
      </c>
      <c r="T43" s="49"/>
      <c r="U43" s="50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outlineLevel="2" x14ac:dyDescent="0.35">
      <c r="A44" s="1">
        <v>4</v>
      </c>
      <c r="B44" s="2" t="s">
        <v>584</v>
      </c>
      <c r="C44" s="44"/>
      <c r="D44" s="51"/>
      <c r="E44" s="4"/>
      <c r="F44" s="52" t="s">
        <v>585</v>
      </c>
      <c r="G44" s="58">
        <v>1</v>
      </c>
      <c r="H44" s="53" t="s">
        <v>584</v>
      </c>
      <c r="I44" s="54" t="s">
        <v>586</v>
      </c>
      <c r="J44" s="55"/>
      <c r="K44" s="56">
        <v>-1</v>
      </c>
      <c r="L44" s="56">
        <v>1.1000000000000001</v>
      </c>
      <c r="M44" s="56"/>
      <c r="N44" s="56">
        <v>1.2</v>
      </c>
      <c r="O44" s="56"/>
      <c r="P44" s="56"/>
      <c r="Q44" s="56"/>
      <c r="R44" s="56">
        <v>1.32</v>
      </c>
      <c r="S44" s="56">
        <v>-1.32</v>
      </c>
      <c r="T44" s="49"/>
      <c r="U44" s="50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outlineLevel="2" x14ac:dyDescent="0.35">
      <c r="A45" s="1">
        <v>4</v>
      </c>
      <c r="B45" s="2" t="s">
        <v>587</v>
      </c>
      <c r="C45" s="44"/>
      <c r="D45" s="51"/>
      <c r="E45" s="4"/>
      <c r="F45" s="52" t="s">
        <v>588</v>
      </c>
      <c r="G45" s="58">
        <v>1</v>
      </c>
      <c r="H45" s="53" t="s">
        <v>587</v>
      </c>
      <c r="I45" s="54" t="s">
        <v>589</v>
      </c>
      <c r="J45" s="55"/>
      <c r="K45" s="56">
        <v>1</v>
      </c>
      <c r="L45" s="56">
        <v>10.4</v>
      </c>
      <c r="M45" s="56"/>
      <c r="N45" s="56">
        <v>3</v>
      </c>
      <c r="O45" s="56"/>
      <c r="P45" s="56"/>
      <c r="Q45" s="56"/>
      <c r="R45" s="56">
        <v>31.200000000000003</v>
      </c>
      <c r="S45" s="56">
        <v>31.2</v>
      </c>
      <c r="T45" s="49"/>
      <c r="U45" s="50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outlineLevel="2" x14ac:dyDescent="0.35">
      <c r="A46" s="1">
        <v>4</v>
      </c>
      <c r="B46" s="2" t="s">
        <v>590</v>
      </c>
      <c r="C46" s="44"/>
      <c r="D46" s="51"/>
      <c r="E46" s="4"/>
      <c r="F46" s="52" t="s">
        <v>591</v>
      </c>
      <c r="G46" s="58">
        <v>1</v>
      </c>
      <c r="H46" s="53" t="s">
        <v>590</v>
      </c>
      <c r="I46" s="54" t="s">
        <v>583</v>
      </c>
      <c r="J46" s="55"/>
      <c r="K46" s="56">
        <v>-1</v>
      </c>
      <c r="L46" s="56">
        <v>0.86</v>
      </c>
      <c r="M46" s="56"/>
      <c r="N46" s="56">
        <v>2.1</v>
      </c>
      <c r="O46" s="56"/>
      <c r="P46" s="56"/>
      <c r="Q46" s="56"/>
      <c r="R46" s="56">
        <v>1.806</v>
      </c>
      <c r="S46" s="56">
        <v>-1.81</v>
      </c>
      <c r="T46" s="49"/>
      <c r="U46" s="50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outlineLevel="2" x14ac:dyDescent="0.35">
      <c r="A47" s="1">
        <v>4</v>
      </c>
      <c r="B47" s="2" t="s">
        <v>592</v>
      </c>
      <c r="C47" s="44"/>
      <c r="D47" s="51"/>
      <c r="E47" s="4"/>
      <c r="F47" s="52" t="s">
        <v>593</v>
      </c>
      <c r="G47" s="58">
        <v>1</v>
      </c>
      <c r="H47" s="53" t="s">
        <v>592</v>
      </c>
      <c r="I47" s="54" t="s">
        <v>586</v>
      </c>
      <c r="J47" s="55"/>
      <c r="K47" s="56">
        <v>-1</v>
      </c>
      <c r="L47" s="56">
        <v>1.1000000000000001</v>
      </c>
      <c r="M47" s="56"/>
      <c r="N47" s="56">
        <v>1.2</v>
      </c>
      <c r="O47" s="56"/>
      <c r="P47" s="56"/>
      <c r="Q47" s="56"/>
      <c r="R47" s="56">
        <v>1.32</v>
      </c>
      <c r="S47" s="56">
        <v>-1.32</v>
      </c>
      <c r="T47" s="49"/>
      <c r="U47" s="50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outlineLevel="2" x14ac:dyDescent="0.35">
      <c r="A48" s="1">
        <v>4</v>
      </c>
      <c r="B48" s="2" t="s">
        <v>594</v>
      </c>
      <c r="C48" s="44"/>
      <c r="D48" s="51"/>
      <c r="E48" s="4"/>
      <c r="F48" s="52" t="s">
        <v>595</v>
      </c>
      <c r="G48" s="58">
        <v>1</v>
      </c>
      <c r="H48" s="53" t="s">
        <v>594</v>
      </c>
      <c r="I48" s="54" t="s">
        <v>596</v>
      </c>
      <c r="J48" s="55"/>
      <c r="K48" s="56">
        <v>1</v>
      </c>
      <c r="L48" s="56">
        <v>5.6</v>
      </c>
      <c r="M48" s="56"/>
      <c r="N48" s="56">
        <v>3</v>
      </c>
      <c r="O48" s="56"/>
      <c r="P48" s="56"/>
      <c r="Q48" s="56"/>
      <c r="R48" s="56">
        <v>16.799999999999997</v>
      </c>
      <c r="S48" s="56">
        <v>16.8</v>
      </c>
      <c r="T48" s="49"/>
      <c r="U48" s="50"/>
      <c r="W48">
        <v>1.4999999999999999E-2</v>
      </c>
      <c r="X48"/>
      <c r="Y48"/>
      <c r="Z48"/>
      <c r="AA48"/>
      <c r="AB48"/>
      <c r="AC48"/>
      <c r="AD48"/>
      <c r="AE48"/>
      <c r="AF48"/>
      <c r="AG48"/>
      <c r="AH48"/>
      <c r="AI48"/>
    </row>
    <row r="49" spans="1:35" outlineLevel="2" x14ac:dyDescent="0.35">
      <c r="A49" s="1">
        <v>4</v>
      </c>
      <c r="B49" s="2" t="s">
        <v>597</v>
      </c>
      <c r="C49" s="44"/>
      <c r="D49" s="51"/>
      <c r="E49" s="4"/>
      <c r="F49" s="52" t="s">
        <v>598</v>
      </c>
      <c r="G49" s="58">
        <v>1</v>
      </c>
      <c r="H49" s="53" t="s">
        <v>597</v>
      </c>
      <c r="I49" s="54" t="s">
        <v>583</v>
      </c>
      <c r="J49" s="55"/>
      <c r="K49" s="56">
        <v>-1</v>
      </c>
      <c r="L49" s="56">
        <v>0.86</v>
      </c>
      <c r="M49" s="56"/>
      <c r="N49" s="56">
        <v>2.1</v>
      </c>
      <c r="O49" s="56"/>
      <c r="P49" s="56"/>
      <c r="Q49" s="56"/>
      <c r="R49" s="56">
        <v>1.806</v>
      </c>
      <c r="S49" s="56">
        <v>-1.81</v>
      </c>
      <c r="T49" s="49"/>
      <c r="U49" s="50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outlineLevel="2" x14ac:dyDescent="0.35">
      <c r="A50" s="1">
        <v>4</v>
      </c>
      <c r="B50" s="2" t="s">
        <v>599</v>
      </c>
      <c r="C50" s="44"/>
      <c r="D50" s="51"/>
      <c r="E50" s="4"/>
      <c r="F50" s="52" t="s">
        <v>600</v>
      </c>
      <c r="G50" s="58">
        <v>1</v>
      </c>
      <c r="H50" s="53" t="s">
        <v>599</v>
      </c>
      <c r="I50" s="54" t="s">
        <v>601</v>
      </c>
      <c r="J50" s="55"/>
      <c r="K50" s="56">
        <v>-1</v>
      </c>
      <c r="L50" s="56">
        <v>1</v>
      </c>
      <c r="M50" s="56"/>
      <c r="N50" s="56">
        <v>0.5</v>
      </c>
      <c r="O50" s="56"/>
      <c r="P50" s="56"/>
      <c r="Q50" s="56"/>
      <c r="R50" s="56">
        <v>0.5</v>
      </c>
      <c r="S50" s="56">
        <v>-0.5</v>
      </c>
      <c r="T50" s="49"/>
      <c r="U50" s="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outlineLevel="2" x14ac:dyDescent="0.35">
      <c r="A51" s="1">
        <v>4</v>
      </c>
      <c r="B51" s="2" t="s">
        <v>602</v>
      </c>
      <c r="C51" s="44"/>
      <c r="D51" s="51"/>
      <c r="E51" s="4"/>
      <c r="F51" s="52" t="s">
        <v>603</v>
      </c>
      <c r="G51" s="58">
        <v>1</v>
      </c>
      <c r="H51" s="53" t="s">
        <v>602</v>
      </c>
      <c r="I51" s="54" t="s">
        <v>604</v>
      </c>
      <c r="J51" s="55"/>
      <c r="K51" s="56">
        <v>1</v>
      </c>
      <c r="L51" s="56">
        <v>4.42</v>
      </c>
      <c r="M51" s="56"/>
      <c r="N51" s="56">
        <v>4</v>
      </c>
      <c r="O51" s="56"/>
      <c r="P51" s="56"/>
      <c r="Q51" s="56"/>
      <c r="R51" s="56">
        <v>17.68</v>
      </c>
      <c r="S51" s="56">
        <v>17.68</v>
      </c>
      <c r="T51" s="49"/>
      <c r="U51" s="50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outlineLevel="2" x14ac:dyDescent="0.35">
      <c r="A52" s="1">
        <v>4</v>
      </c>
      <c r="B52" s="2" t="s">
        <v>605</v>
      </c>
      <c r="C52" s="44"/>
      <c r="D52" s="51"/>
      <c r="E52" s="4"/>
      <c r="F52" s="52" t="s">
        <v>606</v>
      </c>
      <c r="G52" s="58">
        <v>1</v>
      </c>
      <c r="H52" s="53" t="s">
        <v>605</v>
      </c>
      <c r="I52" s="54" t="s">
        <v>607</v>
      </c>
      <c r="J52" s="55"/>
      <c r="K52" s="56">
        <v>1</v>
      </c>
      <c r="L52" s="56">
        <v>10.52</v>
      </c>
      <c r="M52" s="56"/>
      <c r="N52" s="56">
        <v>3</v>
      </c>
      <c r="O52" s="56"/>
      <c r="P52" s="56"/>
      <c r="Q52" s="56"/>
      <c r="R52" s="56">
        <v>31.56</v>
      </c>
      <c r="S52" s="56">
        <v>31.56</v>
      </c>
      <c r="T52" s="49"/>
      <c r="U52" s="50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outlineLevel="2" x14ac:dyDescent="0.35">
      <c r="A53" s="1">
        <v>4</v>
      </c>
      <c r="B53" s="2" t="s">
        <v>608</v>
      </c>
      <c r="C53" s="44"/>
      <c r="D53" s="51"/>
      <c r="E53" s="4"/>
      <c r="F53" s="52" t="s">
        <v>609</v>
      </c>
      <c r="G53" s="58">
        <v>1</v>
      </c>
      <c r="H53" s="53" t="s">
        <v>608</v>
      </c>
      <c r="I53" s="54" t="s">
        <v>583</v>
      </c>
      <c r="J53" s="55"/>
      <c r="K53" s="56">
        <v>-1</v>
      </c>
      <c r="L53" s="56">
        <v>0.86</v>
      </c>
      <c r="M53" s="56"/>
      <c r="N53" s="56">
        <v>2.1</v>
      </c>
      <c r="O53" s="56"/>
      <c r="P53" s="56"/>
      <c r="Q53" s="56"/>
      <c r="R53" s="56">
        <v>1.806</v>
      </c>
      <c r="S53" s="56">
        <v>-1.81</v>
      </c>
      <c r="T53" s="49"/>
      <c r="U53" s="50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outlineLevel="2" x14ac:dyDescent="0.35">
      <c r="A54" s="1">
        <v>4</v>
      </c>
      <c r="B54" s="2" t="s">
        <v>610</v>
      </c>
      <c r="C54" s="44"/>
      <c r="D54" s="51"/>
      <c r="E54" s="4"/>
      <c r="F54" s="52" t="s">
        <v>611</v>
      </c>
      <c r="G54" s="58">
        <v>1</v>
      </c>
      <c r="H54" s="53" t="s">
        <v>610</v>
      </c>
      <c r="I54" s="54" t="s">
        <v>612</v>
      </c>
      <c r="J54" s="55"/>
      <c r="K54" s="56">
        <v>-1</v>
      </c>
      <c r="L54" s="56">
        <v>2.5</v>
      </c>
      <c r="M54" s="56"/>
      <c r="N54" s="56">
        <v>0.5</v>
      </c>
      <c r="O54" s="56"/>
      <c r="P54" s="56"/>
      <c r="Q54" s="56"/>
      <c r="R54" s="56">
        <v>1.25</v>
      </c>
      <c r="S54" s="56">
        <v>-1.25</v>
      </c>
      <c r="T54" s="49"/>
      <c r="U54" s="50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outlineLevel="2" x14ac:dyDescent="0.35">
      <c r="A55" s="1">
        <v>4</v>
      </c>
      <c r="B55" s="2" t="s">
        <v>613</v>
      </c>
      <c r="C55" s="44"/>
      <c r="D55" s="51"/>
      <c r="E55" s="4"/>
      <c r="F55" s="52" t="s">
        <v>614</v>
      </c>
      <c r="G55" s="58">
        <v>1</v>
      </c>
      <c r="H55" s="53" t="s">
        <v>613</v>
      </c>
      <c r="I55" s="54" t="s">
        <v>615</v>
      </c>
      <c r="J55" s="55"/>
      <c r="K55" s="56">
        <v>1</v>
      </c>
      <c r="L55" s="56">
        <v>8</v>
      </c>
      <c r="M55" s="56"/>
      <c r="N55" s="56">
        <v>3</v>
      </c>
      <c r="O55" s="56"/>
      <c r="P55" s="56"/>
      <c r="Q55" s="56"/>
      <c r="R55" s="56">
        <v>24</v>
      </c>
      <c r="S55" s="56">
        <v>24</v>
      </c>
      <c r="T55" s="49"/>
      <c r="U55" s="50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outlineLevel="2" x14ac:dyDescent="0.35">
      <c r="A56" s="1">
        <v>4</v>
      </c>
      <c r="B56" s="2" t="s">
        <v>616</v>
      </c>
      <c r="C56" s="44"/>
      <c r="D56" s="51"/>
      <c r="E56" s="4"/>
      <c r="F56" s="52" t="s">
        <v>617</v>
      </c>
      <c r="G56" s="58">
        <v>1</v>
      </c>
      <c r="H56" s="53" t="s">
        <v>616</v>
      </c>
      <c r="I56" s="54" t="s">
        <v>618</v>
      </c>
      <c r="J56" s="55"/>
      <c r="K56" s="56">
        <v>1</v>
      </c>
      <c r="L56" s="56">
        <v>3.7</v>
      </c>
      <c r="M56" s="56"/>
      <c r="N56" s="56">
        <v>4</v>
      </c>
      <c r="O56" s="56"/>
      <c r="P56" s="56"/>
      <c r="Q56" s="56"/>
      <c r="R56" s="56">
        <v>14.8</v>
      </c>
      <c r="S56" s="56">
        <v>14.8</v>
      </c>
      <c r="T56" s="49"/>
      <c r="U56" s="50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outlineLevel="2" x14ac:dyDescent="0.35">
      <c r="A57" s="1">
        <v>4</v>
      </c>
      <c r="B57" s="2" t="s">
        <v>619</v>
      </c>
      <c r="C57" s="44"/>
      <c r="D57" s="51"/>
      <c r="E57" s="4"/>
      <c r="F57" s="52" t="s">
        <v>620</v>
      </c>
      <c r="G57" s="58">
        <v>1</v>
      </c>
      <c r="H57" s="53" t="s">
        <v>619</v>
      </c>
      <c r="I57" s="54" t="s">
        <v>583</v>
      </c>
      <c r="J57" s="55"/>
      <c r="K57" s="56">
        <v>-1</v>
      </c>
      <c r="L57" s="56">
        <v>0.86</v>
      </c>
      <c r="M57" s="56"/>
      <c r="N57" s="56">
        <v>2.1</v>
      </c>
      <c r="O57" s="56"/>
      <c r="P57" s="56"/>
      <c r="Q57" s="56"/>
      <c r="R57" s="56">
        <v>1.806</v>
      </c>
      <c r="S57" s="56">
        <v>-1.81</v>
      </c>
      <c r="T57" s="49"/>
      <c r="U57" s="50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outlineLevel="2" x14ac:dyDescent="0.35">
      <c r="A58" s="1">
        <v>4</v>
      </c>
      <c r="B58" s="2" t="s">
        <v>621</v>
      </c>
      <c r="C58" s="44"/>
      <c r="D58" s="51"/>
      <c r="E58" s="4"/>
      <c r="F58" s="52" t="s">
        <v>622</v>
      </c>
      <c r="G58" s="58">
        <v>1</v>
      </c>
      <c r="H58" s="53" t="s">
        <v>621</v>
      </c>
      <c r="I58" s="54" t="s">
        <v>612</v>
      </c>
      <c r="J58" s="55"/>
      <c r="K58" s="56">
        <v>-1</v>
      </c>
      <c r="L58" s="56">
        <v>2.5</v>
      </c>
      <c r="M58" s="56"/>
      <c r="N58" s="56">
        <v>0.5</v>
      </c>
      <c r="O58" s="56"/>
      <c r="P58" s="56"/>
      <c r="Q58" s="56"/>
      <c r="R58" s="56">
        <v>1.25</v>
      </c>
      <c r="S58" s="56">
        <v>-1.25</v>
      </c>
      <c r="T58" s="49"/>
      <c r="U58" s="50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outlineLevel="2" x14ac:dyDescent="0.35">
      <c r="A59" s="1">
        <v>4</v>
      </c>
      <c r="B59" s="2" t="s">
        <v>623</v>
      </c>
      <c r="C59" s="44"/>
      <c r="D59" s="51"/>
      <c r="E59" s="4"/>
      <c r="F59" s="52" t="s">
        <v>624</v>
      </c>
      <c r="G59" s="58">
        <v>1</v>
      </c>
      <c r="H59" s="53" t="s">
        <v>623</v>
      </c>
      <c r="I59" s="54" t="s">
        <v>625</v>
      </c>
      <c r="J59" s="55"/>
      <c r="K59" s="56">
        <v>1</v>
      </c>
      <c r="L59" s="56">
        <v>8.6999999999999993</v>
      </c>
      <c r="M59" s="56"/>
      <c r="N59" s="56">
        <v>3</v>
      </c>
      <c r="O59" s="56"/>
      <c r="P59" s="56"/>
      <c r="Q59" s="56"/>
      <c r="R59" s="56">
        <v>26.099999999999998</v>
      </c>
      <c r="S59" s="56">
        <v>26.1</v>
      </c>
      <c r="T59" s="49"/>
      <c r="U59" s="50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outlineLevel="2" x14ac:dyDescent="0.35">
      <c r="A60" s="1">
        <v>4</v>
      </c>
      <c r="B60" s="2" t="s">
        <v>626</v>
      </c>
      <c r="C60" s="44"/>
      <c r="D60" s="51"/>
      <c r="E60" s="4"/>
      <c r="F60" s="52" t="s">
        <v>627</v>
      </c>
      <c r="G60" s="58">
        <v>1</v>
      </c>
      <c r="H60" s="53" t="s">
        <v>626</v>
      </c>
      <c r="I60" s="54" t="s">
        <v>628</v>
      </c>
      <c r="J60" s="55"/>
      <c r="K60" s="56">
        <v>1</v>
      </c>
      <c r="L60" s="56">
        <v>4.3</v>
      </c>
      <c r="M60" s="56"/>
      <c r="N60" s="56">
        <v>4</v>
      </c>
      <c r="O60" s="56"/>
      <c r="P60" s="56"/>
      <c r="Q60" s="56"/>
      <c r="R60" s="56">
        <v>17.2</v>
      </c>
      <c r="S60" s="56">
        <v>17.2</v>
      </c>
      <c r="T60" s="49"/>
      <c r="U60" s="5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ht="29" outlineLevel="2" x14ac:dyDescent="0.35">
      <c r="A61" s="1">
        <v>4</v>
      </c>
      <c r="B61" s="2" t="s">
        <v>629</v>
      </c>
      <c r="C61" s="44"/>
      <c r="D61" s="51"/>
      <c r="E61" s="4"/>
      <c r="F61" s="52" t="s">
        <v>630</v>
      </c>
      <c r="G61" s="58">
        <v>1</v>
      </c>
      <c r="H61" s="53" t="s">
        <v>629</v>
      </c>
      <c r="I61" s="54" t="s">
        <v>631</v>
      </c>
      <c r="J61" s="55"/>
      <c r="K61" s="56">
        <v>1</v>
      </c>
      <c r="L61" s="56">
        <v>4.3</v>
      </c>
      <c r="M61" s="56"/>
      <c r="N61" s="56">
        <v>4</v>
      </c>
      <c r="O61" s="56"/>
      <c r="P61" s="56"/>
      <c r="Q61" s="56"/>
      <c r="R61" s="56">
        <v>17.2</v>
      </c>
      <c r="S61" s="56">
        <v>17.2</v>
      </c>
      <c r="T61" s="49"/>
      <c r="U61" s="50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outlineLevel="2" x14ac:dyDescent="0.35">
      <c r="A62" s="1">
        <v>4</v>
      </c>
      <c r="B62" s="2" t="s">
        <v>632</v>
      </c>
      <c r="C62" s="44"/>
      <c r="D62" s="51"/>
      <c r="E62" s="4"/>
      <c r="F62" s="52" t="s">
        <v>633</v>
      </c>
      <c r="G62" s="58">
        <v>1</v>
      </c>
      <c r="H62" s="53" t="s">
        <v>632</v>
      </c>
      <c r="I62" s="54" t="s">
        <v>583</v>
      </c>
      <c r="J62" s="55"/>
      <c r="K62" s="56">
        <v>-1</v>
      </c>
      <c r="L62" s="56">
        <v>0.86</v>
      </c>
      <c r="M62" s="56"/>
      <c r="N62" s="56">
        <v>2.1</v>
      </c>
      <c r="O62" s="56"/>
      <c r="P62" s="56"/>
      <c r="Q62" s="56"/>
      <c r="R62" s="56">
        <v>1.806</v>
      </c>
      <c r="S62" s="56">
        <v>-1.81</v>
      </c>
      <c r="T62" s="49"/>
      <c r="U62" s="50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outlineLevel="2" x14ac:dyDescent="0.35">
      <c r="A63" s="1">
        <v>4</v>
      </c>
      <c r="B63" s="2" t="s">
        <v>634</v>
      </c>
      <c r="C63" s="44"/>
      <c r="D63" s="51"/>
      <c r="E63" s="4"/>
      <c r="F63" s="52" t="s">
        <v>635</v>
      </c>
      <c r="G63" s="58">
        <v>1</v>
      </c>
      <c r="H63" s="53" t="s">
        <v>634</v>
      </c>
      <c r="I63" s="54" t="s">
        <v>612</v>
      </c>
      <c r="J63" s="55"/>
      <c r="K63" s="56">
        <v>-1</v>
      </c>
      <c r="L63" s="56">
        <v>2.5</v>
      </c>
      <c r="M63" s="56"/>
      <c r="N63" s="56">
        <v>0.5</v>
      </c>
      <c r="O63" s="56"/>
      <c r="P63" s="56"/>
      <c r="Q63" s="56"/>
      <c r="R63" s="56">
        <v>1.25</v>
      </c>
      <c r="S63" s="56">
        <v>-1.25</v>
      </c>
      <c r="T63" s="49"/>
      <c r="U63" s="50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outlineLevel="2" x14ac:dyDescent="0.35">
      <c r="A64" s="1">
        <v>4</v>
      </c>
      <c r="B64" s="2" t="s">
        <v>636</v>
      </c>
      <c r="C64" s="44"/>
      <c r="D64" s="51"/>
      <c r="E64" s="4"/>
      <c r="F64" s="52" t="s">
        <v>637</v>
      </c>
      <c r="G64" s="58">
        <v>1</v>
      </c>
      <c r="H64" s="53" t="s">
        <v>636</v>
      </c>
      <c r="I64" s="54" t="s">
        <v>638</v>
      </c>
      <c r="J64" s="55"/>
      <c r="K64" s="56">
        <v>1</v>
      </c>
      <c r="L64" s="56">
        <v>19.399999999999999</v>
      </c>
      <c r="M64" s="56"/>
      <c r="N64" s="56">
        <v>4</v>
      </c>
      <c r="O64" s="56"/>
      <c r="P64" s="56"/>
      <c r="Q64" s="56"/>
      <c r="R64" s="56">
        <v>77.599999999999994</v>
      </c>
      <c r="S64" s="56">
        <v>77.599999999999994</v>
      </c>
      <c r="T64" s="49"/>
      <c r="U64" s="50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outlineLevel="2" x14ac:dyDescent="0.35">
      <c r="A65" s="1">
        <v>4</v>
      </c>
      <c r="B65" s="2" t="s">
        <v>639</v>
      </c>
      <c r="C65" s="44"/>
      <c r="D65" s="51"/>
      <c r="E65" s="4"/>
      <c r="F65" s="52" t="s">
        <v>640</v>
      </c>
      <c r="G65" s="58">
        <v>1</v>
      </c>
      <c r="H65" s="53" t="s">
        <v>639</v>
      </c>
      <c r="I65" s="54" t="s">
        <v>601</v>
      </c>
      <c r="J65" s="55"/>
      <c r="K65" s="56">
        <v>-2</v>
      </c>
      <c r="L65" s="56">
        <v>1</v>
      </c>
      <c r="M65" s="56"/>
      <c r="N65" s="56">
        <v>0.5</v>
      </c>
      <c r="O65" s="56"/>
      <c r="P65" s="56"/>
      <c r="Q65" s="56"/>
      <c r="R65" s="56">
        <v>0.5</v>
      </c>
      <c r="S65" s="56">
        <v>-1</v>
      </c>
      <c r="T65" s="49"/>
      <c r="U65" s="50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outlineLevel="2" x14ac:dyDescent="0.35">
      <c r="A66" s="1">
        <v>4</v>
      </c>
      <c r="B66" s="2" t="s">
        <v>641</v>
      </c>
      <c r="C66" s="44"/>
      <c r="D66" s="51"/>
      <c r="E66" s="4"/>
      <c r="F66" s="52" t="s">
        <v>642</v>
      </c>
      <c r="G66" s="58">
        <v>1</v>
      </c>
      <c r="H66" s="53" t="s">
        <v>641</v>
      </c>
      <c r="I66" s="54" t="s">
        <v>643</v>
      </c>
      <c r="J66" s="55"/>
      <c r="K66" s="56">
        <v>-1</v>
      </c>
      <c r="L66" s="56">
        <v>2.6</v>
      </c>
      <c r="M66" s="56"/>
      <c r="N66" s="56">
        <v>2.4</v>
      </c>
      <c r="O66" s="56"/>
      <c r="P66" s="56"/>
      <c r="Q66" s="56"/>
      <c r="R66" s="56">
        <v>6.24</v>
      </c>
      <c r="S66" s="56">
        <v>-6.24</v>
      </c>
      <c r="T66" s="49"/>
      <c r="U66" s="50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outlineLevel="2" x14ac:dyDescent="0.35">
      <c r="A67" s="1">
        <v>4</v>
      </c>
      <c r="B67" s="2" t="s">
        <v>644</v>
      </c>
      <c r="C67" s="44"/>
      <c r="D67" s="51"/>
      <c r="E67" s="4"/>
      <c r="F67" s="52" t="s">
        <v>645</v>
      </c>
      <c r="G67" s="58">
        <v>1</v>
      </c>
      <c r="H67" s="53" t="s">
        <v>644</v>
      </c>
      <c r="I67" s="54" t="s">
        <v>646</v>
      </c>
      <c r="J67" s="55"/>
      <c r="K67" s="56">
        <v>1</v>
      </c>
      <c r="L67" s="56">
        <v>0.85</v>
      </c>
      <c r="M67" s="56"/>
      <c r="N67" s="56">
        <v>4</v>
      </c>
      <c r="O67" s="56"/>
      <c r="P67" s="56"/>
      <c r="Q67" s="56"/>
      <c r="R67" s="56">
        <v>3.4</v>
      </c>
      <c r="S67" s="56">
        <v>3.4</v>
      </c>
      <c r="T67" s="49"/>
      <c r="U67" s="50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outlineLevel="2" x14ac:dyDescent="0.35">
      <c r="A68" s="1">
        <v>4</v>
      </c>
      <c r="B68" s="2" t="s">
        <v>647</v>
      </c>
      <c r="C68" s="44"/>
      <c r="D68" s="51"/>
      <c r="E68" s="4"/>
      <c r="F68" s="52" t="s">
        <v>648</v>
      </c>
      <c r="G68" s="58">
        <v>1</v>
      </c>
      <c r="H68" s="53" t="s">
        <v>647</v>
      </c>
      <c r="I68" s="54" t="s">
        <v>649</v>
      </c>
      <c r="J68" s="55"/>
      <c r="K68" s="56">
        <v>1</v>
      </c>
      <c r="L68" s="56">
        <v>4.8</v>
      </c>
      <c r="M68" s="56"/>
      <c r="N68" s="56">
        <v>3</v>
      </c>
      <c r="O68" s="56"/>
      <c r="P68" s="56"/>
      <c r="Q68" s="56"/>
      <c r="R68" s="56">
        <v>14.399999999999999</v>
      </c>
      <c r="S68" s="56">
        <v>14.4</v>
      </c>
      <c r="T68" s="49"/>
      <c r="U68" s="50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outlineLevel="2" x14ac:dyDescent="0.35">
      <c r="A69" s="1">
        <v>4</v>
      </c>
      <c r="B69" s="2" t="s">
        <v>650</v>
      </c>
      <c r="C69" s="44"/>
      <c r="D69" s="51"/>
      <c r="E69" s="4"/>
      <c r="F69" s="52" t="s">
        <v>651</v>
      </c>
      <c r="G69" s="58">
        <v>1</v>
      </c>
      <c r="H69" s="53" t="s">
        <v>650</v>
      </c>
      <c r="I69" s="54" t="s">
        <v>601</v>
      </c>
      <c r="J69" s="55"/>
      <c r="K69" s="56">
        <v>-1</v>
      </c>
      <c r="L69" s="56">
        <v>1</v>
      </c>
      <c r="M69" s="56"/>
      <c r="N69" s="56">
        <v>0.5</v>
      </c>
      <c r="O69" s="56"/>
      <c r="P69" s="56"/>
      <c r="Q69" s="56"/>
      <c r="R69" s="56">
        <v>0.5</v>
      </c>
      <c r="S69" s="56">
        <v>-0.5</v>
      </c>
      <c r="T69" s="49"/>
      <c r="U69" s="50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outlineLevel="2" x14ac:dyDescent="0.35">
      <c r="A70" s="1">
        <v>4</v>
      </c>
      <c r="B70" s="2" t="s">
        <v>652</v>
      </c>
      <c r="C70" s="44"/>
      <c r="D70" s="51"/>
      <c r="E70" s="4"/>
      <c r="F70" s="52" t="s">
        <v>653</v>
      </c>
      <c r="G70" s="58">
        <v>1</v>
      </c>
      <c r="H70" s="53" t="s">
        <v>652</v>
      </c>
      <c r="I70" s="54" t="s">
        <v>654</v>
      </c>
      <c r="J70" s="55"/>
      <c r="K70" s="56">
        <v>1</v>
      </c>
      <c r="L70" s="56">
        <v>7.55</v>
      </c>
      <c r="M70" s="56"/>
      <c r="N70" s="56">
        <v>3</v>
      </c>
      <c r="O70" s="56"/>
      <c r="P70" s="56"/>
      <c r="Q70" s="56"/>
      <c r="R70" s="56">
        <v>22.65</v>
      </c>
      <c r="S70" s="56">
        <v>22.65</v>
      </c>
      <c r="T70" s="49"/>
      <c r="U70" s="5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outlineLevel="2" x14ac:dyDescent="0.35">
      <c r="A71" s="1">
        <v>4</v>
      </c>
      <c r="B71" s="2" t="s">
        <v>655</v>
      </c>
      <c r="C71" s="44"/>
      <c r="D71" s="51"/>
      <c r="E71" s="4"/>
      <c r="F71" s="52" t="s">
        <v>656</v>
      </c>
      <c r="G71" s="58">
        <v>1</v>
      </c>
      <c r="H71" s="53" t="s">
        <v>655</v>
      </c>
      <c r="I71" s="54" t="s">
        <v>586</v>
      </c>
      <c r="J71" s="55"/>
      <c r="K71" s="56">
        <v>-1</v>
      </c>
      <c r="L71" s="56">
        <v>1.1000000000000001</v>
      </c>
      <c r="M71" s="56"/>
      <c r="N71" s="56">
        <v>1.2</v>
      </c>
      <c r="O71" s="56"/>
      <c r="P71" s="56"/>
      <c r="Q71" s="56"/>
      <c r="R71" s="56">
        <v>1.32</v>
      </c>
      <c r="S71" s="56">
        <v>-1.32</v>
      </c>
      <c r="T71" s="49"/>
      <c r="U71" s="50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outlineLevel="2" x14ac:dyDescent="0.35">
      <c r="A72" s="1">
        <v>4</v>
      </c>
      <c r="B72" s="2" t="s">
        <v>657</v>
      </c>
      <c r="C72" s="44"/>
      <c r="D72" s="51"/>
      <c r="E72" s="4"/>
      <c r="F72" s="52" t="s">
        <v>658</v>
      </c>
      <c r="G72" s="58">
        <v>1</v>
      </c>
      <c r="H72" s="53" t="s">
        <v>657</v>
      </c>
      <c r="I72" s="54" t="s">
        <v>659</v>
      </c>
      <c r="J72" s="55"/>
      <c r="K72" s="56">
        <v>-1</v>
      </c>
      <c r="L72" s="56">
        <v>0.76</v>
      </c>
      <c r="M72" s="56"/>
      <c r="N72" s="56">
        <v>2.1</v>
      </c>
      <c r="O72" s="56"/>
      <c r="P72" s="56"/>
      <c r="Q72" s="56"/>
      <c r="R72" s="56">
        <v>1.5960000000000001</v>
      </c>
      <c r="S72" s="56">
        <v>-1.6</v>
      </c>
      <c r="T72" s="49"/>
      <c r="U72" s="50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outlineLevel="2" x14ac:dyDescent="0.35">
      <c r="A73" s="1">
        <v>4</v>
      </c>
      <c r="B73" s="2" t="s">
        <v>660</v>
      </c>
      <c r="C73" s="44"/>
      <c r="D73" s="51"/>
      <c r="E73" s="4"/>
      <c r="F73" s="52" t="s">
        <v>661</v>
      </c>
      <c r="G73" s="58">
        <v>1</v>
      </c>
      <c r="H73" s="53" t="s">
        <v>660</v>
      </c>
      <c r="I73" s="54" t="s">
        <v>662</v>
      </c>
      <c r="J73" s="55"/>
      <c r="K73" s="56">
        <v>1</v>
      </c>
      <c r="L73" s="56">
        <v>16.28</v>
      </c>
      <c r="M73" s="56"/>
      <c r="N73" s="56">
        <v>3</v>
      </c>
      <c r="O73" s="56"/>
      <c r="P73" s="56"/>
      <c r="Q73" s="56"/>
      <c r="R73" s="56">
        <v>48.84</v>
      </c>
      <c r="S73" s="56">
        <v>48.84</v>
      </c>
      <c r="T73" s="49"/>
      <c r="U73" s="50"/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pans="1:35" outlineLevel="2" x14ac:dyDescent="0.35">
      <c r="A74" s="1">
        <v>4</v>
      </c>
      <c r="B74" s="2" t="s">
        <v>663</v>
      </c>
      <c r="C74" s="44"/>
      <c r="D74" s="51"/>
      <c r="E74" s="4"/>
      <c r="F74" s="52" t="s">
        <v>664</v>
      </c>
      <c r="G74" s="58">
        <v>1</v>
      </c>
      <c r="H74" s="53" t="s">
        <v>663</v>
      </c>
      <c r="I74" s="54" t="s">
        <v>586</v>
      </c>
      <c r="J74" s="55"/>
      <c r="K74" s="56">
        <v>-1</v>
      </c>
      <c r="L74" s="56">
        <v>1.1000000000000001</v>
      </c>
      <c r="M74" s="56"/>
      <c r="N74" s="56">
        <v>1.2</v>
      </c>
      <c r="O74" s="56"/>
      <c r="P74" s="56"/>
      <c r="Q74" s="56"/>
      <c r="R74" s="56">
        <v>1.32</v>
      </c>
      <c r="S74" s="56">
        <v>-1.32</v>
      </c>
      <c r="T74" s="49"/>
      <c r="U74" s="50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outlineLevel="2" x14ac:dyDescent="0.35">
      <c r="A75" s="1">
        <v>4</v>
      </c>
      <c r="B75" s="2" t="s">
        <v>665</v>
      </c>
      <c r="C75" s="44"/>
      <c r="D75" s="51"/>
      <c r="E75" s="4"/>
      <c r="F75" s="52" t="s">
        <v>666</v>
      </c>
      <c r="G75" s="58">
        <v>1</v>
      </c>
      <c r="H75" s="53" t="s">
        <v>665</v>
      </c>
      <c r="I75" s="54" t="s">
        <v>583</v>
      </c>
      <c r="J75" s="55"/>
      <c r="K75" s="56">
        <v>-1</v>
      </c>
      <c r="L75" s="56">
        <v>0.86</v>
      </c>
      <c r="M75" s="56"/>
      <c r="N75" s="56">
        <v>2.1</v>
      </c>
      <c r="O75" s="56"/>
      <c r="P75" s="56"/>
      <c r="Q75" s="56"/>
      <c r="R75" s="56">
        <v>1.806</v>
      </c>
      <c r="S75" s="56">
        <v>-1.81</v>
      </c>
      <c r="T75" s="49"/>
      <c r="U75" s="50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outlineLevel="2" x14ac:dyDescent="0.35">
      <c r="A76" s="1">
        <v>4</v>
      </c>
      <c r="B76" s="2" t="s">
        <v>667</v>
      </c>
      <c r="C76" s="44"/>
      <c r="D76" s="51"/>
      <c r="E76" s="4"/>
      <c r="F76" s="52" t="s">
        <v>668</v>
      </c>
      <c r="G76" s="58">
        <v>1</v>
      </c>
      <c r="H76" s="53" t="s">
        <v>667</v>
      </c>
      <c r="I76" s="54" t="s">
        <v>669</v>
      </c>
      <c r="J76" s="55"/>
      <c r="K76" s="56">
        <v>1</v>
      </c>
      <c r="L76" s="56">
        <v>5.55</v>
      </c>
      <c r="M76" s="56"/>
      <c r="N76" s="56">
        <v>3</v>
      </c>
      <c r="O76" s="56"/>
      <c r="P76" s="56"/>
      <c r="Q76" s="56"/>
      <c r="R76" s="56">
        <v>16.649999999999999</v>
      </c>
      <c r="S76" s="56">
        <v>16.649999999999999</v>
      </c>
      <c r="T76" s="49"/>
      <c r="U76" s="50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outlineLevel="2" x14ac:dyDescent="0.35">
      <c r="A77" s="1">
        <v>4</v>
      </c>
      <c r="B77" s="2" t="s">
        <v>670</v>
      </c>
      <c r="C77" s="44"/>
      <c r="D77" s="51"/>
      <c r="E77" s="4"/>
      <c r="F77" s="52" t="s">
        <v>671</v>
      </c>
      <c r="G77" s="58">
        <v>1</v>
      </c>
      <c r="H77" s="53" t="s">
        <v>670</v>
      </c>
      <c r="I77" s="54" t="s">
        <v>583</v>
      </c>
      <c r="J77" s="55"/>
      <c r="K77" s="56">
        <v>-2</v>
      </c>
      <c r="L77" s="56">
        <v>0.86</v>
      </c>
      <c r="M77" s="56"/>
      <c r="N77" s="56">
        <v>2.1</v>
      </c>
      <c r="O77" s="56"/>
      <c r="P77" s="56"/>
      <c r="Q77" s="56"/>
      <c r="R77" s="56">
        <v>1.806</v>
      </c>
      <c r="S77" s="56">
        <v>-3.61</v>
      </c>
      <c r="T77" s="49"/>
      <c r="U77" s="50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outlineLevel="2" x14ac:dyDescent="0.35">
      <c r="A78" s="1">
        <v>4</v>
      </c>
      <c r="B78" s="2" t="s">
        <v>672</v>
      </c>
      <c r="C78" s="44"/>
      <c r="D78" s="51"/>
      <c r="E78" s="4"/>
      <c r="F78" s="52" t="s">
        <v>673</v>
      </c>
      <c r="G78" s="58">
        <v>1</v>
      </c>
      <c r="H78" s="53" t="s">
        <v>672</v>
      </c>
      <c r="I78" s="54" t="s">
        <v>674</v>
      </c>
      <c r="J78" s="55"/>
      <c r="K78" s="56">
        <v>1</v>
      </c>
      <c r="L78" s="56">
        <v>1.62</v>
      </c>
      <c r="M78" s="56"/>
      <c r="N78" s="56">
        <v>2.8</v>
      </c>
      <c r="O78" s="56"/>
      <c r="P78" s="56"/>
      <c r="Q78" s="56"/>
      <c r="R78" s="56">
        <v>4.5359999999999996</v>
      </c>
      <c r="S78" s="56">
        <v>4.54</v>
      </c>
      <c r="T78" s="49"/>
      <c r="U78" s="50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pans="1:35" outlineLevel="2" x14ac:dyDescent="0.35">
      <c r="A79" s="1">
        <v>4</v>
      </c>
      <c r="B79" s="2" t="s">
        <v>675</v>
      </c>
      <c r="C79" s="44"/>
      <c r="D79" s="51"/>
      <c r="E79" s="4"/>
      <c r="F79" s="52" t="s">
        <v>676</v>
      </c>
      <c r="G79" s="58">
        <v>1</v>
      </c>
      <c r="H79" s="53" t="s">
        <v>675</v>
      </c>
      <c r="I79" s="54" t="s">
        <v>677</v>
      </c>
      <c r="J79" s="55"/>
      <c r="K79" s="56">
        <v>1</v>
      </c>
      <c r="L79" s="56">
        <v>7.31</v>
      </c>
      <c r="M79" s="56"/>
      <c r="N79" s="56">
        <v>3</v>
      </c>
      <c r="O79" s="56"/>
      <c r="P79" s="56"/>
      <c r="Q79" s="56"/>
      <c r="R79" s="56">
        <v>21.93</v>
      </c>
      <c r="S79" s="56">
        <v>21.93</v>
      </c>
      <c r="T79" s="49"/>
      <c r="U79" s="50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outlineLevel="2" x14ac:dyDescent="0.35">
      <c r="A80" s="1">
        <v>4</v>
      </c>
      <c r="B80" s="2" t="s">
        <v>678</v>
      </c>
      <c r="C80" s="44"/>
      <c r="D80" s="51"/>
      <c r="E80" s="4"/>
      <c r="F80" s="52" t="s">
        <v>679</v>
      </c>
      <c r="G80" s="58">
        <v>1</v>
      </c>
      <c r="H80" s="53" t="s">
        <v>678</v>
      </c>
      <c r="I80" s="54" t="s">
        <v>680</v>
      </c>
      <c r="J80" s="55"/>
      <c r="K80" s="56">
        <v>-1</v>
      </c>
      <c r="L80" s="56">
        <v>6</v>
      </c>
      <c r="M80" s="56"/>
      <c r="N80" s="56">
        <v>3.81</v>
      </c>
      <c r="O80" s="56"/>
      <c r="P80" s="56"/>
      <c r="Q80" s="56"/>
      <c r="R80" s="56">
        <v>22.86</v>
      </c>
      <c r="S80" s="56">
        <v>-22.86</v>
      </c>
      <c r="T80" s="49"/>
      <c r="U80" s="5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outlineLevel="2" x14ac:dyDescent="0.35">
      <c r="A81" s="1">
        <v>4</v>
      </c>
      <c r="B81" s="2" t="s">
        <v>681</v>
      </c>
      <c r="C81" s="44"/>
      <c r="D81" s="51"/>
      <c r="E81" s="4"/>
      <c r="F81" s="52" t="s">
        <v>682</v>
      </c>
      <c r="G81" s="58">
        <v>1</v>
      </c>
      <c r="H81" s="53" t="s">
        <v>681</v>
      </c>
      <c r="I81" s="54" t="s">
        <v>680</v>
      </c>
      <c r="J81" s="55"/>
      <c r="K81" s="56">
        <v>-1</v>
      </c>
      <c r="L81" s="56">
        <v>2.6</v>
      </c>
      <c r="M81" s="56"/>
      <c r="N81" s="56">
        <v>1.1499999999999999</v>
      </c>
      <c r="O81" s="56"/>
      <c r="P81" s="56"/>
      <c r="Q81" s="56"/>
      <c r="R81" s="56">
        <v>2.9899999999999998</v>
      </c>
      <c r="S81" s="56">
        <v>-2.99</v>
      </c>
      <c r="T81" s="49"/>
      <c r="U81" s="50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outlineLevel="2" x14ac:dyDescent="0.35">
      <c r="A82" s="1">
        <v>4</v>
      </c>
      <c r="B82" s="2" t="s">
        <v>683</v>
      </c>
      <c r="C82" s="44"/>
      <c r="D82" s="51"/>
      <c r="E82" s="4"/>
      <c r="F82" s="52" t="s">
        <v>684</v>
      </c>
      <c r="G82" s="58">
        <v>1</v>
      </c>
      <c r="H82" s="53" t="s">
        <v>683</v>
      </c>
      <c r="I82" s="55" t="s">
        <v>685</v>
      </c>
      <c r="J82" s="55"/>
      <c r="K82" s="56"/>
      <c r="L82" s="56"/>
      <c r="M82" s="56"/>
      <c r="N82" s="56"/>
      <c r="O82" s="56"/>
      <c r="P82" s="56"/>
      <c r="Q82" s="56"/>
      <c r="R82" s="56"/>
      <c r="S82" s="56"/>
      <c r="T82" s="49"/>
      <c r="U82" s="50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outlineLevel="2" x14ac:dyDescent="0.35">
      <c r="A83" s="1">
        <v>4</v>
      </c>
      <c r="B83" s="2" t="s">
        <v>686</v>
      </c>
      <c r="C83" s="44"/>
      <c r="D83" s="51"/>
      <c r="E83" s="4"/>
      <c r="F83" s="52" t="s">
        <v>687</v>
      </c>
      <c r="G83" s="58">
        <v>1</v>
      </c>
      <c r="H83" s="53" t="s">
        <v>686</v>
      </c>
      <c r="I83" s="54" t="s">
        <v>688</v>
      </c>
      <c r="J83" s="55"/>
      <c r="K83" s="56">
        <v>2</v>
      </c>
      <c r="L83" s="56">
        <v>4.3</v>
      </c>
      <c r="M83" s="56"/>
      <c r="N83" s="56">
        <v>3</v>
      </c>
      <c r="O83" s="56"/>
      <c r="P83" s="56"/>
      <c r="Q83" s="56"/>
      <c r="R83" s="56">
        <v>12.899999999999999</v>
      </c>
      <c r="S83" s="56">
        <v>25.8</v>
      </c>
      <c r="T83" s="49"/>
      <c r="U83" s="50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outlineLevel="2" x14ac:dyDescent="0.35">
      <c r="A84" s="1">
        <v>4</v>
      </c>
      <c r="B84" s="2" t="s">
        <v>689</v>
      </c>
      <c r="C84" s="44"/>
      <c r="D84" s="51"/>
      <c r="E84" s="4"/>
      <c r="F84" s="52" t="s">
        <v>690</v>
      </c>
      <c r="G84" s="58">
        <v>1</v>
      </c>
      <c r="H84" s="53" t="s">
        <v>689</v>
      </c>
      <c r="I84" s="54" t="s">
        <v>685</v>
      </c>
      <c r="J84" s="55"/>
      <c r="K84" s="56">
        <v>1</v>
      </c>
      <c r="L84" s="56">
        <v>42.21</v>
      </c>
      <c r="M84" s="56"/>
      <c r="N84" s="56">
        <v>4.1500000000000004</v>
      </c>
      <c r="O84" s="56"/>
      <c r="P84" s="56"/>
      <c r="Q84" s="56"/>
      <c r="R84" s="56">
        <v>175.17150000000001</v>
      </c>
      <c r="S84" s="56">
        <v>175.17</v>
      </c>
      <c r="T84" s="49"/>
      <c r="U84" s="50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outlineLevel="2" x14ac:dyDescent="0.35">
      <c r="A85" s="1">
        <v>4</v>
      </c>
      <c r="B85" s="2" t="s">
        <v>691</v>
      </c>
      <c r="C85" s="44"/>
      <c r="D85" s="51"/>
      <c r="E85" s="4"/>
      <c r="F85" s="52" t="s">
        <v>692</v>
      </c>
      <c r="G85" s="58">
        <v>1</v>
      </c>
      <c r="H85" s="53" t="s">
        <v>691</v>
      </c>
      <c r="I85" s="54" t="s">
        <v>693</v>
      </c>
      <c r="J85" s="55"/>
      <c r="K85" s="56">
        <v>-1</v>
      </c>
      <c r="L85" s="56">
        <v>2.4</v>
      </c>
      <c r="M85" s="56"/>
      <c r="N85" s="56">
        <v>2.1</v>
      </c>
      <c r="O85" s="56"/>
      <c r="P85" s="56"/>
      <c r="Q85" s="56"/>
      <c r="R85" s="56">
        <v>5.04</v>
      </c>
      <c r="S85" s="56">
        <v>-5.04</v>
      </c>
      <c r="T85" s="49"/>
      <c r="U85" s="50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outlineLevel="2" x14ac:dyDescent="0.35">
      <c r="A86" s="1">
        <v>4</v>
      </c>
      <c r="B86" s="2" t="s">
        <v>694</v>
      </c>
      <c r="C86" s="44"/>
      <c r="D86" s="51"/>
      <c r="E86" s="4"/>
      <c r="F86" s="52" t="s">
        <v>695</v>
      </c>
      <c r="G86" s="58">
        <v>1</v>
      </c>
      <c r="H86" s="53" t="s">
        <v>694</v>
      </c>
      <c r="I86" s="54" t="s">
        <v>688</v>
      </c>
      <c r="J86" s="55"/>
      <c r="K86" s="56">
        <v>-1</v>
      </c>
      <c r="L86" s="56">
        <v>0.86</v>
      </c>
      <c r="M86" s="56"/>
      <c r="N86" s="56">
        <v>2.1</v>
      </c>
      <c r="O86" s="56"/>
      <c r="P86" s="56"/>
      <c r="Q86" s="56"/>
      <c r="R86" s="56">
        <v>1.806</v>
      </c>
      <c r="S86" s="56">
        <v>-1.81</v>
      </c>
      <c r="T86" s="49"/>
      <c r="U86" s="50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outlineLevel="2" x14ac:dyDescent="0.35">
      <c r="A87" s="1">
        <v>4</v>
      </c>
      <c r="B87" s="2" t="s">
        <v>696</v>
      </c>
      <c r="C87" s="44"/>
      <c r="D87" s="51"/>
      <c r="E87" s="4"/>
      <c r="F87" s="52" t="s">
        <v>697</v>
      </c>
      <c r="G87" s="58">
        <v>1</v>
      </c>
      <c r="H87" s="53" t="s">
        <v>696</v>
      </c>
      <c r="I87" s="54" t="s">
        <v>688</v>
      </c>
      <c r="J87" s="55"/>
      <c r="K87" s="56">
        <v>1</v>
      </c>
      <c r="L87" s="56">
        <v>7.84</v>
      </c>
      <c r="M87" s="56"/>
      <c r="N87" s="56">
        <v>0.5</v>
      </c>
      <c r="O87" s="56"/>
      <c r="P87" s="56"/>
      <c r="Q87" s="56"/>
      <c r="R87" s="56">
        <v>3.92</v>
      </c>
      <c r="S87" s="56">
        <v>3.92</v>
      </c>
      <c r="T87" s="49"/>
      <c r="U87" s="50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outlineLevel="2" x14ac:dyDescent="0.35">
      <c r="A88" s="1">
        <v>4</v>
      </c>
      <c r="B88" s="2" t="s">
        <v>698</v>
      </c>
      <c r="C88" s="44"/>
      <c r="D88" s="51"/>
      <c r="E88" s="4"/>
      <c r="F88" s="52" t="s">
        <v>699</v>
      </c>
      <c r="G88" s="58">
        <v>1</v>
      </c>
      <c r="H88" s="53" t="s">
        <v>698</v>
      </c>
      <c r="I88" s="55" t="s">
        <v>700</v>
      </c>
      <c r="J88" s="55"/>
      <c r="K88" s="56"/>
      <c r="L88" s="56"/>
      <c r="M88" s="56"/>
      <c r="N88" s="56"/>
      <c r="O88" s="56"/>
      <c r="P88" s="56"/>
      <c r="Q88" s="56"/>
      <c r="R88" s="56"/>
      <c r="S88" s="56"/>
      <c r="T88" s="49"/>
      <c r="U88" s="50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outlineLevel="2" x14ac:dyDescent="0.35">
      <c r="A89" s="1">
        <v>4</v>
      </c>
      <c r="B89" s="2" t="s">
        <v>701</v>
      </c>
      <c r="C89" s="44"/>
      <c r="D89" s="51"/>
      <c r="E89" s="4"/>
      <c r="F89" s="52" t="s">
        <v>702</v>
      </c>
      <c r="G89" s="58">
        <v>1</v>
      </c>
      <c r="H89" s="53" t="s">
        <v>701</v>
      </c>
      <c r="I89" s="54" t="s">
        <v>703</v>
      </c>
      <c r="J89" s="55"/>
      <c r="K89" s="56">
        <v>1</v>
      </c>
      <c r="L89" s="56">
        <v>46.800000000000004</v>
      </c>
      <c r="M89" s="56"/>
      <c r="N89" s="56">
        <v>4</v>
      </c>
      <c r="O89" s="56"/>
      <c r="P89" s="56"/>
      <c r="Q89" s="56"/>
      <c r="R89" s="56">
        <v>187.20000000000002</v>
      </c>
      <c r="S89" s="56">
        <v>187.2</v>
      </c>
      <c r="T89" s="49"/>
      <c r="U89" s="50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outlineLevel="2" x14ac:dyDescent="0.35">
      <c r="A90" s="1">
        <v>4</v>
      </c>
      <c r="B90" s="2" t="s">
        <v>704</v>
      </c>
      <c r="C90" s="44"/>
      <c r="D90" s="51"/>
      <c r="E90" s="4"/>
      <c r="F90" s="52" t="s">
        <v>705</v>
      </c>
      <c r="G90" s="58">
        <v>1</v>
      </c>
      <c r="H90" s="53" t="s">
        <v>704</v>
      </c>
      <c r="I90" s="54" t="s">
        <v>583</v>
      </c>
      <c r="J90" s="55"/>
      <c r="K90" s="56">
        <v>-1</v>
      </c>
      <c r="L90" s="56">
        <v>0.86</v>
      </c>
      <c r="M90" s="56"/>
      <c r="N90" s="56">
        <v>2.1</v>
      </c>
      <c r="O90" s="56"/>
      <c r="P90" s="56"/>
      <c r="Q90" s="56"/>
      <c r="R90" s="56">
        <v>1.806</v>
      </c>
      <c r="S90" s="56">
        <v>-1.81</v>
      </c>
      <c r="T90" s="49"/>
      <c r="U90" s="5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outlineLevel="2" x14ac:dyDescent="0.35">
      <c r="A91" s="1">
        <v>4</v>
      </c>
      <c r="B91" s="2" t="s">
        <v>706</v>
      </c>
      <c r="C91" s="44"/>
      <c r="D91" s="51"/>
      <c r="E91" s="4"/>
      <c r="F91" s="52" t="s">
        <v>707</v>
      </c>
      <c r="G91" s="58">
        <v>1</v>
      </c>
      <c r="H91" s="53" t="s">
        <v>706</v>
      </c>
      <c r="I91" s="54" t="s">
        <v>601</v>
      </c>
      <c r="J91" s="55"/>
      <c r="K91" s="56">
        <v>-2</v>
      </c>
      <c r="L91" s="56">
        <v>1</v>
      </c>
      <c r="M91" s="56"/>
      <c r="N91" s="56">
        <v>0.5</v>
      </c>
      <c r="O91" s="56"/>
      <c r="P91" s="56"/>
      <c r="Q91" s="56"/>
      <c r="R91" s="56">
        <v>0.5</v>
      </c>
      <c r="S91" s="56">
        <v>-1</v>
      </c>
      <c r="T91" s="49"/>
      <c r="U91" s="50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outlineLevel="2" x14ac:dyDescent="0.35">
      <c r="A92" s="1">
        <v>4</v>
      </c>
      <c r="B92" s="2" t="s">
        <v>708</v>
      </c>
      <c r="C92" s="44"/>
      <c r="D92" s="51"/>
      <c r="E92" s="4"/>
      <c r="F92" s="52" t="s">
        <v>709</v>
      </c>
      <c r="G92" s="58">
        <v>1</v>
      </c>
      <c r="H92" s="53" t="s">
        <v>708</v>
      </c>
      <c r="I92" s="54" t="s">
        <v>586</v>
      </c>
      <c r="J92" s="55"/>
      <c r="K92" s="56">
        <v>-1</v>
      </c>
      <c r="L92" s="56">
        <v>1.1000000000000001</v>
      </c>
      <c r="M92" s="56"/>
      <c r="N92" s="56">
        <v>1.2</v>
      </c>
      <c r="O92" s="56"/>
      <c r="P92" s="56"/>
      <c r="Q92" s="56"/>
      <c r="R92" s="56">
        <v>1.32</v>
      </c>
      <c r="S92" s="56">
        <v>-1.32</v>
      </c>
      <c r="T92" s="49"/>
      <c r="U92" s="50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outlineLevel="2" x14ac:dyDescent="0.35">
      <c r="A93" s="1">
        <v>4</v>
      </c>
      <c r="B93" s="2" t="s">
        <v>710</v>
      </c>
      <c r="C93" s="44"/>
      <c r="D93" s="51"/>
      <c r="E93" s="4"/>
      <c r="F93" s="52" t="s">
        <v>711</v>
      </c>
      <c r="G93" s="58">
        <v>1</v>
      </c>
      <c r="H93" s="53" t="s">
        <v>710</v>
      </c>
      <c r="I93" s="54" t="s">
        <v>712</v>
      </c>
      <c r="J93" s="55"/>
      <c r="K93" s="56">
        <v>-1</v>
      </c>
      <c r="L93" s="56">
        <v>0.9</v>
      </c>
      <c r="M93" s="56"/>
      <c r="N93" s="56">
        <v>2.1</v>
      </c>
      <c r="O93" s="56"/>
      <c r="P93" s="56"/>
      <c r="Q93" s="56"/>
      <c r="R93" s="56">
        <v>1.8900000000000001</v>
      </c>
      <c r="S93" s="56">
        <v>-1.89</v>
      </c>
      <c r="T93" s="49"/>
      <c r="U93" s="50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outlineLevel="2" x14ac:dyDescent="0.35">
      <c r="A94" s="1">
        <v>4</v>
      </c>
      <c r="B94" s="2" t="s">
        <v>713</v>
      </c>
      <c r="C94" s="44"/>
      <c r="D94" s="51"/>
      <c r="E94" s="4"/>
      <c r="F94" s="52" t="s">
        <v>714</v>
      </c>
      <c r="G94" s="58">
        <v>1</v>
      </c>
      <c r="H94" s="53" t="s">
        <v>713</v>
      </c>
      <c r="I94" s="54" t="s">
        <v>715</v>
      </c>
      <c r="J94" s="55"/>
      <c r="K94" s="56">
        <v>-1</v>
      </c>
      <c r="L94" s="56">
        <v>2</v>
      </c>
      <c r="M94" s="56"/>
      <c r="N94" s="56">
        <v>0.8</v>
      </c>
      <c r="O94" s="56"/>
      <c r="P94" s="56"/>
      <c r="Q94" s="56"/>
      <c r="R94" s="56">
        <v>1.6</v>
      </c>
      <c r="S94" s="56">
        <v>-1.6</v>
      </c>
      <c r="T94" s="49"/>
      <c r="U94" s="50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outlineLevel="2" x14ac:dyDescent="0.35">
      <c r="A95" s="1">
        <v>4</v>
      </c>
      <c r="B95" s="2" t="s">
        <v>716</v>
      </c>
      <c r="C95" s="44"/>
      <c r="D95" s="51"/>
      <c r="E95" s="4"/>
      <c r="F95" s="52" t="s">
        <v>717</v>
      </c>
      <c r="G95" s="58">
        <v>1</v>
      </c>
      <c r="H95" s="53" t="s">
        <v>716</v>
      </c>
      <c r="I95" s="54" t="s">
        <v>718</v>
      </c>
      <c r="J95" s="55"/>
      <c r="K95" s="56">
        <v>-1</v>
      </c>
      <c r="L95" s="56">
        <v>5.6</v>
      </c>
      <c r="M95" s="56"/>
      <c r="N95" s="56">
        <v>3.8</v>
      </c>
      <c r="O95" s="56"/>
      <c r="P95" s="56"/>
      <c r="Q95" s="56"/>
      <c r="R95" s="56">
        <v>21.279999999999998</v>
      </c>
      <c r="S95" s="56">
        <v>-21.28</v>
      </c>
      <c r="T95" s="49"/>
      <c r="U95" s="50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outlineLevel="2" x14ac:dyDescent="0.35">
      <c r="A96" s="1">
        <v>4</v>
      </c>
      <c r="B96" s="2" t="s">
        <v>719</v>
      </c>
      <c r="C96" s="44"/>
      <c r="D96" s="51"/>
      <c r="E96" s="4"/>
      <c r="F96" s="52" t="s">
        <v>720</v>
      </c>
      <c r="G96" s="58">
        <v>1</v>
      </c>
      <c r="H96" s="53" t="s">
        <v>719</v>
      </c>
      <c r="I96" s="54" t="s">
        <v>612</v>
      </c>
      <c r="J96" s="55"/>
      <c r="K96" s="56">
        <v>-1</v>
      </c>
      <c r="L96" s="56">
        <v>2.5</v>
      </c>
      <c r="M96" s="56"/>
      <c r="N96" s="56">
        <v>0.5</v>
      </c>
      <c r="O96" s="56"/>
      <c r="P96" s="56"/>
      <c r="Q96" s="56"/>
      <c r="R96" s="56">
        <v>1.25</v>
      </c>
      <c r="S96" s="56">
        <v>-1.25</v>
      </c>
      <c r="T96" s="49"/>
      <c r="U96" s="50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outlineLevel="2" x14ac:dyDescent="0.35">
      <c r="A97" s="1">
        <v>4</v>
      </c>
      <c r="B97" s="2" t="s">
        <v>721</v>
      </c>
      <c r="C97" s="44"/>
      <c r="D97" s="51"/>
      <c r="E97" s="4"/>
      <c r="F97" s="52" t="s">
        <v>722</v>
      </c>
      <c r="G97" s="58">
        <v>1</v>
      </c>
      <c r="H97" s="53" t="s">
        <v>721</v>
      </c>
      <c r="I97" s="54" t="s">
        <v>723</v>
      </c>
      <c r="J97" s="55"/>
      <c r="K97" s="56">
        <v>1</v>
      </c>
      <c r="L97" s="56">
        <v>4.9000000000000004</v>
      </c>
      <c r="M97" s="56"/>
      <c r="N97" s="56">
        <v>3</v>
      </c>
      <c r="O97" s="56"/>
      <c r="P97" s="56"/>
      <c r="Q97" s="56"/>
      <c r="R97" s="56">
        <v>14.700000000000001</v>
      </c>
      <c r="S97" s="56">
        <v>14.7</v>
      </c>
      <c r="T97" s="49"/>
      <c r="U97" s="50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outlineLevel="2" x14ac:dyDescent="0.35">
      <c r="A98" s="1">
        <v>4</v>
      </c>
      <c r="B98" s="2" t="s">
        <v>724</v>
      </c>
      <c r="C98" s="44"/>
      <c r="D98" s="51"/>
      <c r="E98" s="4"/>
      <c r="F98" s="52" t="s">
        <v>725</v>
      </c>
      <c r="G98" s="58">
        <v>1</v>
      </c>
      <c r="H98" s="53" t="s">
        <v>724</v>
      </c>
      <c r="I98" s="54" t="s">
        <v>583</v>
      </c>
      <c r="J98" s="55"/>
      <c r="K98" s="56">
        <v>-1</v>
      </c>
      <c r="L98" s="56">
        <v>0.86</v>
      </c>
      <c r="M98" s="56"/>
      <c r="N98" s="56">
        <v>2.1</v>
      </c>
      <c r="O98" s="56"/>
      <c r="P98" s="56"/>
      <c r="Q98" s="56"/>
      <c r="R98" s="56">
        <v>1.806</v>
      </c>
      <c r="S98" s="56">
        <v>-1.81</v>
      </c>
      <c r="T98" s="49"/>
      <c r="U98" s="50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outlineLevel="2" x14ac:dyDescent="0.35">
      <c r="A99" s="1">
        <v>4</v>
      </c>
      <c r="B99" s="2" t="s">
        <v>726</v>
      </c>
      <c r="C99" s="44"/>
      <c r="D99" s="51"/>
      <c r="E99" s="4"/>
      <c r="F99" s="52" t="s">
        <v>727</v>
      </c>
      <c r="G99" s="58">
        <v>1</v>
      </c>
      <c r="H99" s="53" t="s">
        <v>726</v>
      </c>
      <c r="I99" s="54" t="s">
        <v>589</v>
      </c>
      <c r="J99" s="55"/>
      <c r="K99" s="56">
        <v>1</v>
      </c>
      <c r="L99" s="56">
        <v>9.75</v>
      </c>
      <c r="M99" s="56"/>
      <c r="N99" s="56">
        <v>3</v>
      </c>
      <c r="O99" s="56"/>
      <c r="P99" s="56"/>
      <c r="Q99" s="56"/>
      <c r="R99" s="56">
        <v>29.25</v>
      </c>
      <c r="S99" s="56">
        <v>29.25</v>
      </c>
      <c r="T99" s="49"/>
      <c r="U99" s="50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outlineLevel="2" x14ac:dyDescent="0.35">
      <c r="A100" s="1">
        <v>4</v>
      </c>
      <c r="B100" s="2" t="s">
        <v>728</v>
      </c>
      <c r="C100" s="44"/>
      <c r="D100" s="51"/>
      <c r="E100" s="4"/>
      <c r="F100" s="52" t="s">
        <v>729</v>
      </c>
      <c r="G100" s="58">
        <v>1</v>
      </c>
      <c r="H100" s="53" t="s">
        <v>728</v>
      </c>
      <c r="I100" s="54" t="s">
        <v>712</v>
      </c>
      <c r="J100" s="55"/>
      <c r="K100" s="56">
        <v>-1</v>
      </c>
      <c r="L100" s="56">
        <v>0.9</v>
      </c>
      <c r="M100" s="56"/>
      <c r="N100" s="56">
        <v>2.1</v>
      </c>
      <c r="O100" s="56"/>
      <c r="P100" s="56"/>
      <c r="Q100" s="56"/>
      <c r="R100" s="56">
        <v>1.8900000000000001</v>
      </c>
      <c r="S100" s="56">
        <v>-1.89</v>
      </c>
      <c r="T100" s="49"/>
      <c r="U100" s="5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outlineLevel="2" x14ac:dyDescent="0.35">
      <c r="A101" s="1">
        <v>4</v>
      </c>
      <c r="B101" s="2" t="s">
        <v>730</v>
      </c>
      <c r="C101" s="44"/>
      <c r="D101" s="51"/>
      <c r="E101" s="4"/>
      <c r="F101" s="52" t="s">
        <v>731</v>
      </c>
      <c r="G101" s="58">
        <v>1</v>
      </c>
      <c r="H101" s="53" t="s">
        <v>730</v>
      </c>
      <c r="I101" s="54" t="s">
        <v>732</v>
      </c>
      <c r="J101" s="55"/>
      <c r="K101" s="56">
        <v>1</v>
      </c>
      <c r="L101" s="56">
        <v>7.25</v>
      </c>
      <c r="M101" s="56"/>
      <c r="N101" s="56">
        <v>3</v>
      </c>
      <c r="O101" s="56"/>
      <c r="P101" s="56"/>
      <c r="Q101" s="56"/>
      <c r="R101" s="56">
        <v>21.75</v>
      </c>
      <c r="S101" s="56">
        <v>21.75</v>
      </c>
      <c r="T101" s="49"/>
      <c r="U101" s="50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outlineLevel="2" x14ac:dyDescent="0.35">
      <c r="A102" s="1">
        <v>4</v>
      </c>
      <c r="B102" s="2" t="s">
        <v>733</v>
      </c>
      <c r="C102" s="44"/>
      <c r="D102" s="51"/>
      <c r="E102" s="4"/>
      <c r="F102" s="52" t="s">
        <v>734</v>
      </c>
      <c r="G102" s="58">
        <v>1</v>
      </c>
      <c r="H102" s="53" t="s">
        <v>733</v>
      </c>
      <c r="I102" s="54" t="s">
        <v>583</v>
      </c>
      <c r="J102" s="55"/>
      <c r="K102" s="56">
        <v>-1</v>
      </c>
      <c r="L102" s="56">
        <v>0.86</v>
      </c>
      <c r="M102" s="56"/>
      <c r="N102" s="56">
        <v>2.1</v>
      </c>
      <c r="O102" s="56"/>
      <c r="P102" s="56"/>
      <c r="Q102" s="56"/>
      <c r="R102" s="56">
        <v>1.806</v>
      </c>
      <c r="S102" s="56">
        <v>-1.81</v>
      </c>
      <c r="T102" s="49"/>
      <c r="U102" s="50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outlineLevel="2" x14ac:dyDescent="0.35">
      <c r="A103" s="1">
        <v>4</v>
      </c>
      <c r="B103" s="2" t="s">
        <v>735</v>
      </c>
      <c r="C103" s="44"/>
      <c r="D103" s="51"/>
      <c r="E103" s="4"/>
      <c r="F103" s="52" t="s">
        <v>736</v>
      </c>
      <c r="G103" s="58">
        <v>1</v>
      </c>
      <c r="H103" s="53" t="s">
        <v>735</v>
      </c>
      <c r="I103" s="54" t="s">
        <v>654</v>
      </c>
      <c r="J103" s="55"/>
      <c r="K103" s="56">
        <v>1</v>
      </c>
      <c r="L103" s="56">
        <v>10.55</v>
      </c>
      <c r="M103" s="56"/>
      <c r="N103" s="56">
        <v>3</v>
      </c>
      <c r="O103" s="56"/>
      <c r="P103" s="56"/>
      <c r="Q103" s="56"/>
      <c r="R103" s="56">
        <v>31.650000000000002</v>
      </c>
      <c r="S103" s="56">
        <v>31.65</v>
      </c>
      <c r="T103" s="49"/>
      <c r="U103" s="50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outlineLevel="2" x14ac:dyDescent="0.35">
      <c r="A104" s="1">
        <v>4</v>
      </c>
      <c r="B104" s="2" t="s">
        <v>737</v>
      </c>
      <c r="C104" s="44"/>
      <c r="D104" s="51"/>
      <c r="E104" s="4"/>
      <c r="F104" s="52" t="s">
        <v>738</v>
      </c>
      <c r="G104" s="58">
        <v>1</v>
      </c>
      <c r="H104" s="53" t="s">
        <v>737</v>
      </c>
      <c r="I104" s="54" t="s">
        <v>583</v>
      </c>
      <c r="J104" s="55"/>
      <c r="K104" s="56">
        <v>-1</v>
      </c>
      <c r="L104" s="56">
        <v>0.86</v>
      </c>
      <c r="M104" s="56"/>
      <c r="N104" s="56">
        <v>2.1</v>
      </c>
      <c r="O104" s="56"/>
      <c r="P104" s="56"/>
      <c r="Q104" s="56"/>
      <c r="R104" s="56">
        <v>1.806</v>
      </c>
      <c r="S104" s="56">
        <v>-1.81</v>
      </c>
      <c r="T104" s="49"/>
      <c r="U104" s="50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outlineLevel="2" x14ac:dyDescent="0.35">
      <c r="A105" s="1">
        <v>4</v>
      </c>
      <c r="B105" s="2" t="s">
        <v>739</v>
      </c>
      <c r="C105" s="44"/>
      <c r="D105" s="51"/>
      <c r="E105" s="4"/>
      <c r="F105" s="52" t="s">
        <v>740</v>
      </c>
      <c r="G105" s="58">
        <v>1</v>
      </c>
      <c r="H105" s="53" t="s">
        <v>739</v>
      </c>
      <c r="I105" s="54" t="s">
        <v>741</v>
      </c>
      <c r="J105" s="55"/>
      <c r="K105" s="56">
        <v>1</v>
      </c>
      <c r="L105" s="56">
        <v>7.2</v>
      </c>
      <c r="M105" s="56"/>
      <c r="N105" s="56">
        <v>3</v>
      </c>
      <c r="O105" s="56"/>
      <c r="P105" s="56"/>
      <c r="Q105" s="56"/>
      <c r="R105" s="56">
        <v>21.6</v>
      </c>
      <c r="S105" s="56">
        <v>21.6</v>
      </c>
      <c r="T105" s="49"/>
      <c r="U105" s="50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outlineLevel="2" x14ac:dyDescent="0.35">
      <c r="A106" s="1">
        <v>4</v>
      </c>
      <c r="B106" s="2" t="s">
        <v>742</v>
      </c>
      <c r="C106" s="44"/>
      <c r="D106" s="51"/>
      <c r="E106" s="4"/>
      <c r="F106" s="52" t="s">
        <v>743</v>
      </c>
      <c r="G106" s="58">
        <v>1</v>
      </c>
      <c r="H106" s="53" t="s">
        <v>742</v>
      </c>
      <c r="I106" s="54" t="s">
        <v>669</v>
      </c>
      <c r="J106" s="55"/>
      <c r="K106" s="56">
        <v>1</v>
      </c>
      <c r="L106" s="56">
        <v>5.55</v>
      </c>
      <c r="M106" s="56"/>
      <c r="N106" s="56">
        <v>3</v>
      </c>
      <c r="O106" s="56"/>
      <c r="P106" s="56"/>
      <c r="Q106" s="56"/>
      <c r="R106" s="56">
        <v>16.649999999999999</v>
      </c>
      <c r="S106" s="56">
        <v>16.649999999999999</v>
      </c>
      <c r="T106" s="49"/>
      <c r="U106" s="50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outlineLevel="2" x14ac:dyDescent="0.35">
      <c r="A107" s="1">
        <v>4</v>
      </c>
      <c r="B107" s="2" t="s">
        <v>744</v>
      </c>
      <c r="C107" s="44"/>
      <c r="D107" s="51"/>
      <c r="E107" s="4"/>
      <c r="F107" s="52" t="s">
        <v>745</v>
      </c>
      <c r="G107" s="58">
        <v>1</v>
      </c>
      <c r="H107" s="53" t="s">
        <v>744</v>
      </c>
      <c r="I107" s="54" t="s">
        <v>583</v>
      </c>
      <c r="J107" s="55"/>
      <c r="K107" s="56">
        <v>-2</v>
      </c>
      <c r="L107" s="56">
        <v>0.86</v>
      </c>
      <c r="M107" s="56"/>
      <c r="N107" s="56">
        <v>2.1</v>
      </c>
      <c r="O107" s="56"/>
      <c r="P107" s="56"/>
      <c r="Q107" s="56"/>
      <c r="R107" s="56">
        <v>1.806</v>
      </c>
      <c r="S107" s="56">
        <v>-3.61</v>
      </c>
      <c r="T107" s="49"/>
      <c r="U107" s="50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outlineLevel="2" x14ac:dyDescent="0.35">
      <c r="A108" s="1">
        <v>4</v>
      </c>
      <c r="B108" s="2" t="s">
        <v>746</v>
      </c>
      <c r="C108" s="44"/>
      <c r="D108" s="51"/>
      <c r="E108" s="4"/>
      <c r="F108" s="52" t="s">
        <v>747</v>
      </c>
      <c r="G108" s="58">
        <v>1</v>
      </c>
      <c r="H108" s="53" t="s">
        <v>746</v>
      </c>
      <c r="I108" s="54" t="s">
        <v>748</v>
      </c>
      <c r="J108" s="55"/>
      <c r="K108" s="56">
        <v>1</v>
      </c>
      <c r="L108" s="56">
        <v>6.84</v>
      </c>
      <c r="M108" s="56"/>
      <c r="N108" s="56">
        <v>3</v>
      </c>
      <c r="O108" s="56"/>
      <c r="P108" s="56"/>
      <c r="Q108" s="56"/>
      <c r="R108" s="56">
        <v>20.52</v>
      </c>
      <c r="S108" s="56">
        <v>20.52</v>
      </c>
      <c r="T108" s="49"/>
      <c r="U108" s="50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outlineLevel="2" x14ac:dyDescent="0.35">
      <c r="A109" s="1">
        <v>4</v>
      </c>
      <c r="B109" s="2" t="s">
        <v>749</v>
      </c>
      <c r="C109" s="44"/>
      <c r="D109" s="51"/>
      <c r="E109" s="4"/>
      <c r="F109" s="52" t="s">
        <v>750</v>
      </c>
      <c r="G109" s="58">
        <v>1</v>
      </c>
      <c r="H109" s="53" t="s">
        <v>749</v>
      </c>
      <c r="I109" s="54" t="s">
        <v>677</v>
      </c>
      <c r="J109" s="55"/>
      <c r="K109" s="56">
        <v>1</v>
      </c>
      <c r="L109" s="56">
        <v>17.600000000000001</v>
      </c>
      <c r="M109" s="56"/>
      <c r="N109" s="56">
        <v>4</v>
      </c>
      <c r="O109" s="56"/>
      <c r="P109" s="56"/>
      <c r="Q109" s="56"/>
      <c r="R109" s="56">
        <v>70.400000000000006</v>
      </c>
      <c r="S109" s="56">
        <v>70.400000000000006</v>
      </c>
      <c r="T109" s="49"/>
      <c r="U109" s="50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outlineLevel="2" x14ac:dyDescent="0.35">
      <c r="A110" s="1">
        <v>4</v>
      </c>
      <c r="B110" s="2" t="s">
        <v>751</v>
      </c>
      <c r="C110" s="44"/>
      <c r="D110" s="51"/>
      <c r="E110" s="4"/>
      <c r="F110" s="52" t="s">
        <v>752</v>
      </c>
      <c r="G110" s="58">
        <v>1</v>
      </c>
      <c r="H110" s="53" t="s">
        <v>751</v>
      </c>
      <c r="I110" s="54" t="s">
        <v>753</v>
      </c>
      <c r="J110" s="55"/>
      <c r="K110" s="56">
        <v>1</v>
      </c>
      <c r="L110" s="56">
        <v>15.5</v>
      </c>
      <c r="M110" s="56"/>
      <c r="N110" s="56">
        <v>0.5</v>
      </c>
      <c r="O110" s="56"/>
      <c r="P110" s="56"/>
      <c r="Q110" s="56"/>
      <c r="R110" s="56">
        <v>7.75</v>
      </c>
      <c r="S110" s="56">
        <v>7.75</v>
      </c>
      <c r="T110" s="49"/>
      <c r="U110" s="5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ht="51" customHeight="1" outlineLevel="2" x14ac:dyDescent="0.35">
      <c r="A111" s="1">
        <v>3</v>
      </c>
      <c r="B111" s="2" t="s">
        <v>754</v>
      </c>
      <c r="C111" s="44" t="s">
        <v>50</v>
      </c>
      <c r="D111" s="51">
        <v>93189</v>
      </c>
      <c r="E111" s="4" t="s">
        <v>45</v>
      </c>
      <c r="F111" s="4" t="s">
        <v>755</v>
      </c>
      <c r="G111" s="58">
        <v>1</v>
      </c>
      <c r="H111" s="46" t="s">
        <v>754</v>
      </c>
      <c r="I111" s="47" t="s">
        <v>756</v>
      </c>
      <c r="J111" s="48"/>
      <c r="K111" s="48"/>
      <c r="L111" s="49"/>
      <c r="M111" s="49"/>
      <c r="N111" s="49"/>
      <c r="O111" s="49"/>
      <c r="P111" s="49"/>
      <c r="Q111" s="49"/>
      <c r="R111" s="49"/>
      <c r="S111" s="49"/>
      <c r="T111" s="49">
        <v>34.4</v>
      </c>
      <c r="U111" s="50" t="s">
        <v>87</v>
      </c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outlineLevel="2" x14ac:dyDescent="0.35">
      <c r="A112" s="1">
        <v>4</v>
      </c>
      <c r="B112" s="2" t="s">
        <v>757</v>
      </c>
      <c r="C112" s="44"/>
      <c r="D112" s="51"/>
      <c r="E112" s="4"/>
      <c r="F112" s="52" t="s">
        <v>758</v>
      </c>
      <c r="G112" s="58">
        <v>1</v>
      </c>
      <c r="H112" s="53" t="s">
        <v>757</v>
      </c>
      <c r="I112" s="54" t="s">
        <v>759</v>
      </c>
      <c r="J112" s="55"/>
      <c r="K112" s="56">
        <v>20</v>
      </c>
      <c r="L112" s="56">
        <v>1.5</v>
      </c>
      <c r="M112" s="56"/>
      <c r="N112" s="56"/>
      <c r="O112" s="56"/>
      <c r="P112" s="56"/>
      <c r="Q112" s="56"/>
      <c r="R112" s="56">
        <v>1.5</v>
      </c>
      <c r="S112" s="56">
        <v>30</v>
      </c>
      <c r="T112" s="49"/>
      <c r="U112" s="50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35" outlineLevel="2" x14ac:dyDescent="0.35">
      <c r="A113" s="1">
        <v>4</v>
      </c>
      <c r="B113" s="2" t="s">
        <v>760</v>
      </c>
      <c r="C113" s="44"/>
      <c r="D113" s="51"/>
      <c r="E113" s="4"/>
      <c r="F113" s="52" t="s">
        <v>761</v>
      </c>
      <c r="G113" s="58">
        <v>1</v>
      </c>
      <c r="H113" s="53" t="s">
        <v>760</v>
      </c>
      <c r="I113" s="54" t="s">
        <v>762</v>
      </c>
      <c r="J113" s="55"/>
      <c r="K113" s="56">
        <v>1</v>
      </c>
      <c r="L113" s="56">
        <v>1.4</v>
      </c>
      <c r="M113" s="56"/>
      <c r="N113" s="56"/>
      <c r="O113" s="56"/>
      <c r="P113" s="56"/>
      <c r="Q113" s="56"/>
      <c r="R113" s="56">
        <v>1.4</v>
      </c>
      <c r="S113" s="56">
        <v>1.4</v>
      </c>
      <c r="T113" s="49"/>
      <c r="U113" s="50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1:35" outlineLevel="2" x14ac:dyDescent="0.35">
      <c r="A114" s="1">
        <v>4</v>
      </c>
      <c r="B114" s="2" t="s">
        <v>763</v>
      </c>
      <c r="C114" s="44"/>
      <c r="D114" s="51"/>
      <c r="E114" s="4"/>
      <c r="F114" s="52" t="s">
        <v>764</v>
      </c>
      <c r="G114" s="58">
        <v>1</v>
      </c>
      <c r="H114" s="53" t="s">
        <v>763</v>
      </c>
      <c r="I114" s="54" t="s">
        <v>765</v>
      </c>
      <c r="J114" s="55"/>
      <c r="K114" s="56">
        <v>2</v>
      </c>
      <c r="L114" s="56">
        <v>1.5</v>
      </c>
      <c r="M114" s="56"/>
      <c r="N114" s="56"/>
      <c r="O114" s="56"/>
      <c r="P114" s="56"/>
      <c r="Q114" s="56"/>
      <c r="R114" s="56">
        <v>1.5</v>
      </c>
      <c r="S114" s="56">
        <v>3</v>
      </c>
      <c r="T114" s="49"/>
      <c r="U114" s="50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1:35" ht="68.25" customHeight="1" outlineLevel="2" x14ac:dyDescent="0.35">
      <c r="A115" s="1">
        <v>3</v>
      </c>
      <c r="B115" s="2" t="s">
        <v>766</v>
      </c>
      <c r="C115" s="44" t="s">
        <v>50</v>
      </c>
      <c r="D115" s="51">
        <v>93191</v>
      </c>
      <c r="E115" s="4" t="s">
        <v>45</v>
      </c>
      <c r="F115" s="4" t="s">
        <v>767</v>
      </c>
      <c r="G115" s="58">
        <v>1</v>
      </c>
      <c r="H115" s="46" t="s">
        <v>766</v>
      </c>
      <c r="I115" s="47" t="s">
        <v>768</v>
      </c>
      <c r="J115" s="48"/>
      <c r="K115" s="48"/>
      <c r="L115" s="49"/>
      <c r="M115" s="49"/>
      <c r="N115" s="49"/>
      <c r="O115" s="49"/>
      <c r="P115" s="49"/>
      <c r="Q115" s="49"/>
      <c r="R115" s="49"/>
      <c r="S115" s="49"/>
      <c r="T115" s="49">
        <v>38.900000000000006</v>
      </c>
      <c r="U115" s="50" t="s">
        <v>87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outlineLevel="2" x14ac:dyDescent="0.35">
      <c r="A116" s="1">
        <v>4</v>
      </c>
      <c r="B116" s="2" t="s">
        <v>769</v>
      </c>
      <c r="C116" s="44"/>
      <c r="D116" s="51"/>
      <c r="E116" s="4"/>
      <c r="F116" s="52" t="s">
        <v>770</v>
      </c>
      <c r="G116" s="58">
        <v>1</v>
      </c>
      <c r="H116" s="53" t="s">
        <v>769</v>
      </c>
      <c r="I116" s="54" t="s">
        <v>771</v>
      </c>
      <c r="J116" s="55"/>
      <c r="K116" s="56">
        <v>8</v>
      </c>
      <c r="L116" s="56">
        <v>1.6</v>
      </c>
      <c r="M116" s="56"/>
      <c r="N116" s="56"/>
      <c r="O116" s="56"/>
      <c r="P116" s="56"/>
      <c r="Q116" s="56"/>
      <c r="R116" s="56">
        <v>1.6</v>
      </c>
      <c r="S116" s="56">
        <v>12.8</v>
      </c>
      <c r="T116" s="49"/>
      <c r="U116" s="50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outlineLevel="2" x14ac:dyDescent="0.35">
      <c r="A117" s="1">
        <v>4</v>
      </c>
      <c r="B117" s="2" t="s">
        <v>772</v>
      </c>
      <c r="C117" s="44"/>
      <c r="D117" s="51"/>
      <c r="E117" s="4"/>
      <c r="F117" s="52" t="s">
        <v>773</v>
      </c>
      <c r="G117" s="58">
        <v>1</v>
      </c>
      <c r="H117" s="53" t="s">
        <v>772</v>
      </c>
      <c r="I117" s="54" t="s">
        <v>774</v>
      </c>
      <c r="J117" s="55"/>
      <c r="K117" s="56">
        <v>5</v>
      </c>
      <c r="L117" s="56">
        <v>1.7</v>
      </c>
      <c r="M117" s="56"/>
      <c r="N117" s="56"/>
      <c r="O117" s="56"/>
      <c r="P117" s="56"/>
      <c r="Q117" s="56"/>
      <c r="R117" s="56">
        <v>1.7</v>
      </c>
      <c r="S117" s="56">
        <v>8.5</v>
      </c>
      <c r="T117" s="49"/>
      <c r="U117" s="50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outlineLevel="2" x14ac:dyDescent="0.35">
      <c r="A118" s="1">
        <v>4</v>
      </c>
      <c r="B118" s="2" t="s">
        <v>775</v>
      </c>
      <c r="C118" s="44"/>
      <c r="D118" s="51"/>
      <c r="E118" s="4"/>
      <c r="F118" s="52" t="s">
        <v>776</v>
      </c>
      <c r="G118" s="58">
        <v>1</v>
      </c>
      <c r="H118" s="53" t="s">
        <v>775</v>
      </c>
      <c r="I118" s="54" t="s">
        <v>777</v>
      </c>
      <c r="J118" s="55"/>
      <c r="K118" s="56">
        <v>4</v>
      </c>
      <c r="L118" s="56">
        <v>3.1</v>
      </c>
      <c r="M118" s="56"/>
      <c r="N118" s="56"/>
      <c r="O118" s="56"/>
      <c r="P118" s="56"/>
      <c r="Q118" s="56"/>
      <c r="R118" s="56">
        <v>3.1</v>
      </c>
      <c r="S118" s="56">
        <v>12.4</v>
      </c>
      <c r="T118" s="49"/>
      <c r="U118" s="50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outlineLevel="2" x14ac:dyDescent="0.35">
      <c r="A119" s="1">
        <v>4</v>
      </c>
      <c r="B119" s="2" t="s">
        <v>778</v>
      </c>
      <c r="C119" s="44"/>
      <c r="D119" s="51"/>
      <c r="E119" s="4"/>
      <c r="F119" s="52" t="s">
        <v>779</v>
      </c>
      <c r="G119" s="58">
        <v>1</v>
      </c>
      <c r="H119" s="53" t="s">
        <v>778</v>
      </c>
      <c r="I119" s="54" t="s">
        <v>780</v>
      </c>
      <c r="J119" s="55"/>
      <c r="K119" s="56">
        <v>2</v>
      </c>
      <c r="L119" s="56">
        <v>2.6</v>
      </c>
      <c r="M119" s="56"/>
      <c r="N119" s="56"/>
      <c r="O119" s="56"/>
      <c r="P119" s="56"/>
      <c r="Q119" s="56"/>
      <c r="R119" s="56">
        <v>2.6</v>
      </c>
      <c r="S119" s="56">
        <v>5.2</v>
      </c>
      <c r="T119" s="49"/>
      <c r="U119" s="50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ht="43.5" outlineLevel="2" x14ac:dyDescent="0.35">
      <c r="A120" s="1">
        <v>3</v>
      </c>
      <c r="B120" s="2" t="s">
        <v>781</v>
      </c>
      <c r="C120" s="44" t="s">
        <v>50</v>
      </c>
      <c r="D120" s="51">
        <v>93197</v>
      </c>
      <c r="E120" s="4" t="s">
        <v>45</v>
      </c>
      <c r="F120" s="4" t="s">
        <v>782</v>
      </c>
      <c r="G120" s="58">
        <v>1</v>
      </c>
      <c r="H120" s="46" t="s">
        <v>781</v>
      </c>
      <c r="I120" s="47" t="s">
        <v>783</v>
      </c>
      <c r="J120" s="48"/>
      <c r="K120" s="48"/>
      <c r="L120" s="49"/>
      <c r="M120" s="49"/>
      <c r="N120" s="49"/>
      <c r="O120" s="49"/>
      <c r="P120" s="49"/>
      <c r="Q120" s="49"/>
      <c r="R120" s="49"/>
      <c r="S120" s="49"/>
      <c r="T120" s="49">
        <v>38.900000000000006</v>
      </c>
      <c r="U120" s="50" t="s">
        <v>87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outlineLevel="2" x14ac:dyDescent="0.35">
      <c r="A121" s="1">
        <v>4</v>
      </c>
      <c r="B121" s="2" t="s">
        <v>784</v>
      </c>
      <c r="C121" s="44"/>
      <c r="D121" s="51"/>
      <c r="E121" s="4"/>
      <c r="F121" s="52" t="s">
        <v>785</v>
      </c>
      <c r="G121" s="58">
        <v>1</v>
      </c>
      <c r="H121" s="53" t="s">
        <v>784</v>
      </c>
      <c r="I121" s="54" t="s">
        <v>771</v>
      </c>
      <c r="J121" s="55"/>
      <c r="K121" s="56">
        <v>8</v>
      </c>
      <c r="L121" s="56">
        <v>1.6</v>
      </c>
      <c r="M121" s="56"/>
      <c r="N121" s="56"/>
      <c r="O121" s="56"/>
      <c r="P121" s="56"/>
      <c r="Q121" s="56"/>
      <c r="R121" s="56">
        <v>1.6</v>
      </c>
      <c r="S121" s="56">
        <v>12.8</v>
      </c>
      <c r="T121" s="49"/>
      <c r="U121" s="50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outlineLevel="2" x14ac:dyDescent="0.35">
      <c r="A122" s="1">
        <v>4</v>
      </c>
      <c r="B122" s="2" t="s">
        <v>786</v>
      </c>
      <c r="C122" s="44"/>
      <c r="D122" s="51"/>
      <c r="E122" s="4"/>
      <c r="F122" s="52" t="s">
        <v>787</v>
      </c>
      <c r="G122" s="58">
        <v>1</v>
      </c>
      <c r="H122" s="53" t="s">
        <v>786</v>
      </c>
      <c r="I122" s="54" t="s">
        <v>774</v>
      </c>
      <c r="J122" s="55"/>
      <c r="K122" s="56">
        <v>5</v>
      </c>
      <c r="L122" s="56">
        <v>1.7</v>
      </c>
      <c r="M122" s="56"/>
      <c r="N122" s="56"/>
      <c r="O122" s="56"/>
      <c r="P122" s="56"/>
      <c r="Q122" s="56"/>
      <c r="R122" s="56">
        <v>1.7</v>
      </c>
      <c r="S122" s="56">
        <v>8.5</v>
      </c>
      <c r="T122" s="49"/>
      <c r="U122" s="50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1:35" outlineLevel="2" x14ac:dyDescent="0.35">
      <c r="A123" s="1">
        <v>4</v>
      </c>
      <c r="B123" s="2" t="s">
        <v>788</v>
      </c>
      <c r="C123" s="44"/>
      <c r="D123" s="51"/>
      <c r="E123" s="4"/>
      <c r="F123" s="52" t="s">
        <v>789</v>
      </c>
      <c r="G123" s="58">
        <v>1</v>
      </c>
      <c r="H123" s="53" t="s">
        <v>788</v>
      </c>
      <c r="I123" s="54" t="s">
        <v>777</v>
      </c>
      <c r="J123" s="55"/>
      <c r="K123" s="56">
        <v>4</v>
      </c>
      <c r="L123" s="56">
        <v>3.1</v>
      </c>
      <c r="M123" s="56"/>
      <c r="N123" s="56"/>
      <c r="O123" s="56"/>
      <c r="P123" s="56"/>
      <c r="Q123" s="56"/>
      <c r="R123" s="56">
        <v>3.1</v>
      </c>
      <c r="S123" s="56">
        <v>12.4</v>
      </c>
      <c r="T123" s="49"/>
      <c r="U123" s="50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1:35" outlineLevel="2" x14ac:dyDescent="0.35">
      <c r="A124" s="1">
        <v>4</v>
      </c>
      <c r="B124" s="2" t="s">
        <v>790</v>
      </c>
      <c r="C124" s="44"/>
      <c r="D124" s="51"/>
      <c r="E124" s="4"/>
      <c r="F124" s="52" t="s">
        <v>791</v>
      </c>
      <c r="G124" s="58">
        <v>1</v>
      </c>
      <c r="H124" s="53" t="s">
        <v>790</v>
      </c>
      <c r="I124" s="54" t="s">
        <v>780</v>
      </c>
      <c r="J124" s="55"/>
      <c r="K124" s="56">
        <v>2</v>
      </c>
      <c r="L124" s="56">
        <v>2.6</v>
      </c>
      <c r="M124" s="56"/>
      <c r="N124" s="56"/>
      <c r="O124" s="56"/>
      <c r="P124" s="56"/>
      <c r="Q124" s="56"/>
      <c r="R124" s="56">
        <v>2.6</v>
      </c>
      <c r="S124" s="56">
        <v>5.2</v>
      </c>
      <c r="T124" s="49"/>
      <c r="U124" s="50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1:35" outlineLevel="2" x14ac:dyDescent="0.35">
      <c r="A125" s="1">
        <v>2</v>
      </c>
      <c r="B125" s="2" t="s">
        <v>73</v>
      </c>
      <c r="C125" s="4"/>
      <c r="D125" s="51"/>
      <c r="E125" s="4"/>
      <c r="F125" s="38">
        <v>6</v>
      </c>
      <c r="G125" s="58">
        <v>1</v>
      </c>
      <c r="H125" s="39" t="s">
        <v>73</v>
      </c>
      <c r="I125" s="59" t="s">
        <v>792</v>
      </c>
      <c r="J125" s="41"/>
      <c r="K125" s="41"/>
      <c r="L125" s="41"/>
      <c r="M125" s="41"/>
      <c r="N125" s="42"/>
      <c r="O125" s="42"/>
      <c r="P125" s="42"/>
      <c r="Q125" s="42"/>
      <c r="R125" s="42"/>
      <c r="S125" s="42"/>
      <c r="T125" s="42"/>
      <c r="U125" s="43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ht="91.5" customHeight="1" outlineLevel="2" x14ac:dyDescent="0.35">
      <c r="A126" s="1">
        <v>3</v>
      </c>
      <c r="B126" s="2" t="s">
        <v>76</v>
      </c>
      <c r="C126" s="44" t="s">
        <v>50</v>
      </c>
      <c r="D126" s="51">
        <v>87893</v>
      </c>
      <c r="E126" s="4" t="s">
        <v>45</v>
      </c>
      <c r="F126" s="4" t="s">
        <v>793</v>
      </c>
      <c r="G126" s="58">
        <v>1</v>
      </c>
      <c r="H126" s="46" t="s">
        <v>76</v>
      </c>
      <c r="I126" s="47" t="s">
        <v>794</v>
      </c>
      <c r="J126" s="48"/>
      <c r="K126" s="48"/>
      <c r="L126" s="49"/>
      <c r="M126" s="49"/>
      <c r="N126" s="49"/>
      <c r="O126" s="49"/>
      <c r="P126" s="49"/>
      <c r="Q126" s="49"/>
      <c r="R126" s="49"/>
      <c r="S126" s="49"/>
      <c r="T126" s="49">
        <v>700</v>
      </c>
      <c r="U126" s="50" t="s">
        <v>47</v>
      </c>
      <c r="W126">
        <v>1557.0700000000002</v>
      </c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1:35" ht="13.5" customHeight="1" outlineLevel="2" x14ac:dyDescent="0.35">
      <c r="C127" s="44"/>
      <c r="D127" s="51"/>
      <c r="E127" s="4"/>
      <c r="G127" s="58"/>
      <c r="H127" s="46"/>
      <c r="I127" s="55" t="s">
        <v>182</v>
      </c>
      <c r="J127" s="48"/>
      <c r="K127" s="48"/>
      <c r="L127" s="49"/>
      <c r="M127" s="49"/>
      <c r="N127" s="49"/>
      <c r="O127" s="49"/>
      <c r="P127" s="49"/>
      <c r="Q127" s="49"/>
      <c r="R127" s="49"/>
      <c r="S127" s="49"/>
      <c r="T127" s="49"/>
      <c r="U127" s="50"/>
      <c r="W127">
        <v>242.92999999999984</v>
      </c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1:35" outlineLevel="2" x14ac:dyDescent="0.35">
      <c r="A128" s="1">
        <v>4</v>
      </c>
      <c r="B128" s="2" t="s">
        <v>795</v>
      </c>
      <c r="C128" s="44"/>
      <c r="D128" s="51"/>
      <c r="E128" s="4"/>
      <c r="F128" s="52" t="s">
        <v>796</v>
      </c>
      <c r="G128" s="58">
        <v>1</v>
      </c>
      <c r="H128" s="53" t="s">
        <v>795</v>
      </c>
      <c r="I128" s="54" t="s">
        <v>580</v>
      </c>
      <c r="J128" s="55"/>
      <c r="K128" s="56">
        <v>1</v>
      </c>
      <c r="L128" s="56">
        <v>17.3</v>
      </c>
      <c r="M128" s="56"/>
      <c r="N128" s="56">
        <v>2.9</v>
      </c>
      <c r="O128" s="56"/>
      <c r="P128" s="56"/>
      <c r="Q128" s="56"/>
      <c r="R128" s="56">
        <v>50.17</v>
      </c>
      <c r="S128" s="56">
        <v>50.17</v>
      </c>
      <c r="T128" s="49"/>
      <c r="U128" s="50"/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pans="1:35" outlineLevel="2" x14ac:dyDescent="0.35">
      <c r="A129" s="1">
        <v>4</v>
      </c>
      <c r="B129" s="2" t="s">
        <v>797</v>
      </c>
      <c r="C129" s="44"/>
      <c r="D129" s="51"/>
      <c r="E129" s="4"/>
      <c r="F129" s="52" t="s">
        <v>798</v>
      </c>
      <c r="G129" s="58">
        <v>1</v>
      </c>
      <c r="H129" s="53" t="s">
        <v>797</v>
      </c>
      <c r="I129" s="54" t="s">
        <v>583</v>
      </c>
      <c r="J129" s="55"/>
      <c r="K129" s="56">
        <v>-2</v>
      </c>
      <c r="L129" s="56">
        <v>0.86</v>
      </c>
      <c r="M129" s="56"/>
      <c r="N129" s="56">
        <v>2.1</v>
      </c>
      <c r="O129" s="56"/>
      <c r="P129" s="56"/>
      <c r="Q129" s="56"/>
      <c r="R129" s="56">
        <v>1.806</v>
      </c>
      <c r="S129" s="56">
        <v>-3.61</v>
      </c>
      <c r="T129" s="49"/>
      <c r="U129" s="50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outlineLevel="2" x14ac:dyDescent="0.35">
      <c r="A130" s="1">
        <v>4</v>
      </c>
      <c r="B130" s="2" t="s">
        <v>799</v>
      </c>
      <c r="C130" s="44"/>
      <c r="D130" s="51"/>
      <c r="E130" s="4"/>
      <c r="F130" s="52" t="s">
        <v>800</v>
      </c>
      <c r="G130" s="58">
        <v>1</v>
      </c>
      <c r="H130" s="53" t="s">
        <v>799</v>
      </c>
      <c r="I130" s="54" t="s">
        <v>586</v>
      </c>
      <c r="J130" s="55"/>
      <c r="K130" s="56">
        <v>-1</v>
      </c>
      <c r="L130" s="56">
        <v>1.1000000000000001</v>
      </c>
      <c r="M130" s="56"/>
      <c r="N130" s="56">
        <v>1.2</v>
      </c>
      <c r="O130" s="56"/>
      <c r="P130" s="56"/>
      <c r="Q130" s="56"/>
      <c r="R130" s="56">
        <v>1.32</v>
      </c>
      <c r="S130" s="56">
        <v>-1.32</v>
      </c>
      <c r="T130" s="49"/>
      <c r="U130" s="5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outlineLevel="2" x14ac:dyDescent="0.35">
      <c r="A131" s="1">
        <v>4</v>
      </c>
      <c r="B131" s="2" t="s">
        <v>801</v>
      </c>
      <c r="C131" s="44"/>
      <c r="D131" s="51"/>
      <c r="E131" s="4"/>
      <c r="F131" s="52" t="s">
        <v>802</v>
      </c>
      <c r="G131" s="58">
        <v>1</v>
      </c>
      <c r="H131" s="53" t="s">
        <v>801</v>
      </c>
      <c r="I131" s="54" t="s">
        <v>589</v>
      </c>
      <c r="J131" s="55"/>
      <c r="K131" s="56">
        <v>1</v>
      </c>
      <c r="L131" s="56">
        <v>14.3</v>
      </c>
      <c r="M131" s="56"/>
      <c r="N131" s="56">
        <v>2.9</v>
      </c>
      <c r="O131" s="56"/>
      <c r="P131" s="56"/>
      <c r="Q131" s="56"/>
      <c r="R131" s="56">
        <v>41.47</v>
      </c>
      <c r="S131" s="56">
        <v>41.47</v>
      </c>
      <c r="T131" s="49"/>
      <c r="U131" s="50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outlineLevel="2" x14ac:dyDescent="0.35">
      <c r="A132" s="1">
        <v>4</v>
      </c>
      <c r="B132" s="2" t="s">
        <v>803</v>
      </c>
      <c r="C132" s="44"/>
      <c r="D132" s="51"/>
      <c r="E132" s="4"/>
      <c r="F132" s="52" t="s">
        <v>804</v>
      </c>
      <c r="G132" s="58">
        <v>1</v>
      </c>
      <c r="H132" s="53" t="s">
        <v>803</v>
      </c>
      <c r="I132" s="54" t="s">
        <v>583</v>
      </c>
      <c r="J132" s="55"/>
      <c r="K132" s="56">
        <v>-1</v>
      </c>
      <c r="L132" s="56">
        <v>0.86</v>
      </c>
      <c r="M132" s="56"/>
      <c r="N132" s="56">
        <v>2.1</v>
      </c>
      <c r="O132" s="56"/>
      <c r="P132" s="56"/>
      <c r="Q132" s="56"/>
      <c r="R132" s="56">
        <v>1.806</v>
      </c>
      <c r="S132" s="56">
        <v>-1.81</v>
      </c>
      <c r="T132" s="49"/>
      <c r="U132" s="50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1:35" outlineLevel="2" x14ac:dyDescent="0.35">
      <c r="A133" s="1">
        <v>4</v>
      </c>
      <c r="B133" s="2" t="s">
        <v>805</v>
      </c>
      <c r="C133" s="44"/>
      <c r="D133" s="51"/>
      <c r="E133" s="4"/>
      <c r="F133" s="52" t="s">
        <v>806</v>
      </c>
      <c r="G133" s="58">
        <v>1</v>
      </c>
      <c r="H133" s="53" t="s">
        <v>805</v>
      </c>
      <c r="I133" s="54" t="s">
        <v>586</v>
      </c>
      <c r="J133" s="55"/>
      <c r="K133" s="56">
        <v>-1</v>
      </c>
      <c r="L133" s="56">
        <v>1.1000000000000001</v>
      </c>
      <c r="M133" s="56"/>
      <c r="N133" s="56">
        <v>1.2</v>
      </c>
      <c r="O133" s="56"/>
      <c r="P133" s="56"/>
      <c r="Q133" s="56"/>
      <c r="R133" s="56">
        <v>1.32</v>
      </c>
      <c r="S133" s="56">
        <v>-1.32</v>
      </c>
      <c r="T133" s="49"/>
      <c r="U133" s="50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outlineLevel="2" x14ac:dyDescent="0.35">
      <c r="A134" s="1">
        <v>4</v>
      </c>
      <c r="B134" s="2" t="s">
        <v>807</v>
      </c>
      <c r="C134" s="44"/>
      <c r="D134" s="51"/>
      <c r="E134" s="4"/>
      <c r="F134" s="52" t="s">
        <v>808</v>
      </c>
      <c r="G134" s="58">
        <v>1</v>
      </c>
      <c r="H134" s="53" t="s">
        <v>807</v>
      </c>
      <c r="I134" s="54" t="s">
        <v>809</v>
      </c>
      <c r="J134" s="55"/>
      <c r="K134" s="56">
        <v>1</v>
      </c>
      <c r="L134" s="56">
        <v>8.1999999999999993</v>
      </c>
      <c r="M134" s="56"/>
      <c r="N134" s="56">
        <v>2.9</v>
      </c>
      <c r="O134" s="56"/>
      <c r="P134" s="56"/>
      <c r="Q134" s="56"/>
      <c r="R134" s="56">
        <v>23.779999999999998</v>
      </c>
      <c r="S134" s="56">
        <v>23.78</v>
      </c>
      <c r="T134" s="49"/>
      <c r="U134" s="50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outlineLevel="2" x14ac:dyDescent="0.35">
      <c r="A135" s="1">
        <v>4</v>
      </c>
      <c r="B135" s="2" t="s">
        <v>810</v>
      </c>
      <c r="C135" s="44"/>
      <c r="D135" s="51"/>
      <c r="E135" s="4"/>
      <c r="F135" s="52" t="s">
        <v>811</v>
      </c>
      <c r="G135" s="58">
        <v>1</v>
      </c>
      <c r="H135" s="53" t="s">
        <v>810</v>
      </c>
      <c r="I135" s="54" t="s">
        <v>583</v>
      </c>
      <c r="J135" s="55"/>
      <c r="K135" s="56">
        <v>-1</v>
      </c>
      <c r="L135" s="56">
        <v>0.86</v>
      </c>
      <c r="M135" s="56"/>
      <c r="N135" s="56">
        <v>2.1</v>
      </c>
      <c r="O135" s="56"/>
      <c r="P135" s="56"/>
      <c r="Q135" s="56"/>
      <c r="R135" s="56">
        <v>1.806</v>
      </c>
      <c r="S135" s="56">
        <v>-1.81</v>
      </c>
      <c r="T135" s="49"/>
      <c r="U135" s="50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pans="1:35" outlineLevel="2" x14ac:dyDescent="0.35">
      <c r="A136" s="1">
        <v>4</v>
      </c>
      <c r="B136" s="2" t="s">
        <v>812</v>
      </c>
      <c r="C136" s="44"/>
      <c r="D136" s="51"/>
      <c r="E136" s="4"/>
      <c r="F136" s="52" t="s">
        <v>813</v>
      </c>
      <c r="G136" s="58">
        <v>1</v>
      </c>
      <c r="H136" s="53" t="s">
        <v>812</v>
      </c>
      <c r="I136" s="54" t="s">
        <v>601</v>
      </c>
      <c r="J136" s="55"/>
      <c r="K136" s="56">
        <v>-1</v>
      </c>
      <c r="L136" s="56">
        <v>1</v>
      </c>
      <c r="M136" s="56"/>
      <c r="N136" s="56">
        <v>0.5</v>
      </c>
      <c r="O136" s="56"/>
      <c r="P136" s="56"/>
      <c r="Q136" s="56"/>
      <c r="R136" s="56">
        <v>0.5</v>
      </c>
      <c r="S136" s="56">
        <v>-0.5</v>
      </c>
      <c r="T136" s="49"/>
      <c r="U136" s="50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pans="1:35" outlineLevel="2" x14ac:dyDescent="0.35">
      <c r="A137" s="1">
        <v>4</v>
      </c>
      <c r="B137" s="2" t="s">
        <v>814</v>
      </c>
      <c r="C137" s="44"/>
      <c r="D137" s="51"/>
      <c r="E137" s="4"/>
      <c r="F137" s="52" t="s">
        <v>815</v>
      </c>
      <c r="G137" s="58">
        <v>1</v>
      </c>
      <c r="H137" s="53" t="s">
        <v>814</v>
      </c>
      <c r="I137" s="54" t="s">
        <v>816</v>
      </c>
      <c r="J137" s="55"/>
      <c r="K137" s="56">
        <v>1</v>
      </c>
      <c r="L137" s="56">
        <v>17.100000000000001</v>
      </c>
      <c r="M137" s="56"/>
      <c r="N137" s="56">
        <v>2.9</v>
      </c>
      <c r="O137" s="56"/>
      <c r="P137" s="56"/>
      <c r="Q137" s="56"/>
      <c r="R137" s="56">
        <v>49.59</v>
      </c>
      <c r="S137" s="56">
        <v>49.59</v>
      </c>
      <c r="T137" s="49"/>
      <c r="U137" s="50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outlineLevel="2" x14ac:dyDescent="0.35">
      <c r="A138" s="1">
        <v>4</v>
      </c>
      <c r="B138" s="2" t="s">
        <v>817</v>
      </c>
      <c r="C138" s="44"/>
      <c r="D138" s="51"/>
      <c r="E138" s="4"/>
      <c r="F138" s="52" t="s">
        <v>818</v>
      </c>
      <c r="G138" s="58">
        <v>1</v>
      </c>
      <c r="H138" s="53" t="s">
        <v>817</v>
      </c>
      <c r="I138" s="54" t="s">
        <v>583</v>
      </c>
      <c r="J138" s="55"/>
      <c r="K138" s="56">
        <v>-2</v>
      </c>
      <c r="L138" s="56">
        <v>0.86</v>
      </c>
      <c r="M138" s="56"/>
      <c r="N138" s="56">
        <v>2.1</v>
      </c>
      <c r="O138" s="56"/>
      <c r="P138" s="56"/>
      <c r="Q138" s="56"/>
      <c r="R138" s="56">
        <v>1.806</v>
      </c>
      <c r="S138" s="56">
        <v>-3.61</v>
      </c>
      <c r="T138" s="49"/>
      <c r="U138" s="50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outlineLevel="2" x14ac:dyDescent="0.35">
      <c r="A139" s="1">
        <v>4</v>
      </c>
      <c r="B139" s="2" t="s">
        <v>819</v>
      </c>
      <c r="C139" s="44"/>
      <c r="D139" s="51"/>
      <c r="E139" s="4"/>
      <c r="F139" s="52" t="s">
        <v>820</v>
      </c>
      <c r="G139" s="58">
        <v>1</v>
      </c>
      <c r="H139" s="53" t="s">
        <v>819</v>
      </c>
      <c r="I139" s="54" t="s">
        <v>612</v>
      </c>
      <c r="J139" s="55"/>
      <c r="K139" s="56">
        <v>-1</v>
      </c>
      <c r="L139" s="56">
        <v>2.5</v>
      </c>
      <c r="M139" s="56"/>
      <c r="N139" s="56">
        <v>0.5</v>
      </c>
      <c r="O139" s="56"/>
      <c r="P139" s="56"/>
      <c r="Q139" s="56"/>
      <c r="R139" s="56">
        <v>1.25</v>
      </c>
      <c r="S139" s="56">
        <v>-1.25</v>
      </c>
      <c r="T139" s="49"/>
      <c r="U139" s="50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outlineLevel="2" x14ac:dyDescent="0.35">
      <c r="A140" s="1">
        <v>4</v>
      </c>
      <c r="B140" s="2" t="s">
        <v>821</v>
      </c>
      <c r="C140" s="44"/>
      <c r="D140" s="51"/>
      <c r="E140" s="4"/>
      <c r="F140" s="52" t="s">
        <v>822</v>
      </c>
      <c r="G140" s="58">
        <v>1</v>
      </c>
      <c r="H140" s="53" t="s">
        <v>821</v>
      </c>
      <c r="I140" s="54" t="s">
        <v>649</v>
      </c>
      <c r="J140" s="55"/>
      <c r="K140" s="56">
        <v>1</v>
      </c>
      <c r="L140" s="56">
        <v>9.6</v>
      </c>
      <c r="M140" s="56"/>
      <c r="N140" s="56">
        <v>2.9</v>
      </c>
      <c r="O140" s="56"/>
      <c r="P140" s="56"/>
      <c r="Q140" s="56"/>
      <c r="R140" s="56">
        <v>27.84</v>
      </c>
      <c r="S140" s="56">
        <v>27.84</v>
      </c>
      <c r="T140" s="49"/>
      <c r="U140" s="5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outlineLevel="2" x14ac:dyDescent="0.35">
      <c r="A141" s="1">
        <v>4</v>
      </c>
      <c r="B141" s="2" t="s">
        <v>823</v>
      </c>
      <c r="C141" s="44"/>
      <c r="D141" s="51"/>
      <c r="E141" s="4"/>
      <c r="F141" s="52" t="s">
        <v>824</v>
      </c>
      <c r="G141" s="58">
        <v>1</v>
      </c>
      <c r="H141" s="53" t="s">
        <v>823</v>
      </c>
      <c r="I141" s="54" t="s">
        <v>583</v>
      </c>
      <c r="J141" s="55"/>
      <c r="K141" s="56">
        <v>-1</v>
      </c>
      <c r="L141" s="56">
        <v>0.86</v>
      </c>
      <c r="M141" s="56"/>
      <c r="N141" s="56">
        <v>2.1</v>
      </c>
      <c r="O141" s="56"/>
      <c r="P141" s="56"/>
      <c r="Q141" s="56"/>
      <c r="R141" s="56">
        <v>1.806</v>
      </c>
      <c r="S141" s="56">
        <v>-1.81</v>
      </c>
      <c r="T141" s="49"/>
      <c r="U141" s="50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pans="1:35" outlineLevel="2" x14ac:dyDescent="0.35">
      <c r="A142" s="1">
        <v>4</v>
      </c>
      <c r="B142" s="2" t="s">
        <v>825</v>
      </c>
      <c r="C142" s="44"/>
      <c r="D142" s="51"/>
      <c r="E142" s="4"/>
      <c r="F142" s="52" t="s">
        <v>826</v>
      </c>
      <c r="G142" s="58">
        <v>1</v>
      </c>
      <c r="H142" s="53" t="s">
        <v>825</v>
      </c>
      <c r="I142" s="54" t="s">
        <v>601</v>
      </c>
      <c r="J142" s="55"/>
      <c r="K142" s="56">
        <v>-1</v>
      </c>
      <c r="L142" s="56">
        <v>1</v>
      </c>
      <c r="M142" s="56"/>
      <c r="N142" s="56">
        <v>0.5</v>
      </c>
      <c r="O142" s="56"/>
      <c r="P142" s="56"/>
      <c r="Q142" s="56"/>
      <c r="R142" s="56">
        <v>0.5</v>
      </c>
      <c r="S142" s="56">
        <v>-0.5</v>
      </c>
      <c r="T142" s="49"/>
      <c r="U142" s="50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outlineLevel="2" x14ac:dyDescent="0.35">
      <c r="A143" s="1">
        <v>4</v>
      </c>
      <c r="B143" s="2" t="s">
        <v>827</v>
      </c>
      <c r="C143" s="44"/>
      <c r="D143" s="51"/>
      <c r="E143" s="4"/>
      <c r="F143" s="52" t="s">
        <v>828</v>
      </c>
      <c r="G143" s="58">
        <v>1</v>
      </c>
      <c r="H143" s="53" t="s">
        <v>827</v>
      </c>
      <c r="I143" s="54" t="s">
        <v>829</v>
      </c>
      <c r="J143" s="55"/>
      <c r="K143" s="56">
        <v>1</v>
      </c>
      <c r="L143" s="56">
        <v>17.899999999999999</v>
      </c>
      <c r="M143" s="56"/>
      <c r="N143" s="56">
        <v>2.9</v>
      </c>
      <c r="O143" s="56"/>
      <c r="P143" s="56"/>
      <c r="Q143" s="56"/>
      <c r="R143" s="56">
        <v>51.91</v>
      </c>
      <c r="S143" s="56">
        <v>51.91</v>
      </c>
      <c r="T143" s="49"/>
      <c r="U143" s="50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outlineLevel="2" x14ac:dyDescent="0.35">
      <c r="A144" s="1">
        <v>4</v>
      </c>
      <c r="B144" s="2" t="s">
        <v>830</v>
      </c>
      <c r="C144" s="44"/>
      <c r="D144" s="51"/>
      <c r="E144" s="4"/>
      <c r="F144" s="52" t="s">
        <v>831</v>
      </c>
      <c r="G144" s="58">
        <v>1</v>
      </c>
      <c r="H144" s="53" t="s">
        <v>830</v>
      </c>
      <c r="I144" s="54" t="s">
        <v>583</v>
      </c>
      <c r="J144" s="55"/>
      <c r="K144" s="56">
        <v>-1</v>
      </c>
      <c r="L144" s="56">
        <v>0.86</v>
      </c>
      <c r="M144" s="56"/>
      <c r="N144" s="56">
        <v>2.1</v>
      </c>
      <c r="O144" s="56"/>
      <c r="P144" s="56"/>
      <c r="Q144" s="56"/>
      <c r="R144" s="56">
        <v>1.806</v>
      </c>
      <c r="S144" s="56">
        <v>-1.81</v>
      </c>
      <c r="T144" s="49"/>
      <c r="U144" s="50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pans="1:35" outlineLevel="2" x14ac:dyDescent="0.35">
      <c r="A145" s="1">
        <v>4</v>
      </c>
      <c r="B145" s="2" t="s">
        <v>832</v>
      </c>
      <c r="C145" s="44"/>
      <c r="D145" s="51"/>
      <c r="E145" s="4"/>
      <c r="F145" s="52" t="s">
        <v>833</v>
      </c>
      <c r="G145" s="58">
        <v>1</v>
      </c>
      <c r="H145" s="53" t="s">
        <v>832</v>
      </c>
      <c r="I145" s="54" t="s">
        <v>586</v>
      </c>
      <c r="J145" s="55"/>
      <c r="K145" s="56">
        <v>-1</v>
      </c>
      <c r="L145" s="56">
        <v>1.1000000000000001</v>
      </c>
      <c r="M145" s="56"/>
      <c r="N145" s="56">
        <v>1.2</v>
      </c>
      <c r="O145" s="56"/>
      <c r="P145" s="56"/>
      <c r="Q145" s="56"/>
      <c r="R145" s="56">
        <v>1.32</v>
      </c>
      <c r="S145" s="56">
        <v>-1.32</v>
      </c>
      <c r="T145" s="49"/>
      <c r="U145" s="50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outlineLevel="2" x14ac:dyDescent="0.35">
      <c r="A146" s="1">
        <v>4</v>
      </c>
      <c r="B146" s="2" t="s">
        <v>834</v>
      </c>
      <c r="C146" s="44"/>
      <c r="D146" s="51"/>
      <c r="E146" s="4"/>
      <c r="F146" s="52" t="s">
        <v>835</v>
      </c>
      <c r="G146" s="58">
        <v>1</v>
      </c>
      <c r="H146" s="53" t="s">
        <v>834</v>
      </c>
      <c r="I146" s="54" t="s">
        <v>732</v>
      </c>
      <c r="J146" s="55"/>
      <c r="K146" s="56">
        <v>1</v>
      </c>
      <c r="L146" s="56">
        <v>15.95</v>
      </c>
      <c r="M146" s="56"/>
      <c r="N146" s="56">
        <v>2.9</v>
      </c>
      <c r="O146" s="56"/>
      <c r="P146" s="56"/>
      <c r="Q146" s="56"/>
      <c r="R146" s="56">
        <v>46.254999999999995</v>
      </c>
      <c r="S146" s="56">
        <v>46.26</v>
      </c>
      <c r="T146" s="49"/>
      <c r="U146" s="50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outlineLevel="2" x14ac:dyDescent="0.35">
      <c r="A147" s="1">
        <v>4</v>
      </c>
      <c r="B147" s="2" t="s">
        <v>836</v>
      </c>
      <c r="C147" s="44"/>
      <c r="D147" s="51"/>
      <c r="E147" s="4"/>
      <c r="F147" s="52" t="s">
        <v>837</v>
      </c>
      <c r="G147" s="58">
        <v>1</v>
      </c>
      <c r="H147" s="53" t="s">
        <v>836</v>
      </c>
      <c r="I147" s="54" t="s">
        <v>583</v>
      </c>
      <c r="J147" s="55"/>
      <c r="K147" s="56">
        <v>-1</v>
      </c>
      <c r="L147" s="56">
        <v>0.86</v>
      </c>
      <c r="M147" s="56"/>
      <c r="N147" s="56">
        <v>2.1</v>
      </c>
      <c r="O147" s="56"/>
      <c r="P147" s="56"/>
      <c r="Q147" s="56"/>
      <c r="R147" s="56">
        <v>1.806</v>
      </c>
      <c r="S147" s="56">
        <v>-1.81</v>
      </c>
      <c r="T147" s="49"/>
      <c r="U147" s="50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outlineLevel="2" x14ac:dyDescent="0.35">
      <c r="A148" s="1">
        <v>4</v>
      </c>
      <c r="B148" s="2" t="s">
        <v>838</v>
      </c>
      <c r="C148" s="44"/>
      <c r="D148" s="51"/>
      <c r="E148" s="4"/>
      <c r="F148" s="52" t="s">
        <v>839</v>
      </c>
      <c r="G148" s="58">
        <v>1</v>
      </c>
      <c r="H148" s="53" t="s">
        <v>838</v>
      </c>
      <c r="I148" s="54" t="s">
        <v>612</v>
      </c>
      <c r="J148" s="55"/>
      <c r="K148" s="56">
        <v>-1</v>
      </c>
      <c r="L148" s="56">
        <v>2.5</v>
      </c>
      <c r="M148" s="56"/>
      <c r="N148" s="56">
        <v>0.5</v>
      </c>
      <c r="O148" s="56"/>
      <c r="P148" s="56"/>
      <c r="Q148" s="56"/>
      <c r="R148" s="56">
        <v>1.25</v>
      </c>
      <c r="S148" s="56">
        <v>-1.25</v>
      </c>
      <c r="T148" s="49"/>
      <c r="U148" s="50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outlineLevel="2" x14ac:dyDescent="0.35">
      <c r="A149" s="1">
        <v>4</v>
      </c>
      <c r="B149" s="2" t="s">
        <v>840</v>
      </c>
      <c r="C149" s="44"/>
      <c r="D149" s="51"/>
      <c r="E149" s="4"/>
      <c r="F149" s="52" t="s">
        <v>841</v>
      </c>
      <c r="G149" s="58">
        <v>1</v>
      </c>
      <c r="H149" s="53" t="s">
        <v>840</v>
      </c>
      <c r="I149" s="54" t="s">
        <v>842</v>
      </c>
      <c r="J149" s="55"/>
      <c r="K149" s="56">
        <v>1</v>
      </c>
      <c r="L149" s="56">
        <v>12.5</v>
      </c>
      <c r="M149" s="56"/>
      <c r="N149" s="56">
        <v>2.9</v>
      </c>
      <c r="O149" s="56"/>
      <c r="P149" s="56"/>
      <c r="Q149" s="56"/>
      <c r="R149" s="56">
        <v>36.25</v>
      </c>
      <c r="S149" s="56">
        <v>36.25</v>
      </c>
      <c r="T149" s="49"/>
      <c r="U149" s="50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outlineLevel="2" x14ac:dyDescent="0.35">
      <c r="A150" s="1">
        <v>4</v>
      </c>
      <c r="B150" s="2" t="s">
        <v>843</v>
      </c>
      <c r="C150" s="44"/>
      <c r="D150" s="51"/>
      <c r="E150" s="4"/>
      <c r="F150" s="52" t="s">
        <v>844</v>
      </c>
      <c r="G150" s="58">
        <v>1</v>
      </c>
      <c r="H150" s="53" t="s">
        <v>843</v>
      </c>
      <c r="I150" s="54" t="s">
        <v>586</v>
      </c>
      <c r="J150" s="55"/>
      <c r="K150" s="56">
        <v>-1</v>
      </c>
      <c r="L150" s="56">
        <v>1.1000000000000001</v>
      </c>
      <c r="M150" s="56"/>
      <c r="N150" s="56">
        <v>1.2</v>
      </c>
      <c r="O150" s="56"/>
      <c r="P150" s="56"/>
      <c r="Q150" s="56"/>
      <c r="R150" s="56">
        <v>1.32</v>
      </c>
      <c r="S150" s="56">
        <v>-1.32</v>
      </c>
      <c r="T150" s="49"/>
      <c r="U150" s="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outlineLevel="2" x14ac:dyDescent="0.35">
      <c r="A151" s="1">
        <v>4</v>
      </c>
      <c r="B151" s="2" t="s">
        <v>845</v>
      </c>
      <c r="C151" s="44"/>
      <c r="D151" s="51"/>
      <c r="E151" s="4"/>
      <c r="F151" s="52" t="s">
        <v>846</v>
      </c>
      <c r="G151" s="58">
        <v>1</v>
      </c>
      <c r="H151" s="53" t="s">
        <v>845</v>
      </c>
      <c r="I151" s="54" t="s">
        <v>659</v>
      </c>
      <c r="J151" s="55"/>
      <c r="K151" s="56">
        <v>-1</v>
      </c>
      <c r="L151" s="56">
        <v>0.76</v>
      </c>
      <c r="M151" s="56"/>
      <c r="N151" s="56">
        <v>2.1</v>
      </c>
      <c r="O151" s="56"/>
      <c r="P151" s="56"/>
      <c r="Q151" s="56"/>
      <c r="R151" s="56">
        <v>1.5960000000000001</v>
      </c>
      <c r="S151" s="56">
        <v>-1.6</v>
      </c>
      <c r="T151" s="49"/>
      <c r="U151" s="50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outlineLevel="2" x14ac:dyDescent="0.35">
      <c r="A152" s="1">
        <v>4</v>
      </c>
      <c r="B152" s="2" t="s">
        <v>847</v>
      </c>
      <c r="C152" s="44"/>
      <c r="D152" s="51"/>
      <c r="E152" s="4"/>
      <c r="F152" s="52" t="s">
        <v>848</v>
      </c>
      <c r="G152" s="58">
        <v>1</v>
      </c>
      <c r="H152" s="53" t="s">
        <v>847</v>
      </c>
      <c r="I152" s="54" t="s">
        <v>849</v>
      </c>
      <c r="J152" s="55"/>
      <c r="K152" s="56">
        <v>1</v>
      </c>
      <c r="L152" s="56">
        <v>17.2</v>
      </c>
      <c r="M152" s="56"/>
      <c r="N152" s="56">
        <v>2.9</v>
      </c>
      <c r="O152" s="56"/>
      <c r="P152" s="56"/>
      <c r="Q152" s="56"/>
      <c r="R152" s="56">
        <v>49.879999999999995</v>
      </c>
      <c r="S152" s="56">
        <v>49.88</v>
      </c>
      <c r="T152" s="49"/>
      <c r="U152" s="50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pans="1:35" outlineLevel="2" x14ac:dyDescent="0.35">
      <c r="A153" s="1">
        <v>4</v>
      </c>
      <c r="B153" s="2" t="s">
        <v>850</v>
      </c>
      <c r="C153" s="44"/>
      <c r="D153" s="51"/>
      <c r="E153" s="4"/>
      <c r="F153" s="52" t="s">
        <v>851</v>
      </c>
      <c r="G153" s="58">
        <v>1</v>
      </c>
      <c r="H153" s="53" t="s">
        <v>850</v>
      </c>
      <c r="I153" s="54" t="s">
        <v>583</v>
      </c>
      <c r="J153" s="55"/>
      <c r="K153" s="56">
        <v>-1</v>
      </c>
      <c r="L153" s="56">
        <v>0.86</v>
      </c>
      <c r="M153" s="56"/>
      <c r="N153" s="56">
        <v>2.1</v>
      </c>
      <c r="O153" s="56"/>
      <c r="P153" s="56"/>
      <c r="Q153" s="56"/>
      <c r="R153" s="56">
        <v>1.806</v>
      </c>
      <c r="S153" s="56">
        <v>-1.81</v>
      </c>
      <c r="T153" s="49"/>
      <c r="U153" s="50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spans="1:35" outlineLevel="2" x14ac:dyDescent="0.35">
      <c r="A154" s="1">
        <v>4</v>
      </c>
      <c r="B154" s="2" t="s">
        <v>852</v>
      </c>
      <c r="C154" s="44"/>
      <c r="D154" s="51"/>
      <c r="E154" s="4"/>
      <c r="F154" s="52" t="s">
        <v>853</v>
      </c>
      <c r="G154" s="58">
        <v>1</v>
      </c>
      <c r="H154" s="53" t="s">
        <v>852</v>
      </c>
      <c r="I154" s="54" t="s">
        <v>612</v>
      </c>
      <c r="J154" s="55"/>
      <c r="K154" s="56">
        <v>-1</v>
      </c>
      <c r="L154" s="56">
        <v>2.5</v>
      </c>
      <c r="M154" s="56"/>
      <c r="N154" s="56">
        <v>0.5</v>
      </c>
      <c r="O154" s="56"/>
      <c r="P154" s="56"/>
      <c r="Q154" s="56"/>
      <c r="R154" s="56">
        <v>1.25</v>
      </c>
      <c r="S154" s="56">
        <v>-1.25</v>
      </c>
      <c r="T154" s="49"/>
      <c r="U154" s="50"/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spans="1:35" outlineLevel="2" x14ac:dyDescent="0.35">
      <c r="A155" s="1">
        <v>4</v>
      </c>
      <c r="B155" s="2" t="s">
        <v>854</v>
      </c>
      <c r="C155" s="44"/>
      <c r="D155" s="51"/>
      <c r="E155" s="4"/>
      <c r="F155" s="52" t="s">
        <v>855</v>
      </c>
      <c r="G155" s="58">
        <v>1</v>
      </c>
      <c r="H155" s="53" t="s">
        <v>854</v>
      </c>
      <c r="I155" s="54" t="s">
        <v>856</v>
      </c>
      <c r="J155" s="55"/>
      <c r="K155" s="56">
        <v>1</v>
      </c>
      <c r="L155" s="56">
        <v>7.2</v>
      </c>
      <c r="M155" s="56"/>
      <c r="N155" s="56">
        <v>2.9</v>
      </c>
      <c r="O155" s="56"/>
      <c r="P155" s="56"/>
      <c r="Q155" s="56"/>
      <c r="R155" s="56">
        <v>20.88</v>
      </c>
      <c r="S155" s="56">
        <v>20.88</v>
      </c>
      <c r="T155" s="49"/>
      <c r="U155" s="50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outlineLevel="2" x14ac:dyDescent="0.35">
      <c r="A156" s="1">
        <v>4</v>
      </c>
      <c r="B156" s="2" t="s">
        <v>857</v>
      </c>
      <c r="C156" s="44"/>
      <c r="D156" s="51"/>
      <c r="E156" s="4"/>
      <c r="F156" s="52" t="s">
        <v>858</v>
      </c>
      <c r="G156" s="58">
        <v>1</v>
      </c>
      <c r="H156" s="53" t="s">
        <v>857</v>
      </c>
      <c r="I156" s="54" t="s">
        <v>583</v>
      </c>
      <c r="J156" s="55"/>
      <c r="K156" s="56">
        <v>-1</v>
      </c>
      <c r="L156" s="56">
        <v>0.86</v>
      </c>
      <c r="M156" s="56"/>
      <c r="N156" s="56">
        <v>2.1</v>
      </c>
      <c r="O156" s="56"/>
      <c r="P156" s="56"/>
      <c r="Q156" s="56"/>
      <c r="R156" s="56">
        <v>1.806</v>
      </c>
      <c r="S156" s="56">
        <v>-1.81</v>
      </c>
      <c r="T156" s="49"/>
      <c r="U156" s="50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outlineLevel="2" x14ac:dyDescent="0.35">
      <c r="A157" s="1">
        <v>4</v>
      </c>
      <c r="B157" s="2" t="s">
        <v>859</v>
      </c>
      <c r="C157" s="44"/>
      <c r="D157" s="51"/>
      <c r="E157" s="4"/>
      <c r="F157" s="52" t="s">
        <v>860</v>
      </c>
      <c r="G157" s="58">
        <v>1</v>
      </c>
      <c r="H157" s="53" t="s">
        <v>859</v>
      </c>
      <c r="I157" s="54" t="s">
        <v>601</v>
      </c>
      <c r="J157" s="55"/>
      <c r="K157" s="56">
        <v>-1</v>
      </c>
      <c r="L157" s="56">
        <v>1</v>
      </c>
      <c r="M157" s="56"/>
      <c r="N157" s="56">
        <v>0.5</v>
      </c>
      <c r="O157" s="56"/>
      <c r="P157" s="56"/>
      <c r="Q157" s="56"/>
      <c r="R157" s="56">
        <v>0.5</v>
      </c>
      <c r="S157" s="56">
        <v>-0.5</v>
      </c>
      <c r="T157" s="49"/>
      <c r="U157" s="50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outlineLevel="2" x14ac:dyDescent="0.35">
      <c r="A158" s="1">
        <v>4</v>
      </c>
      <c r="B158" s="2" t="s">
        <v>861</v>
      </c>
      <c r="C158" s="44"/>
      <c r="D158" s="51"/>
      <c r="E158" s="4"/>
      <c r="F158" s="52" t="s">
        <v>862</v>
      </c>
      <c r="G158" s="58">
        <v>1</v>
      </c>
      <c r="H158" s="53" t="s">
        <v>861</v>
      </c>
      <c r="I158" s="54" t="s">
        <v>863</v>
      </c>
      <c r="J158" s="55"/>
      <c r="K158" s="56">
        <v>1</v>
      </c>
      <c r="L158" s="56">
        <v>7.2</v>
      </c>
      <c r="M158" s="56"/>
      <c r="N158" s="56">
        <v>2.9</v>
      </c>
      <c r="O158" s="56"/>
      <c r="P158" s="56"/>
      <c r="Q158" s="56"/>
      <c r="R158" s="56">
        <v>20.88</v>
      </c>
      <c r="S158" s="56">
        <v>20.88</v>
      </c>
      <c r="T158" s="49"/>
      <c r="U158" s="50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outlineLevel="2" x14ac:dyDescent="0.35">
      <c r="A159" s="1">
        <v>4</v>
      </c>
      <c r="B159" s="2" t="s">
        <v>864</v>
      </c>
      <c r="C159" s="44"/>
      <c r="D159" s="51"/>
      <c r="E159" s="4"/>
      <c r="F159" s="52" t="s">
        <v>865</v>
      </c>
      <c r="G159" s="58">
        <v>1</v>
      </c>
      <c r="H159" s="53" t="s">
        <v>864</v>
      </c>
      <c r="I159" s="54" t="s">
        <v>583</v>
      </c>
      <c r="J159" s="55"/>
      <c r="K159" s="56">
        <v>-1</v>
      </c>
      <c r="L159" s="56">
        <v>0.86</v>
      </c>
      <c r="M159" s="56"/>
      <c r="N159" s="56">
        <v>2.1</v>
      </c>
      <c r="O159" s="56"/>
      <c r="P159" s="56"/>
      <c r="Q159" s="56"/>
      <c r="R159" s="56">
        <v>1.806</v>
      </c>
      <c r="S159" s="56">
        <v>-1.81</v>
      </c>
      <c r="T159" s="49"/>
      <c r="U159" s="50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outlineLevel="2" x14ac:dyDescent="0.35">
      <c r="A160" s="1">
        <v>4</v>
      </c>
      <c r="B160" s="2" t="s">
        <v>866</v>
      </c>
      <c r="C160" s="44"/>
      <c r="D160" s="51"/>
      <c r="E160" s="4"/>
      <c r="F160" s="52" t="s">
        <v>867</v>
      </c>
      <c r="G160" s="58">
        <v>1</v>
      </c>
      <c r="H160" s="53" t="s">
        <v>866</v>
      </c>
      <c r="I160" s="54" t="s">
        <v>601</v>
      </c>
      <c r="J160" s="55"/>
      <c r="K160" s="56">
        <v>-1</v>
      </c>
      <c r="L160" s="56">
        <v>1</v>
      </c>
      <c r="M160" s="56"/>
      <c r="N160" s="56">
        <v>0.5</v>
      </c>
      <c r="O160" s="56"/>
      <c r="P160" s="56"/>
      <c r="Q160" s="56"/>
      <c r="R160" s="56">
        <v>0.5</v>
      </c>
      <c r="S160" s="56">
        <v>-0.5</v>
      </c>
      <c r="T160" s="49"/>
      <c r="U160" s="5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outlineLevel="2" x14ac:dyDescent="0.35">
      <c r="A161" s="1">
        <v>4</v>
      </c>
      <c r="B161" s="2" t="s">
        <v>868</v>
      </c>
      <c r="C161" s="44"/>
      <c r="D161" s="51"/>
      <c r="E161" s="4"/>
      <c r="F161" s="52" t="s">
        <v>869</v>
      </c>
      <c r="G161" s="58">
        <v>1</v>
      </c>
      <c r="H161" s="53" t="s">
        <v>868</v>
      </c>
      <c r="I161" s="54" t="s">
        <v>870</v>
      </c>
      <c r="J161" s="55"/>
      <c r="K161" s="56">
        <v>1</v>
      </c>
      <c r="L161" s="56">
        <v>44.7</v>
      </c>
      <c r="M161" s="56"/>
      <c r="N161" s="56">
        <v>2.9</v>
      </c>
      <c r="O161" s="56"/>
      <c r="P161" s="56"/>
      <c r="Q161" s="56"/>
      <c r="R161" s="56">
        <v>129.63</v>
      </c>
      <c r="S161" s="56">
        <v>129.63</v>
      </c>
      <c r="T161" s="49"/>
      <c r="U161" s="50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outlineLevel="2" x14ac:dyDescent="0.35">
      <c r="A162" s="1">
        <v>4</v>
      </c>
      <c r="B162" s="2" t="s">
        <v>871</v>
      </c>
      <c r="C162" s="44"/>
      <c r="D162" s="51"/>
      <c r="E162" s="4"/>
      <c r="F162" s="52" t="s">
        <v>872</v>
      </c>
      <c r="G162" s="58">
        <v>1</v>
      </c>
      <c r="H162" s="53" t="s">
        <v>871</v>
      </c>
      <c r="I162" s="54" t="s">
        <v>718</v>
      </c>
      <c r="J162" s="55"/>
      <c r="K162" s="56">
        <v>-1</v>
      </c>
      <c r="L162" s="56">
        <v>5.13</v>
      </c>
      <c r="M162" s="56"/>
      <c r="N162" s="56">
        <v>2.9</v>
      </c>
      <c r="O162" s="56"/>
      <c r="P162" s="56"/>
      <c r="Q162" s="56"/>
      <c r="R162" s="56">
        <v>14.876999999999999</v>
      </c>
      <c r="S162" s="56">
        <v>-14.88</v>
      </c>
      <c r="T162" s="49"/>
      <c r="U162" s="50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outlineLevel="2" x14ac:dyDescent="0.35">
      <c r="A163" s="1">
        <v>4</v>
      </c>
      <c r="B163" s="2" t="s">
        <v>873</v>
      </c>
      <c r="C163" s="44"/>
      <c r="D163" s="51"/>
      <c r="E163" s="4"/>
      <c r="F163" s="52" t="s">
        <v>874</v>
      </c>
      <c r="G163" s="58">
        <v>1</v>
      </c>
      <c r="H163" s="53" t="s">
        <v>873</v>
      </c>
      <c r="I163" s="54" t="s">
        <v>583</v>
      </c>
      <c r="J163" s="55"/>
      <c r="K163" s="56">
        <v>-8</v>
      </c>
      <c r="L163" s="56">
        <v>0.86</v>
      </c>
      <c r="M163" s="56"/>
      <c r="N163" s="56">
        <v>2.1</v>
      </c>
      <c r="O163" s="56"/>
      <c r="P163" s="56"/>
      <c r="Q163" s="56"/>
      <c r="R163" s="56">
        <v>1.806</v>
      </c>
      <c r="S163" s="56">
        <v>-14.45</v>
      </c>
      <c r="T163" s="49"/>
      <c r="U163" s="50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outlineLevel="2" x14ac:dyDescent="0.35">
      <c r="A164" s="1">
        <v>4</v>
      </c>
      <c r="B164" s="2" t="s">
        <v>875</v>
      </c>
      <c r="C164" s="44"/>
      <c r="D164" s="51"/>
      <c r="E164" s="4"/>
      <c r="F164" s="52" t="s">
        <v>876</v>
      </c>
      <c r="G164" s="58">
        <v>1</v>
      </c>
      <c r="H164" s="53" t="s">
        <v>875</v>
      </c>
      <c r="I164" s="54" t="s">
        <v>659</v>
      </c>
      <c r="J164" s="55"/>
      <c r="K164" s="56">
        <v>-1</v>
      </c>
      <c r="L164" s="56">
        <v>0.76</v>
      </c>
      <c r="M164" s="56"/>
      <c r="N164" s="56">
        <v>2.1</v>
      </c>
      <c r="O164" s="56"/>
      <c r="P164" s="56"/>
      <c r="Q164" s="56"/>
      <c r="R164" s="56">
        <v>1.5960000000000001</v>
      </c>
      <c r="S164" s="56">
        <v>-1.6</v>
      </c>
      <c r="T164" s="49"/>
      <c r="U164" s="50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outlineLevel="2" x14ac:dyDescent="0.35">
      <c r="A165" s="1">
        <v>4</v>
      </c>
      <c r="B165" s="2" t="s">
        <v>877</v>
      </c>
      <c r="C165" s="44"/>
      <c r="D165" s="51"/>
      <c r="E165" s="4"/>
      <c r="F165" s="52" t="s">
        <v>878</v>
      </c>
      <c r="G165" s="58">
        <v>1</v>
      </c>
      <c r="H165" s="53" t="s">
        <v>877</v>
      </c>
      <c r="I165" s="55" t="s">
        <v>685</v>
      </c>
      <c r="J165" s="55"/>
      <c r="K165" s="56"/>
      <c r="L165" s="56"/>
      <c r="M165" s="56"/>
      <c r="N165" s="56"/>
      <c r="O165" s="56"/>
      <c r="P165" s="56"/>
      <c r="Q165" s="56"/>
      <c r="R165" s="56"/>
      <c r="S165" s="56">
        <v>0</v>
      </c>
      <c r="T165" s="49"/>
      <c r="U165" s="50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outlineLevel="2" x14ac:dyDescent="0.35">
      <c r="A166" s="1">
        <v>4</v>
      </c>
      <c r="B166" s="2" t="s">
        <v>879</v>
      </c>
      <c r="C166" s="44"/>
      <c r="D166" s="51"/>
      <c r="E166" s="4"/>
      <c r="F166" s="52" t="s">
        <v>880</v>
      </c>
      <c r="G166" s="58">
        <v>1</v>
      </c>
      <c r="H166" s="53" t="s">
        <v>879</v>
      </c>
      <c r="I166" s="54" t="s">
        <v>881</v>
      </c>
      <c r="J166" s="55"/>
      <c r="K166" s="56">
        <v>1</v>
      </c>
      <c r="L166" s="56">
        <v>42.2</v>
      </c>
      <c r="M166" s="56"/>
      <c r="N166" s="56">
        <v>3</v>
      </c>
      <c r="O166" s="56"/>
      <c r="P166" s="56"/>
      <c r="Q166" s="56"/>
      <c r="R166" s="56">
        <v>126.60000000000001</v>
      </c>
      <c r="S166" s="56">
        <v>126.6</v>
      </c>
      <c r="T166" s="49"/>
      <c r="U166" s="50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outlineLevel="2" x14ac:dyDescent="0.35">
      <c r="A167" s="1">
        <v>4</v>
      </c>
      <c r="B167" s="2" t="s">
        <v>882</v>
      </c>
      <c r="C167" s="44"/>
      <c r="D167" s="51"/>
      <c r="E167" s="4"/>
      <c r="F167" s="52" t="s">
        <v>883</v>
      </c>
      <c r="G167" s="58">
        <v>1</v>
      </c>
      <c r="H167" s="53" t="s">
        <v>882</v>
      </c>
      <c r="I167" s="54" t="s">
        <v>884</v>
      </c>
      <c r="J167" s="55"/>
      <c r="K167" s="56">
        <v>1</v>
      </c>
      <c r="L167" s="56">
        <v>7.84</v>
      </c>
      <c r="M167" s="56"/>
      <c r="N167" s="56">
        <v>0.5</v>
      </c>
      <c r="O167" s="56"/>
      <c r="P167" s="56"/>
      <c r="Q167" s="56"/>
      <c r="R167" s="56">
        <v>3.92</v>
      </c>
      <c r="S167" s="56">
        <v>3.92</v>
      </c>
      <c r="T167" s="49"/>
      <c r="U167" s="50"/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spans="1:35" outlineLevel="2" x14ac:dyDescent="0.35">
      <c r="A168" s="1">
        <v>4</v>
      </c>
      <c r="B168" s="2" t="s">
        <v>885</v>
      </c>
      <c r="C168" s="44"/>
      <c r="D168" s="51"/>
      <c r="E168" s="4"/>
      <c r="F168" s="52" t="s">
        <v>886</v>
      </c>
      <c r="G168" s="58">
        <v>1</v>
      </c>
      <c r="H168" s="53" t="s">
        <v>885</v>
      </c>
      <c r="I168" s="54" t="s">
        <v>887</v>
      </c>
      <c r="J168" s="55"/>
      <c r="K168" s="56">
        <v>-1</v>
      </c>
      <c r="L168" s="56">
        <v>1.8</v>
      </c>
      <c r="M168" s="56"/>
      <c r="N168" s="56">
        <v>2.1</v>
      </c>
      <c r="O168" s="56"/>
      <c r="P168" s="56"/>
      <c r="Q168" s="56"/>
      <c r="R168" s="56">
        <v>3.7800000000000002</v>
      </c>
      <c r="S168" s="56">
        <v>-3.78</v>
      </c>
      <c r="T168" s="49"/>
      <c r="U168" s="50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spans="1:35" outlineLevel="2" x14ac:dyDescent="0.35">
      <c r="A169" s="1">
        <v>4</v>
      </c>
      <c r="B169" s="2" t="s">
        <v>888</v>
      </c>
      <c r="C169" s="44"/>
      <c r="D169" s="51"/>
      <c r="E169" s="4"/>
      <c r="F169" s="52" t="s">
        <v>889</v>
      </c>
      <c r="G169" s="58">
        <v>1</v>
      </c>
      <c r="H169" s="53" t="s">
        <v>888</v>
      </c>
      <c r="I169" s="54" t="s">
        <v>583</v>
      </c>
      <c r="J169" s="55"/>
      <c r="K169" s="56">
        <v>-1</v>
      </c>
      <c r="L169" s="56">
        <v>0.86</v>
      </c>
      <c r="M169" s="56"/>
      <c r="N169" s="56">
        <v>2.1</v>
      </c>
      <c r="O169" s="56"/>
      <c r="P169" s="56"/>
      <c r="Q169" s="56"/>
      <c r="R169" s="56">
        <v>1.806</v>
      </c>
      <c r="S169" s="56">
        <v>-1.81</v>
      </c>
      <c r="T169" s="49"/>
      <c r="U169" s="50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spans="1:35" outlineLevel="2" x14ac:dyDescent="0.35">
      <c r="A170" s="1">
        <v>4</v>
      </c>
      <c r="B170" s="2" t="s">
        <v>890</v>
      </c>
      <c r="C170" s="44"/>
      <c r="D170" s="51"/>
      <c r="E170" s="4"/>
      <c r="F170" s="52" t="s">
        <v>891</v>
      </c>
      <c r="G170" s="58">
        <v>1</v>
      </c>
      <c r="H170" s="53" t="s">
        <v>890</v>
      </c>
      <c r="I170" s="55" t="s">
        <v>700</v>
      </c>
      <c r="J170" s="55"/>
      <c r="K170" s="56"/>
      <c r="L170" s="56"/>
      <c r="M170" s="56"/>
      <c r="N170" s="56"/>
      <c r="O170" s="56"/>
      <c r="P170" s="56"/>
      <c r="Q170" s="56"/>
      <c r="R170" s="56"/>
      <c r="S170" s="56"/>
      <c r="T170" s="49"/>
      <c r="U170" s="50"/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spans="1:35" outlineLevel="2" x14ac:dyDescent="0.35">
      <c r="A171" s="1">
        <v>4</v>
      </c>
      <c r="B171" s="2" t="s">
        <v>892</v>
      </c>
      <c r="C171" s="44"/>
      <c r="D171" s="51"/>
      <c r="E171" s="4"/>
      <c r="F171" s="52" t="s">
        <v>893</v>
      </c>
      <c r="G171" s="58">
        <v>1</v>
      </c>
      <c r="H171" s="53" t="s">
        <v>892</v>
      </c>
      <c r="I171" s="54" t="s">
        <v>894</v>
      </c>
      <c r="J171" s="55"/>
      <c r="K171" s="56">
        <v>1</v>
      </c>
      <c r="L171" s="56">
        <v>18.600000000000001</v>
      </c>
      <c r="M171" s="56"/>
      <c r="N171" s="56">
        <v>2.6</v>
      </c>
      <c r="O171" s="56"/>
      <c r="P171" s="56"/>
      <c r="Q171" s="56"/>
      <c r="R171" s="56">
        <v>48.360000000000007</v>
      </c>
      <c r="S171" s="56">
        <v>48.36</v>
      </c>
      <c r="T171" s="49"/>
      <c r="U171" s="50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spans="1:35" outlineLevel="2" x14ac:dyDescent="0.35">
      <c r="A172" s="1">
        <v>4</v>
      </c>
      <c r="B172" s="2" t="s">
        <v>895</v>
      </c>
      <c r="C172" s="44"/>
      <c r="D172" s="51"/>
      <c r="E172" s="4"/>
      <c r="F172" s="52" t="s">
        <v>896</v>
      </c>
      <c r="G172" s="58">
        <v>1</v>
      </c>
      <c r="H172" s="53" t="s">
        <v>895</v>
      </c>
      <c r="I172" s="54" t="s">
        <v>583</v>
      </c>
      <c r="J172" s="55"/>
      <c r="K172" s="56">
        <v>-2</v>
      </c>
      <c r="L172" s="56">
        <v>0.86</v>
      </c>
      <c r="M172" s="56"/>
      <c r="N172" s="56">
        <v>2.1</v>
      </c>
      <c r="O172" s="56"/>
      <c r="P172" s="56"/>
      <c r="Q172" s="56"/>
      <c r="R172" s="56">
        <v>1.806</v>
      </c>
      <c r="S172" s="56">
        <v>-3.61</v>
      </c>
      <c r="T172" s="49"/>
      <c r="U172" s="50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spans="1:35" outlineLevel="2" x14ac:dyDescent="0.35">
      <c r="A173" s="1">
        <v>4</v>
      </c>
      <c r="B173" s="2" t="s">
        <v>897</v>
      </c>
      <c r="C173" s="44"/>
      <c r="D173" s="51"/>
      <c r="E173" s="4"/>
      <c r="F173" s="52" t="s">
        <v>898</v>
      </c>
      <c r="G173" s="58">
        <v>1</v>
      </c>
      <c r="H173" s="53" t="s">
        <v>897</v>
      </c>
      <c r="I173" s="54" t="s">
        <v>586</v>
      </c>
      <c r="J173" s="55"/>
      <c r="K173" s="56">
        <v>-1</v>
      </c>
      <c r="L173" s="56">
        <v>1.1000000000000001</v>
      </c>
      <c r="M173" s="56"/>
      <c r="N173" s="56">
        <v>1.2</v>
      </c>
      <c r="O173" s="56"/>
      <c r="P173" s="56"/>
      <c r="Q173" s="56"/>
      <c r="R173" s="56">
        <v>1.32</v>
      </c>
      <c r="S173" s="56">
        <v>-1.32</v>
      </c>
      <c r="T173" s="49"/>
      <c r="U173" s="50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spans="1:35" outlineLevel="2" x14ac:dyDescent="0.35">
      <c r="A174" s="1">
        <v>4</v>
      </c>
      <c r="B174" s="2" t="s">
        <v>899</v>
      </c>
      <c r="C174" s="44"/>
      <c r="D174" s="51"/>
      <c r="E174" s="4"/>
      <c r="F174" s="52" t="s">
        <v>900</v>
      </c>
      <c r="G174" s="58">
        <v>1</v>
      </c>
      <c r="H174" s="53" t="s">
        <v>899</v>
      </c>
      <c r="I174" s="54" t="s">
        <v>901</v>
      </c>
      <c r="J174" s="55"/>
      <c r="K174" s="56">
        <v>1</v>
      </c>
      <c r="L174" s="56">
        <v>9.5</v>
      </c>
      <c r="M174" s="56"/>
      <c r="N174" s="56">
        <v>2.9</v>
      </c>
      <c r="O174" s="56"/>
      <c r="P174" s="56"/>
      <c r="Q174" s="56"/>
      <c r="R174" s="56">
        <v>27.55</v>
      </c>
      <c r="S174" s="56">
        <v>27.55</v>
      </c>
      <c r="T174" s="49"/>
      <c r="U174" s="50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spans="1:35" outlineLevel="2" x14ac:dyDescent="0.35">
      <c r="A175" s="1">
        <v>4</v>
      </c>
      <c r="B175" s="2" t="s">
        <v>902</v>
      </c>
      <c r="C175" s="44"/>
      <c r="D175" s="51"/>
      <c r="E175" s="4"/>
      <c r="F175" s="52" t="s">
        <v>903</v>
      </c>
      <c r="G175" s="58">
        <v>1</v>
      </c>
      <c r="H175" s="53" t="s">
        <v>902</v>
      </c>
      <c r="I175" s="54" t="s">
        <v>583</v>
      </c>
      <c r="J175" s="55"/>
      <c r="K175" s="56">
        <v>-1</v>
      </c>
      <c r="L175" s="56">
        <v>0.86</v>
      </c>
      <c r="M175" s="56"/>
      <c r="N175" s="56">
        <v>2.1</v>
      </c>
      <c r="O175" s="56"/>
      <c r="P175" s="56"/>
      <c r="Q175" s="56"/>
      <c r="R175" s="56">
        <v>1.806</v>
      </c>
      <c r="S175" s="56">
        <v>-1.81</v>
      </c>
      <c r="T175" s="49"/>
      <c r="U175" s="50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spans="1:35" outlineLevel="2" x14ac:dyDescent="0.35">
      <c r="A176" s="1">
        <v>4</v>
      </c>
      <c r="B176" s="2" t="s">
        <v>904</v>
      </c>
      <c r="C176" s="44"/>
      <c r="D176" s="51"/>
      <c r="E176" s="4"/>
      <c r="F176" s="52" t="s">
        <v>905</v>
      </c>
      <c r="G176" s="58">
        <v>1</v>
      </c>
      <c r="H176" s="53" t="s">
        <v>904</v>
      </c>
      <c r="I176" s="54" t="s">
        <v>601</v>
      </c>
      <c r="J176" s="55"/>
      <c r="K176" s="56">
        <v>-1</v>
      </c>
      <c r="L176" s="56">
        <v>1</v>
      </c>
      <c r="M176" s="56"/>
      <c r="N176" s="56">
        <v>0.5</v>
      </c>
      <c r="O176" s="56"/>
      <c r="P176" s="56"/>
      <c r="Q176" s="56"/>
      <c r="R176" s="56">
        <v>0.5</v>
      </c>
      <c r="S176" s="56">
        <v>-0.5</v>
      </c>
      <c r="T176" s="49"/>
      <c r="U176" s="50"/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spans="1:35" outlineLevel="2" x14ac:dyDescent="0.35">
      <c r="A177" s="1">
        <v>4</v>
      </c>
      <c r="B177" s="2" t="s">
        <v>906</v>
      </c>
      <c r="C177" s="44"/>
      <c r="D177" s="51"/>
      <c r="E177" s="4"/>
      <c r="F177" s="52" t="s">
        <v>907</v>
      </c>
      <c r="G177" s="58">
        <v>1</v>
      </c>
      <c r="H177" s="53" t="s">
        <v>906</v>
      </c>
      <c r="I177" s="54" t="s">
        <v>589</v>
      </c>
      <c r="J177" s="55"/>
      <c r="K177" s="56">
        <v>1</v>
      </c>
      <c r="L177" s="56">
        <v>16.399999999999999</v>
      </c>
      <c r="M177" s="56"/>
      <c r="N177" s="56">
        <v>2.9</v>
      </c>
      <c r="O177" s="56"/>
      <c r="P177" s="56"/>
      <c r="Q177" s="56"/>
      <c r="R177" s="56">
        <v>47.559999999999995</v>
      </c>
      <c r="S177" s="56">
        <v>47.56</v>
      </c>
      <c r="T177" s="49"/>
      <c r="U177" s="50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spans="1:35" outlineLevel="2" x14ac:dyDescent="0.35">
      <c r="A178" s="1">
        <v>4</v>
      </c>
      <c r="B178" s="2" t="s">
        <v>908</v>
      </c>
      <c r="C178" s="44"/>
      <c r="D178" s="51"/>
      <c r="E178" s="4"/>
      <c r="F178" s="52" t="s">
        <v>909</v>
      </c>
      <c r="G178" s="58">
        <v>1</v>
      </c>
      <c r="H178" s="53" t="s">
        <v>908</v>
      </c>
      <c r="I178" s="54" t="s">
        <v>712</v>
      </c>
      <c r="J178" s="55"/>
      <c r="K178" s="56">
        <v>-2</v>
      </c>
      <c r="L178" s="56">
        <v>0.9</v>
      </c>
      <c r="M178" s="56"/>
      <c r="N178" s="56">
        <v>2.1</v>
      </c>
      <c r="O178" s="56"/>
      <c r="P178" s="56"/>
      <c r="Q178" s="56"/>
      <c r="R178" s="56">
        <v>1.8900000000000001</v>
      </c>
      <c r="S178" s="56">
        <v>-3.78</v>
      </c>
      <c r="T178" s="49"/>
      <c r="U178" s="50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spans="1:35" outlineLevel="2" x14ac:dyDescent="0.35">
      <c r="A179" s="1">
        <v>4</v>
      </c>
      <c r="B179" s="2" t="s">
        <v>910</v>
      </c>
      <c r="C179" s="44"/>
      <c r="D179" s="51"/>
      <c r="E179" s="4"/>
      <c r="F179" s="52" t="s">
        <v>911</v>
      </c>
      <c r="G179" s="58">
        <v>1</v>
      </c>
      <c r="H179" s="53" t="s">
        <v>910</v>
      </c>
      <c r="I179" s="54" t="s">
        <v>715</v>
      </c>
      <c r="J179" s="55"/>
      <c r="K179" s="56">
        <v>-1</v>
      </c>
      <c r="L179" s="56">
        <v>2</v>
      </c>
      <c r="M179" s="56"/>
      <c r="N179" s="56">
        <v>0.8</v>
      </c>
      <c r="O179" s="56"/>
      <c r="P179" s="56"/>
      <c r="Q179" s="56"/>
      <c r="R179" s="56">
        <v>1.6</v>
      </c>
      <c r="S179" s="56">
        <v>-1.6</v>
      </c>
      <c r="T179" s="49"/>
      <c r="U179" s="50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spans="1:35" outlineLevel="2" x14ac:dyDescent="0.35">
      <c r="A180" s="1">
        <v>4</v>
      </c>
      <c r="B180" s="2" t="s">
        <v>912</v>
      </c>
      <c r="C180" s="44"/>
      <c r="D180" s="51"/>
      <c r="E180" s="4"/>
      <c r="F180" s="52" t="s">
        <v>913</v>
      </c>
      <c r="G180" s="58">
        <v>1</v>
      </c>
      <c r="H180" s="53" t="s">
        <v>912</v>
      </c>
      <c r="I180" s="54" t="s">
        <v>723</v>
      </c>
      <c r="J180" s="55"/>
      <c r="K180" s="56">
        <v>1</v>
      </c>
      <c r="L180" s="56">
        <v>9.4</v>
      </c>
      <c r="M180" s="56"/>
      <c r="N180" s="56">
        <v>2.9</v>
      </c>
      <c r="O180" s="56"/>
      <c r="P180" s="56"/>
      <c r="Q180" s="56"/>
      <c r="R180" s="56">
        <v>27.26</v>
      </c>
      <c r="S180" s="56">
        <v>27.26</v>
      </c>
      <c r="T180" s="49"/>
      <c r="U180" s="5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spans="1:35" outlineLevel="2" x14ac:dyDescent="0.35">
      <c r="A181" s="1">
        <v>4</v>
      </c>
      <c r="B181" s="2" t="s">
        <v>914</v>
      </c>
      <c r="C181" s="44"/>
      <c r="D181" s="51"/>
      <c r="E181" s="4"/>
      <c r="F181" s="52" t="s">
        <v>915</v>
      </c>
      <c r="G181" s="58">
        <v>1</v>
      </c>
      <c r="H181" s="53" t="s">
        <v>914</v>
      </c>
      <c r="I181" s="54" t="s">
        <v>583</v>
      </c>
      <c r="J181" s="55"/>
      <c r="K181" s="56">
        <v>-1</v>
      </c>
      <c r="L181" s="56">
        <v>0.86</v>
      </c>
      <c r="M181" s="56"/>
      <c r="N181" s="56">
        <v>2.1</v>
      </c>
      <c r="O181" s="56"/>
      <c r="P181" s="56"/>
      <c r="Q181" s="56"/>
      <c r="R181" s="56">
        <v>1.806</v>
      </c>
      <c r="S181" s="56">
        <v>-1.81</v>
      </c>
      <c r="T181" s="49"/>
      <c r="U181" s="50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spans="1:35" outlineLevel="2" x14ac:dyDescent="0.35">
      <c r="A182" s="1">
        <v>4</v>
      </c>
      <c r="B182" s="2" t="s">
        <v>916</v>
      </c>
      <c r="C182" s="44"/>
      <c r="D182" s="51"/>
      <c r="E182" s="4"/>
      <c r="F182" s="52" t="s">
        <v>917</v>
      </c>
      <c r="G182" s="58">
        <v>1</v>
      </c>
      <c r="H182" s="53" t="s">
        <v>916</v>
      </c>
      <c r="I182" s="54" t="s">
        <v>601</v>
      </c>
      <c r="J182" s="55"/>
      <c r="K182" s="56">
        <v>-1</v>
      </c>
      <c r="L182" s="56">
        <v>1</v>
      </c>
      <c r="M182" s="56"/>
      <c r="N182" s="56">
        <v>0.5</v>
      </c>
      <c r="O182" s="56"/>
      <c r="P182" s="56"/>
      <c r="Q182" s="56"/>
      <c r="R182" s="56">
        <v>0.5</v>
      </c>
      <c r="S182" s="56">
        <v>-0.5</v>
      </c>
      <c r="T182" s="49"/>
      <c r="U182" s="50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spans="1:35" outlineLevel="2" x14ac:dyDescent="0.35">
      <c r="A183" s="1">
        <v>4</v>
      </c>
      <c r="B183" s="2" t="s">
        <v>918</v>
      </c>
      <c r="C183" s="44"/>
      <c r="D183" s="51"/>
      <c r="E183" s="4"/>
      <c r="F183" s="52" t="s">
        <v>919</v>
      </c>
      <c r="G183" s="58">
        <v>1</v>
      </c>
      <c r="H183" s="53" t="s">
        <v>918</v>
      </c>
      <c r="I183" s="54" t="s">
        <v>732</v>
      </c>
      <c r="J183" s="55"/>
      <c r="K183" s="56">
        <v>1</v>
      </c>
      <c r="L183" s="56">
        <v>21.4</v>
      </c>
      <c r="M183" s="56"/>
      <c r="N183" s="56">
        <v>2.9</v>
      </c>
      <c r="O183" s="56"/>
      <c r="P183" s="56"/>
      <c r="Q183" s="56"/>
      <c r="R183" s="56">
        <v>62.059999999999995</v>
      </c>
      <c r="S183" s="56">
        <v>62.06</v>
      </c>
      <c r="T183" s="49"/>
      <c r="U183" s="50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spans="1:35" outlineLevel="2" x14ac:dyDescent="0.35">
      <c r="A184" s="1">
        <v>4</v>
      </c>
      <c r="B184" s="2" t="s">
        <v>920</v>
      </c>
      <c r="C184" s="44"/>
      <c r="D184" s="51"/>
      <c r="E184" s="4"/>
      <c r="F184" s="52" t="s">
        <v>921</v>
      </c>
      <c r="G184" s="58">
        <v>1</v>
      </c>
      <c r="H184" s="53" t="s">
        <v>920</v>
      </c>
      <c r="I184" s="54" t="s">
        <v>583</v>
      </c>
      <c r="J184" s="55"/>
      <c r="K184" s="56">
        <v>-1</v>
      </c>
      <c r="L184" s="56">
        <v>0.86</v>
      </c>
      <c r="M184" s="56"/>
      <c r="N184" s="56">
        <v>2.1</v>
      </c>
      <c r="O184" s="56"/>
      <c r="P184" s="56"/>
      <c r="Q184" s="56"/>
      <c r="R184" s="56">
        <v>1.806</v>
      </c>
      <c r="S184" s="56">
        <v>-1.81</v>
      </c>
      <c r="T184" s="49"/>
      <c r="U184" s="50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spans="1:35" outlineLevel="2" x14ac:dyDescent="0.35">
      <c r="A185" s="1">
        <v>4</v>
      </c>
      <c r="B185" s="2" t="s">
        <v>922</v>
      </c>
      <c r="C185" s="44"/>
      <c r="D185" s="51"/>
      <c r="E185" s="4"/>
      <c r="F185" s="52" t="s">
        <v>923</v>
      </c>
      <c r="G185" s="58">
        <v>1</v>
      </c>
      <c r="H185" s="53" t="s">
        <v>922</v>
      </c>
      <c r="I185" s="54" t="s">
        <v>715</v>
      </c>
      <c r="J185" s="55"/>
      <c r="K185" s="56">
        <v>-1</v>
      </c>
      <c r="L185" s="56">
        <v>2</v>
      </c>
      <c r="M185" s="56"/>
      <c r="N185" s="56">
        <v>0.8</v>
      </c>
      <c r="O185" s="56"/>
      <c r="P185" s="56"/>
      <c r="Q185" s="56"/>
      <c r="R185" s="56">
        <v>1.6</v>
      </c>
      <c r="S185" s="56">
        <v>-1.6</v>
      </c>
      <c r="T185" s="49"/>
      <c r="U185" s="50"/>
      <c r="W185"/>
      <c r="X185"/>
      <c r="Y185"/>
      <c r="Z185"/>
      <c r="AA185"/>
      <c r="AB185"/>
      <c r="AC185"/>
      <c r="AD185"/>
      <c r="AE185"/>
      <c r="AF185"/>
      <c r="AG185"/>
      <c r="AH185"/>
      <c r="AI185"/>
    </row>
    <row r="186" spans="1:35" outlineLevel="2" x14ac:dyDescent="0.35">
      <c r="A186" s="1">
        <v>4</v>
      </c>
      <c r="B186" s="2" t="s">
        <v>924</v>
      </c>
      <c r="C186" s="44"/>
      <c r="D186" s="51"/>
      <c r="E186" s="4"/>
      <c r="F186" s="52" t="s">
        <v>925</v>
      </c>
      <c r="G186" s="58">
        <v>1</v>
      </c>
      <c r="H186" s="53" t="s">
        <v>924</v>
      </c>
      <c r="I186" s="54" t="s">
        <v>926</v>
      </c>
      <c r="J186" s="55"/>
      <c r="K186" s="56">
        <v>1</v>
      </c>
      <c r="L186" s="56">
        <v>14.6</v>
      </c>
      <c r="M186" s="56"/>
      <c r="N186" s="56">
        <v>2.9</v>
      </c>
      <c r="O186" s="56"/>
      <c r="P186" s="56"/>
      <c r="Q186" s="56"/>
      <c r="R186" s="56">
        <v>42.339999999999996</v>
      </c>
      <c r="S186" s="56">
        <v>42.34</v>
      </c>
      <c r="T186" s="49"/>
      <c r="U186" s="50"/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spans="1:35" outlineLevel="2" x14ac:dyDescent="0.35">
      <c r="A187" s="1">
        <v>4</v>
      </c>
      <c r="B187" s="2" t="s">
        <v>927</v>
      </c>
      <c r="C187" s="44"/>
      <c r="D187" s="51"/>
      <c r="E187" s="4"/>
      <c r="F187" s="52" t="s">
        <v>928</v>
      </c>
      <c r="G187" s="58">
        <v>1</v>
      </c>
      <c r="H187" s="53" t="s">
        <v>927</v>
      </c>
      <c r="I187" s="54" t="s">
        <v>583</v>
      </c>
      <c r="J187" s="55"/>
      <c r="K187" s="56">
        <v>-1</v>
      </c>
      <c r="L187" s="56">
        <v>0.86</v>
      </c>
      <c r="M187" s="56"/>
      <c r="N187" s="56">
        <v>2.1</v>
      </c>
      <c r="O187" s="56"/>
      <c r="P187" s="56"/>
      <c r="Q187" s="56"/>
      <c r="R187" s="56">
        <v>1.806</v>
      </c>
      <c r="S187" s="56">
        <v>-1.81</v>
      </c>
      <c r="T187" s="49"/>
      <c r="U187" s="50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spans="1:35" outlineLevel="2" x14ac:dyDescent="0.35">
      <c r="A188" s="1">
        <v>4</v>
      </c>
      <c r="B188" s="2" t="s">
        <v>929</v>
      </c>
      <c r="C188" s="44"/>
      <c r="D188" s="51"/>
      <c r="E188" s="4"/>
      <c r="F188" s="52" t="s">
        <v>930</v>
      </c>
      <c r="G188" s="58">
        <v>1</v>
      </c>
      <c r="H188" s="53" t="s">
        <v>929</v>
      </c>
      <c r="I188" s="54" t="s">
        <v>612</v>
      </c>
      <c r="J188" s="55"/>
      <c r="K188" s="56">
        <v>-1</v>
      </c>
      <c r="L188" s="56">
        <v>2.5</v>
      </c>
      <c r="M188" s="56"/>
      <c r="N188" s="56">
        <v>0.5</v>
      </c>
      <c r="O188" s="56"/>
      <c r="P188" s="56"/>
      <c r="Q188" s="56"/>
      <c r="R188" s="56">
        <v>1.25</v>
      </c>
      <c r="S188" s="56">
        <v>-1.25</v>
      </c>
      <c r="T188" s="49"/>
      <c r="U188" s="50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spans="1:35" outlineLevel="2" x14ac:dyDescent="0.35">
      <c r="A189" s="1">
        <v>4</v>
      </c>
      <c r="B189" s="2" t="s">
        <v>931</v>
      </c>
      <c r="C189" s="44"/>
      <c r="D189" s="51"/>
      <c r="E189" s="4"/>
      <c r="F189" s="52" t="s">
        <v>932</v>
      </c>
      <c r="G189" s="58">
        <v>1</v>
      </c>
      <c r="H189" s="53" t="s">
        <v>931</v>
      </c>
      <c r="I189" s="54" t="s">
        <v>741</v>
      </c>
      <c r="J189" s="55"/>
      <c r="K189" s="56">
        <v>1</v>
      </c>
      <c r="L189" s="56">
        <v>11.25</v>
      </c>
      <c r="M189" s="56"/>
      <c r="N189" s="56">
        <v>2.9</v>
      </c>
      <c r="O189" s="56"/>
      <c r="P189" s="56"/>
      <c r="Q189" s="56"/>
      <c r="R189" s="56">
        <v>32.625</v>
      </c>
      <c r="S189" s="56">
        <v>32.630000000000003</v>
      </c>
      <c r="T189" s="49"/>
      <c r="U189" s="50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spans="1:35" outlineLevel="2" x14ac:dyDescent="0.35">
      <c r="A190" s="1">
        <v>4</v>
      </c>
      <c r="B190" s="2" t="s">
        <v>933</v>
      </c>
      <c r="C190" s="44"/>
      <c r="D190" s="51"/>
      <c r="E190" s="4"/>
      <c r="F190" s="52" t="s">
        <v>934</v>
      </c>
      <c r="G190" s="58">
        <v>1</v>
      </c>
      <c r="H190" s="53" t="s">
        <v>933</v>
      </c>
      <c r="I190" s="54" t="s">
        <v>583</v>
      </c>
      <c r="J190" s="55"/>
      <c r="K190" s="56">
        <v>-1</v>
      </c>
      <c r="L190" s="56">
        <v>0.86</v>
      </c>
      <c r="M190" s="56"/>
      <c r="N190" s="56">
        <v>2.1</v>
      </c>
      <c r="O190" s="56"/>
      <c r="P190" s="56"/>
      <c r="Q190" s="56"/>
      <c r="R190" s="56">
        <v>1.806</v>
      </c>
      <c r="S190" s="56">
        <v>-1.81</v>
      </c>
      <c r="T190" s="49"/>
      <c r="U190" s="5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spans="1:35" outlineLevel="2" x14ac:dyDescent="0.35">
      <c r="A191" s="1">
        <v>4</v>
      </c>
      <c r="B191" s="2" t="s">
        <v>935</v>
      </c>
      <c r="C191" s="44"/>
      <c r="D191" s="51"/>
      <c r="E191" s="4"/>
      <c r="F191" s="52" t="s">
        <v>936</v>
      </c>
      <c r="G191" s="58">
        <v>1</v>
      </c>
      <c r="H191" s="53" t="s">
        <v>935</v>
      </c>
      <c r="I191" s="54" t="s">
        <v>669</v>
      </c>
      <c r="J191" s="55"/>
      <c r="K191" s="56">
        <v>2</v>
      </c>
      <c r="L191" s="56">
        <v>7.1</v>
      </c>
      <c r="M191" s="56"/>
      <c r="N191" s="56">
        <v>2.8</v>
      </c>
      <c r="O191" s="56"/>
      <c r="P191" s="56"/>
      <c r="Q191" s="56"/>
      <c r="R191" s="56">
        <v>19.88</v>
      </c>
      <c r="S191" s="56">
        <v>39.76</v>
      </c>
      <c r="T191" s="49"/>
      <c r="U191" s="50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spans="1:35" outlineLevel="2" x14ac:dyDescent="0.35">
      <c r="A192" s="1">
        <v>4</v>
      </c>
      <c r="B192" s="2" t="s">
        <v>937</v>
      </c>
      <c r="C192" s="44"/>
      <c r="D192" s="51"/>
      <c r="E192" s="4"/>
      <c r="F192" s="52" t="s">
        <v>938</v>
      </c>
      <c r="G192" s="58">
        <v>1</v>
      </c>
      <c r="H192" s="53" t="s">
        <v>937</v>
      </c>
      <c r="I192" s="54" t="s">
        <v>583</v>
      </c>
      <c r="J192" s="55"/>
      <c r="K192" s="56">
        <v>-2</v>
      </c>
      <c r="L192" s="56">
        <v>0.86</v>
      </c>
      <c r="M192" s="56"/>
      <c r="N192" s="56">
        <v>2.1</v>
      </c>
      <c r="O192" s="56"/>
      <c r="P192" s="56"/>
      <c r="Q192" s="56"/>
      <c r="R192" s="56">
        <v>1.806</v>
      </c>
      <c r="S192" s="56">
        <v>-3.61</v>
      </c>
      <c r="T192" s="49"/>
      <c r="U192" s="50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pans="1:35" outlineLevel="2" x14ac:dyDescent="0.35">
      <c r="A193" s="1">
        <v>4</v>
      </c>
      <c r="B193" s="2" t="s">
        <v>939</v>
      </c>
      <c r="C193" s="44"/>
      <c r="D193" s="51"/>
      <c r="E193" s="4"/>
      <c r="F193" s="52" t="s">
        <v>940</v>
      </c>
      <c r="G193" s="58">
        <v>1</v>
      </c>
      <c r="H193" s="53" t="s">
        <v>939</v>
      </c>
      <c r="I193" s="54" t="s">
        <v>601</v>
      </c>
      <c r="J193" s="55"/>
      <c r="K193" s="56">
        <v>-2</v>
      </c>
      <c r="L193" s="56">
        <v>1</v>
      </c>
      <c r="M193" s="56"/>
      <c r="N193" s="56">
        <v>0.5</v>
      </c>
      <c r="O193" s="56"/>
      <c r="P193" s="56"/>
      <c r="Q193" s="56"/>
      <c r="R193" s="56">
        <v>0.5</v>
      </c>
      <c r="S193" s="56">
        <v>-1</v>
      </c>
      <c r="T193" s="49"/>
      <c r="U193" s="50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spans="1:35" outlineLevel="2" x14ac:dyDescent="0.35">
      <c r="A194" s="1">
        <v>4</v>
      </c>
      <c r="B194" s="2" t="s">
        <v>941</v>
      </c>
      <c r="C194" s="44"/>
      <c r="D194" s="51"/>
      <c r="E194" s="4"/>
      <c r="F194" s="52" t="s">
        <v>942</v>
      </c>
      <c r="G194" s="58">
        <v>1</v>
      </c>
      <c r="H194" s="53" t="s">
        <v>941</v>
      </c>
      <c r="I194" s="54" t="s">
        <v>870</v>
      </c>
      <c r="J194" s="55"/>
      <c r="K194" s="56">
        <v>1</v>
      </c>
      <c r="L194" s="56">
        <v>40.700000000000003</v>
      </c>
      <c r="M194" s="56"/>
      <c r="N194" s="56">
        <v>3</v>
      </c>
      <c r="O194" s="56"/>
      <c r="P194" s="56"/>
      <c r="Q194" s="56"/>
      <c r="R194" s="56">
        <v>122.10000000000001</v>
      </c>
      <c r="S194" s="56">
        <v>122.1</v>
      </c>
      <c r="T194" s="49"/>
      <c r="U194" s="50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spans="1:35" outlineLevel="2" x14ac:dyDescent="0.35">
      <c r="A195" s="1">
        <v>4</v>
      </c>
      <c r="B195" s="2" t="s">
        <v>943</v>
      </c>
      <c r="C195" s="44"/>
      <c r="D195" s="51"/>
      <c r="E195" s="4"/>
      <c r="F195" s="52" t="s">
        <v>944</v>
      </c>
      <c r="G195" s="58">
        <v>1</v>
      </c>
      <c r="H195" s="53" t="s">
        <v>943</v>
      </c>
      <c r="I195" s="54" t="s">
        <v>583</v>
      </c>
      <c r="J195" s="55"/>
      <c r="K195" s="56">
        <v>-7</v>
      </c>
      <c r="L195" s="56">
        <v>0.86</v>
      </c>
      <c r="M195" s="56"/>
      <c r="N195" s="56">
        <v>2.1</v>
      </c>
      <c r="O195" s="56"/>
      <c r="P195" s="56"/>
      <c r="Q195" s="56"/>
      <c r="R195" s="56">
        <v>1.806</v>
      </c>
      <c r="S195" s="56">
        <v>-12.64</v>
      </c>
      <c r="T195" s="49"/>
      <c r="U195" s="50"/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pans="1:35" outlineLevel="2" x14ac:dyDescent="0.35">
      <c r="A196" s="1">
        <v>4</v>
      </c>
      <c r="B196" s="2" t="s">
        <v>945</v>
      </c>
      <c r="C196" s="44"/>
      <c r="D196" s="51"/>
      <c r="E196" s="4"/>
      <c r="F196" s="52" t="s">
        <v>946</v>
      </c>
      <c r="G196" s="58">
        <v>1</v>
      </c>
      <c r="H196" s="53" t="s">
        <v>945</v>
      </c>
      <c r="I196" s="54" t="s">
        <v>712</v>
      </c>
      <c r="J196" s="55"/>
      <c r="K196" s="56">
        <v>-1</v>
      </c>
      <c r="L196" s="56">
        <v>0.9</v>
      </c>
      <c r="M196" s="56"/>
      <c r="N196" s="56">
        <v>2.1</v>
      </c>
      <c r="O196" s="56"/>
      <c r="P196" s="56"/>
      <c r="Q196" s="56"/>
      <c r="R196" s="56">
        <v>1.8900000000000001</v>
      </c>
      <c r="S196" s="56">
        <v>-1.89</v>
      </c>
      <c r="T196" s="49"/>
      <c r="U196" s="50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pans="1:35" ht="105" customHeight="1" outlineLevel="2" x14ac:dyDescent="0.35">
      <c r="A197" s="1">
        <v>3</v>
      </c>
      <c r="B197" s="2" t="s">
        <v>947</v>
      </c>
      <c r="C197" s="44" t="s">
        <v>50</v>
      </c>
      <c r="D197" s="51">
        <v>87548</v>
      </c>
      <c r="E197" s="4" t="s">
        <v>45</v>
      </c>
      <c r="F197" s="4" t="s">
        <v>948</v>
      </c>
      <c r="G197" s="58">
        <v>1</v>
      </c>
      <c r="H197" s="46" t="s">
        <v>947</v>
      </c>
      <c r="I197" s="47" t="s">
        <v>949</v>
      </c>
      <c r="J197" s="48"/>
      <c r="K197" s="48"/>
      <c r="L197" s="49"/>
      <c r="M197" s="49"/>
      <c r="N197" s="49"/>
      <c r="O197" s="49"/>
      <c r="P197" s="49"/>
      <c r="Q197" s="49"/>
      <c r="R197" s="49"/>
      <c r="S197" s="49"/>
      <c r="T197" s="49">
        <v>300</v>
      </c>
      <c r="U197" s="50" t="s">
        <v>47</v>
      </c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spans="1:35" outlineLevel="2" x14ac:dyDescent="0.35">
      <c r="A198" s="1">
        <v>4</v>
      </c>
      <c r="B198" s="2" t="s">
        <v>950</v>
      </c>
      <c r="C198" s="44"/>
      <c r="D198" s="51"/>
      <c r="E198" s="4"/>
      <c r="F198" s="52" t="s">
        <v>951</v>
      </c>
      <c r="G198" s="58">
        <v>1</v>
      </c>
      <c r="H198" s="53" t="s">
        <v>950</v>
      </c>
      <c r="I198" s="54" t="s">
        <v>952</v>
      </c>
      <c r="J198" s="55"/>
      <c r="K198" s="56">
        <v>1</v>
      </c>
      <c r="L198" s="56">
        <v>1015.4800000000002</v>
      </c>
      <c r="M198" s="56"/>
      <c r="N198" s="56"/>
      <c r="O198" s="56"/>
      <c r="P198" s="56"/>
      <c r="Q198" s="56"/>
      <c r="R198" s="56">
        <v>1015.4800000000002</v>
      </c>
      <c r="S198" s="56">
        <v>1015.48</v>
      </c>
      <c r="T198" s="49"/>
      <c r="U198" s="50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outlineLevel="2" x14ac:dyDescent="0.35">
      <c r="A199" s="1">
        <v>4</v>
      </c>
      <c r="B199" s="2" t="s">
        <v>953</v>
      </c>
      <c r="C199" s="44"/>
      <c r="D199" s="51"/>
      <c r="E199" s="4"/>
      <c r="F199" s="52" t="s">
        <v>954</v>
      </c>
      <c r="G199" s="58">
        <v>1</v>
      </c>
      <c r="H199" s="53" t="s">
        <v>953</v>
      </c>
      <c r="I199" s="54" t="s">
        <v>955</v>
      </c>
      <c r="J199" s="55"/>
      <c r="K199" s="56">
        <v>-1</v>
      </c>
      <c r="L199" s="56">
        <v>225.04999999999995</v>
      </c>
      <c r="M199" s="56"/>
      <c r="N199" s="56"/>
      <c r="O199" s="56"/>
      <c r="P199" s="56"/>
      <c r="Q199" s="56"/>
      <c r="R199" s="56">
        <v>225.04999999999995</v>
      </c>
      <c r="S199" s="56">
        <v>-225.05</v>
      </c>
      <c r="T199" s="49"/>
      <c r="U199" s="50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ht="123" customHeight="1" outlineLevel="2" x14ac:dyDescent="0.35">
      <c r="A200" s="1">
        <v>3</v>
      </c>
      <c r="B200" s="2" t="s">
        <v>956</v>
      </c>
      <c r="C200" s="44" t="s">
        <v>50</v>
      </c>
      <c r="D200" s="51">
        <v>87536</v>
      </c>
      <c r="E200" s="4" t="s">
        <v>45</v>
      </c>
      <c r="F200" s="4" t="s">
        <v>957</v>
      </c>
      <c r="G200" s="58">
        <v>1</v>
      </c>
      <c r="H200" s="46" t="s">
        <v>956</v>
      </c>
      <c r="I200" s="47" t="s">
        <v>958</v>
      </c>
      <c r="J200" s="48"/>
      <c r="K200" s="48"/>
      <c r="L200" s="49"/>
      <c r="M200" s="49"/>
      <c r="N200" s="49"/>
      <c r="O200" s="49"/>
      <c r="P200" s="49"/>
      <c r="Q200" s="49"/>
      <c r="R200" s="49"/>
      <c r="S200" s="49"/>
      <c r="T200" s="49">
        <v>50</v>
      </c>
      <c r="U200" s="50" t="s">
        <v>47</v>
      </c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pans="1:35" ht="18" customHeight="1" outlineLevel="2" x14ac:dyDescent="0.35">
      <c r="C201" s="44"/>
      <c r="D201" s="51"/>
      <c r="E201" s="4"/>
      <c r="G201" s="58"/>
      <c r="H201" s="46"/>
      <c r="I201" s="55" t="s">
        <v>182</v>
      </c>
      <c r="J201" s="48"/>
      <c r="K201" s="48"/>
      <c r="L201" s="49"/>
      <c r="M201" s="49"/>
      <c r="N201" s="49"/>
      <c r="O201" s="49"/>
      <c r="P201" s="49"/>
      <c r="Q201" s="49"/>
      <c r="R201" s="49"/>
      <c r="S201" s="49"/>
      <c r="T201" s="49"/>
      <c r="U201" s="50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pans="1:35" outlineLevel="2" x14ac:dyDescent="0.35">
      <c r="A202" s="1">
        <v>4</v>
      </c>
      <c r="B202" s="2" t="s">
        <v>959</v>
      </c>
      <c r="C202" s="44"/>
      <c r="D202" s="51"/>
      <c r="E202" s="4"/>
      <c r="F202" s="52" t="s">
        <v>960</v>
      </c>
      <c r="G202" s="58">
        <v>1</v>
      </c>
      <c r="H202" s="53" t="s">
        <v>959</v>
      </c>
      <c r="I202" s="54" t="s">
        <v>589</v>
      </c>
      <c r="J202" s="55"/>
      <c r="K202" s="56">
        <v>1</v>
      </c>
      <c r="L202" s="56">
        <v>14.3</v>
      </c>
      <c r="M202" s="56"/>
      <c r="N202" s="56">
        <v>2.9</v>
      </c>
      <c r="O202" s="56"/>
      <c r="P202" s="56"/>
      <c r="Q202" s="56"/>
      <c r="R202" s="56">
        <v>41.47</v>
      </c>
      <c r="S202" s="56">
        <v>41.47</v>
      </c>
      <c r="T202" s="49"/>
      <c r="U202" s="50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pans="1:35" outlineLevel="2" x14ac:dyDescent="0.35">
      <c r="A203" s="1">
        <v>4</v>
      </c>
      <c r="B203" s="2" t="s">
        <v>961</v>
      </c>
      <c r="C203" s="44"/>
      <c r="D203" s="51"/>
      <c r="E203" s="4"/>
      <c r="F203" s="52" t="s">
        <v>962</v>
      </c>
      <c r="G203" s="58">
        <v>1</v>
      </c>
      <c r="H203" s="53" t="s">
        <v>961</v>
      </c>
      <c r="I203" s="54" t="s">
        <v>583</v>
      </c>
      <c r="J203" s="55"/>
      <c r="K203" s="56">
        <v>-1</v>
      </c>
      <c r="L203" s="56">
        <v>0.86</v>
      </c>
      <c r="M203" s="56"/>
      <c r="N203" s="56">
        <v>2.1</v>
      </c>
      <c r="O203" s="56"/>
      <c r="P203" s="56"/>
      <c r="Q203" s="56"/>
      <c r="R203" s="56">
        <v>1.806</v>
      </c>
      <c r="S203" s="56">
        <v>-1.81</v>
      </c>
      <c r="T203" s="49"/>
      <c r="U203" s="50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pans="1:35" outlineLevel="2" x14ac:dyDescent="0.35">
      <c r="A204" s="1">
        <v>4</v>
      </c>
      <c r="B204" s="2" t="s">
        <v>963</v>
      </c>
      <c r="C204" s="44"/>
      <c r="D204" s="51"/>
      <c r="E204" s="4"/>
      <c r="F204" s="52" t="s">
        <v>964</v>
      </c>
      <c r="G204" s="58">
        <v>1</v>
      </c>
      <c r="H204" s="53" t="s">
        <v>963</v>
      </c>
      <c r="I204" s="54" t="s">
        <v>586</v>
      </c>
      <c r="J204" s="55"/>
      <c r="K204" s="56">
        <v>-1</v>
      </c>
      <c r="L204" s="56">
        <v>1.1000000000000001</v>
      </c>
      <c r="M204" s="56"/>
      <c r="N204" s="56">
        <v>1.2</v>
      </c>
      <c r="O204" s="56"/>
      <c r="P204" s="56"/>
      <c r="Q204" s="56"/>
      <c r="R204" s="56">
        <v>1.32</v>
      </c>
      <c r="S204" s="56">
        <v>-1.32</v>
      </c>
      <c r="T204" s="49"/>
      <c r="U204" s="50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outlineLevel="2" x14ac:dyDescent="0.35">
      <c r="A205" s="1">
        <v>4</v>
      </c>
      <c r="B205" s="2" t="s">
        <v>965</v>
      </c>
      <c r="C205" s="44"/>
      <c r="D205" s="51"/>
      <c r="E205" s="4"/>
      <c r="F205" s="52" t="s">
        <v>966</v>
      </c>
      <c r="G205" s="58">
        <v>1</v>
      </c>
      <c r="H205" s="53" t="s">
        <v>965</v>
      </c>
      <c r="I205" s="54" t="s">
        <v>809</v>
      </c>
      <c r="J205" s="55"/>
      <c r="K205" s="56">
        <v>1</v>
      </c>
      <c r="L205" s="56">
        <v>8.1999999999999993</v>
      </c>
      <c r="M205" s="56"/>
      <c r="N205" s="56">
        <v>2.9</v>
      </c>
      <c r="O205" s="56"/>
      <c r="P205" s="56"/>
      <c r="Q205" s="56"/>
      <c r="R205" s="56">
        <v>23.779999999999998</v>
      </c>
      <c r="S205" s="56">
        <v>23.78</v>
      </c>
      <c r="T205" s="49"/>
      <c r="U205" s="50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pans="1:35" outlineLevel="2" x14ac:dyDescent="0.35">
      <c r="A206" s="1">
        <v>4</v>
      </c>
      <c r="B206" s="2" t="s">
        <v>967</v>
      </c>
      <c r="C206" s="44"/>
      <c r="D206" s="51"/>
      <c r="E206" s="4"/>
      <c r="F206" s="52" t="s">
        <v>968</v>
      </c>
      <c r="G206" s="58">
        <v>1</v>
      </c>
      <c r="H206" s="53" t="s">
        <v>967</v>
      </c>
      <c r="I206" s="54" t="s">
        <v>583</v>
      </c>
      <c r="J206" s="55"/>
      <c r="K206" s="56">
        <v>-1</v>
      </c>
      <c r="L206" s="56">
        <v>0.86</v>
      </c>
      <c r="M206" s="56"/>
      <c r="N206" s="56">
        <v>2.1</v>
      </c>
      <c r="O206" s="56"/>
      <c r="P206" s="56"/>
      <c r="Q206" s="56"/>
      <c r="R206" s="56">
        <v>1.806</v>
      </c>
      <c r="S206" s="56">
        <v>-1.81</v>
      </c>
      <c r="T206" s="49"/>
      <c r="U206" s="50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outlineLevel="2" x14ac:dyDescent="0.35">
      <c r="A207" s="1">
        <v>4</v>
      </c>
      <c r="B207" s="2" t="s">
        <v>969</v>
      </c>
      <c r="C207" s="44"/>
      <c r="D207" s="51"/>
      <c r="E207" s="4"/>
      <c r="F207" s="52" t="s">
        <v>970</v>
      </c>
      <c r="G207" s="58">
        <v>1</v>
      </c>
      <c r="H207" s="53" t="s">
        <v>969</v>
      </c>
      <c r="I207" s="54" t="s">
        <v>601</v>
      </c>
      <c r="J207" s="55"/>
      <c r="K207" s="56">
        <v>-1</v>
      </c>
      <c r="L207" s="56">
        <v>1</v>
      </c>
      <c r="M207" s="56"/>
      <c r="N207" s="56">
        <v>0.5</v>
      </c>
      <c r="O207" s="56"/>
      <c r="P207" s="56"/>
      <c r="Q207" s="56"/>
      <c r="R207" s="56">
        <v>0.5</v>
      </c>
      <c r="S207" s="56">
        <v>-0.5</v>
      </c>
      <c r="T207" s="49"/>
      <c r="U207" s="50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pans="1:35" outlineLevel="2" x14ac:dyDescent="0.35">
      <c r="A208" s="1">
        <v>4</v>
      </c>
      <c r="B208" s="2" t="s">
        <v>971</v>
      </c>
      <c r="C208" s="44"/>
      <c r="D208" s="51"/>
      <c r="E208" s="4"/>
      <c r="F208" s="52" t="s">
        <v>972</v>
      </c>
      <c r="G208" s="58">
        <v>1</v>
      </c>
      <c r="H208" s="53" t="s">
        <v>971</v>
      </c>
      <c r="I208" s="54" t="s">
        <v>649</v>
      </c>
      <c r="J208" s="55"/>
      <c r="K208" s="56">
        <v>1</v>
      </c>
      <c r="L208" s="56">
        <v>9.6</v>
      </c>
      <c r="M208" s="56"/>
      <c r="N208" s="56">
        <v>2.9</v>
      </c>
      <c r="O208" s="56"/>
      <c r="P208" s="56"/>
      <c r="Q208" s="56"/>
      <c r="R208" s="56">
        <v>27.84</v>
      </c>
      <c r="S208" s="56">
        <v>27.84</v>
      </c>
      <c r="T208" s="49"/>
      <c r="U208" s="50"/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pans="1:35" outlineLevel="2" x14ac:dyDescent="0.35">
      <c r="A209" s="1">
        <v>4</v>
      </c>
      <c r="B209" s="2" t="s">
        <v>973</v>
      </c>
      <c r="C209" s="44"/>
      <c r="D209" s="51"/>
      <c r="E209" s="4"/>
      <c r="F209" s="52" t="s">
        <v>974</v>
      </c>
      <c r="G209" s="58">
        <v>1</v>
      </c>
      <c r="H209" s="53" t="s">
        <v>973</v>
      </c>
      <c r="I209" s="54" t="s">
        <v>583</v>
      </c>
      <c r="J209" s="55"/>
      <c r="K209" s="56">
        <v>-1</v>
      </c>
      <c r="L209" s="56">
        <v>0.86</v>
      </c>
      <c r="M209" s="56"/>
      <c r="N209" s="56">
        <v>2.1</v>
      </c>
      <c r="O209" s="56"/>
      <c r="P209" s="56"/>
      <c r="Q209" s="56"/>
      <c r="R209" s="56">
        <v>1.806</v>
      </c>
      <c r="S209" s="56">
        <v>-1.81</v>
      </c>
      <c r="T209" s="49"/>
      <c r="U209" s="50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pans="1:35" outlineLevel="2" x14ac:dyDescent="0.35">
      <c r="A210" s="1">
        <v>4</v>
      </c>
      <c r="B210" s="2" t="s">
        <v>975</v>
      </c>
      <c r="C210" s="44"/>
      <c r="D210" s="51"/>
      <c r="E210" s="4"/>
      <c r="F210" s="52" t="s">
        <v>976</v>
      </c>
      <c r="G210" s="58">
        <v>1</v>
      </c>
      <c r="H210" s="53" t="s">
        <v>975</v>
      </c>
      <c r="I210" s="54" t="s">
        <v>601</v>
      </c>
      <c r="J210" s="55"/>
      <c r="K210" s="56">
        <v>-1</v>
      </c>
      <c r="L210" s="56">
        <v>1</v>
      </c>
      <c r="M210" s="56"/>
      <c r="N210" s="56">
        <v>0.5</v>
      </c>
      <c r="O210" s="56"/>
      <c r="P210" s="56"/>
      <c r="Q210" s="56"/>
      <c r="R210" s="56">
        <v>0.5</v>
      </c>
      <c r="S210" s="56">
        <v>-0.5</v>
      </c>
      <c r="T210" s="49"/>
      <c r="U210" s="50"/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pans="1:35" outlineLevel="2" x14ac:dyDescent="0.35">
      <c r="A211" s="1">
        <v>4</v>
      </c>
      <c r="B211" s="2" t="s">
        <v>977</v>
      </c>
      <c r="C211" s="44"/>
      <c r="D211" s="51"/>
      <c r="E211" s="4"/>
      <c r="F211" s="52" t="s">
        <v>978</v>
      </c>
      <c r="G211" s="58">
        <v>1</v>
      </c>
      <c r="H211" s="53" t="s">
        <v>977</v>
      </c>
      <c r="I211" s="54" t="s">
        <v>856</v>
      </c>
      <c r="J211" s="55"/>
      <c r="K211" s="56">
        <v>1</v>
      </c>
      <c r="L211" s="56">
        <v>7.2</v>
      </c>
      <c r="M211" s="56"/>
      <c r="N211" s="56">
        <v>2.9</v>
      </c>
      <c r="O211" s="56"/>
      <c r="P211" s="56"/>
      <c r="Q211" s="56"/>
      <c r="R211" s="56">
        <v>20.88</v>
      </c>
      <c r="S211" s="56">
        <v>20.88</v>
      </c>
      <c r="T211" s="49"/>
      <c r="U211" s="50"/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pans="1:35" outlineLevel="2" x14ac:dyDescent="0.35">
      <c r="A212" s="1">
        <v>4</v>
      </c>
      <c r="B212" s="2" t="s">
        <v>979</v>
      </c>
      <c r="C212" s="44"/>
      <c r="D212" s="51"/>
      <c r="E212" s="4"/>
      <c r="F212" s="52" t="s">
        <v>980</v>
      </c>
      <c r="G212" s="58">
        <v>1</v>
      </c>
      <c r="H212" s="53" t="s">
        <v>979</v>
      </c>
      <c r="I212" s="54" t="s">
        <v>583</v>
      </c>
      <c r="J212" s="55"/>
      <c r="K212" s="56">
        <v>-1</v>
      </c>
      <c r="L212" s="56">
        <v>0.86</v>
      </c>
      <c r="M212" s="56"/>
      <c r="N212" s="56">
        <v>2.1</v>
      </c>
      <c r="O212" s="56"/>
      <c r="P212" s="56"/>
      <c r="Q212" s="56"/>
      <c r="R212" s="56">
        <v>1.806</v>
      </c>
      <c r="S212" s="56">
        <v>-1.81</v>
      </c>
      <c r="T212" s="49"/>
      <c r="U212" s="50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pans="1:35" outlineLevel="2" x14ac:dyDescent="0.35">
      <c r="A213" s="1">
        <v>4</v>
      </c>
      <c r="B213" s="2" t="s">
        <v>981</v>
      </c>
      <c r="C213" s="44"/>
      <c r="D213" s="51"/>
      <c r="E213" s="4"/>
      <c r="F213" s="52" t="s">
        <v>982</v>
      </c>
      <c r="G213" s="58">
        <v>1</v>
      </c>
      <c r="H213" s="53" t="s">
        <v>981</v>
      </c>
      <c r="I213" s="54" t="s">
        <v>601</v>
      </c>
      <c r="J213" s="55"/>
      <c r="K213" s="56">
        <v>-1</v>
      </c>
      <c r="L213" s="56">
        <v>1</v>
      </c>
      <c r="M213" s="56"/>
      <c r="N213" s="56">
        <v>0.5</v>
      </c>
      <c r="O213" s="56"/>
      <c r="P213" s="56"/>
      <c r="Q213" s="56"/>
      <c r="R213" s="56">
        <v>0.5</v>
      </c>
      <c r="S213" s="56">
        <v>-0.5</v>
      </c>
      <c r="T213" s="49"/>
      <c r="U213" s="50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pans="1:35" outlineLevel="2" x14ac:dyDescent="0.35">
      <c r="A214" s="1">
        <v>4</v>
      </c>
      <c r="B214" s="2" t="s">
        <v>983</v>
      </c>
      <c r="C214" s="44"/>
      <c r="D214" s="51"/>
      <c r="E214" s="4"/>
      <c r="F214" s="52" t="s">
        <v>984</v>
      </c>
      <c r="G214" s="58">
        <v>1</v>
      </c>
      <c r="H214" s="53" t="s">
        <v>983</v>
      </c>
      <c r="I214" s="54" t="s">
        <v>863</v>
      </c>
      <c r="J214" s="55"/>
      <c r="K214" s="56">
        <v>1</v>
      </c>
      <c r="L214" s="56">
        <v>7.2</v>
      </c>
      <c r="M214" s="56"/>
      <c r="N214" s="56">
        <v>2.9</v>
      </c>
      <c r="O214" s="56"/>
      <c r="P214" s="56"/>
      <c r="Q214" s="56"/>
      <c r="R214" s="56">
        <v>20.88</v>
      </c>
      <c r="S214" s="56">
        <v>20.88</v>
      </c>
      <c r="T214" s="49"/>
      <c r="U214" s="50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pans="1:35" outlineLevel="2" x14ac:dyDescent="0.35">
      <c r="A215" s="1">
        <v>4</v>
      </c>
      <c r="B215" s="2" t="s">
        <v>985</v>
      </c>
      <c r="C215" s="44"/>
      <c r="D215" s="51"/>
      <c r="E215" s="4"/>
      <c r="F215" s="52" t="s">
        <v>986</v>
      </c>
      <c r="G215" s="58">
        <v>1</v>
      </c>
      <c r="H215" s="53" t="s">
        <v>985</v>
      </c>
      <c r="I215" s="54" t="s">
        <v>583</v>
      </c>
      <c r="J215" s="55"/>
      <c r="K215" s="56">
        <v>-1</v>
      </c>
      <c r="L215" s="56">
        <v>0.86</v>
      </c>
      <c r="M215" s="56"/>
      <c r="N215" s="56">
        <v>2.1</v>
      </c>
      <c r="O215" s="56"/>
      <c r="P215" s="56"/>
      <c r="Q215" s="56"/>
      <c r="R215" s="56">
        <v>1.806</v>
      </c>
      <c r="S215" s="56">
        <v>-1.81</v>
      </c>
      <c r="T215" s="49"/>
      <c r="U215" s="50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pans="1:35" outlineLevel="2" x14ac:dyDescent="0.35">
      <c r="A216" s="1">
        <v>4</v>
      </c>
      <c r="B216" s="2" t="s">
        <v>987</v>
      </c>
      <c r="C216" s="44"/>
      <c r="D216" s="51"/>
      <c r="E216" s="4"/>
      <c r="F216" s="52" t="s">
        <v>988</v>
      </c>
      <c r="G216" s="58">
        <v>1</v>
      </c>
      <c r="H216" s="53" t="s">
        <v>987</v>
      </c>
      <c r="I216" s="54" t="s">
        <v>601</v>
      </c>
      <c r="J216" s="55"/>
      <c r="K216" s="56">
        <v>-1</v>
      </c>
      <c r="L216" s="56">
        <v>1</v>
      </c>
      <c r="M216" s="56"/>
      <c r="N216" s="56">
        <v>0.5</v>
      </c>
      <c r="O216" s="56"/>
      <c r="P216" s="56"/>
      <c r="Q216" s="56"/>
      <c r="R216" s="56">
        <v>0.5</v>
      </c>
      <c r="S216" s="56">
        <v>-0.5</v>
      </c>
      <c r="T216" s="49"/>
      <c r="U216" s="50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pans="1:35" outlineLevel="2" x14ac:dyDescent="0.35">
      <c r="A217" s="1">
        <v>4</v>
      </c>
      <c r="B217" s="2" t="s">
        <v>989</v>
      </c>
      <c r="C217" s="44"/>
      <c r="D217" s="51"/>
      <c r="E217" s="4"/>
      <c r="F217" s="52" t="s">
        <v>990</v>
      </c>
      <c r="G217" s="58">
        <v>1</v>
      </c>
      <c r="H217" s="53" t="s">
        <v>989</v>
      </c>
      <c r="I217" s="55" t="s">
        <v>700</v>
      </c>
      <c r="J217" s="55"/>
      <c r="K217" s="56"/>
      <c r="L217" s="56"/>
      <c r="M217" s="56"/>
      <c r="N217" s="56"/>
      <c r="O217" s="56"/>
      <c r="P217" s="56"/>
      <c r="Q217" s="56"/>
      <c r="R217" s="56"/>
      <c r="S217" s="56"/>
      <c r="T217" s="49"/>
      <c r="U217" s="50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pans="1:35" outlineLevel="2" x14ac:dyDescent="0.35">
      <c r="A218" s="1">
        <v>4</v>
      </c>
      <c r="B218" s="2" t="s">
        <v>991</v>
      </c>
      <c r="C218" s="44"/>
      <c r="D218" s="51"/>
      <c r="E218" s="4"/>
      <c r="F218" s="52" t="s">
        <v>992</v>
      </c>
      <c r="G218" s="58">
        <v>1</v>
      </c>
      <c r="H218" s="53" t="s">
        <v>991</v>
      </c>
      <c r="I218" s="54" t="s">
        <v>901</v>
      </c>
      <c r="J218" s="55"/>
      <c r="K218" s="56">
        <v>1</v>
      </c>
      <c r="L218" s="56">
        <v>9.5</v>
      </c>
      <c r="M218" s="56"/>
      <c r="N218" s="56">
        <v>2.9</v>
      </c>
      <c r="O218" s="56"/>
      <c r="P218" s="56"/>
      <c r="Q218" s="56"/>
      <c r="R218" s="56">
        <v>27.55</v>
      </c>
      <c r="S218" s="56">
        <v>27.55</v>
      </c>
      <c r="T218" s="49"/>
      <c r="U218" s="50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pans="1:35" outlineLevel="2" x14ac:dyDescent="0.35">
      <c r="A219" s="1">
        <v>4</v>
      </c>
      <c r="B219" s="2" t="s">
        <v>993</v>
      </c>
      <c r="C219" s="44"/>
      <c r="D219" s="51"/>
      <c r="E219" s="4"/>
      <c r="F219" s="52" t="s">
        <v>994</v>
      </c>
      <c r="G219" s="58">
        <v>1</v>
      </c>
      <c r="H219" s="53" t="s">
        <v>993</v>
      </c>
      <c r="I219" s="54" t="s">
        <v>583</v>
      </c>
      <c r="J219" s="55"/>
      <c r="K219" s="56">
        <v>-1</v>
      </c>
      <c r="L219" s="56">
        <v>0.86</v>
      </c>
      <c r="M219" s="56"/>
      <c r="N219" s="56">
        <v>2.1</v>
      </c>
      <c r="O219" s="56"/>
      <c r="P219" s="56"/>
      <c r="Q219" s="56"/>
      <c r="R219" s="56">
        <v>1.806</v>
      </c>
      <c r="S219" s="56">
        <v>-1.81</v>
      </c>
      <c r="T219" s="49"/>
      <c r="U219" s="50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pans="1:35" outlineLevel="2" x14ac:dyDescent="0.35">
      <c r="A220" s="1">
        <v>4</v>
      </c>
      <c r="B220" s="2" t="s">
        <v>995</v>
      </c>
      <c r="C220" s="44"/>
      <c r="D220" s="51"/>
      <c r="E220" s="4"/>
      <c r="F220" s="52" t="s">
        <v>996</v>
      </c>
      <c r="G220" s="58">
        <v>1</v>
      </c>
      <c r="H220" s="53" t="s">
        <v>995</v>
      </c>
      <c r="I220" s="54" t="s">
        <v>601</v>
      </c>
      <c r="J220" s="55"/>
      <c r="K220" s="56">
        <v>-1</v>
      </c>
      <c r="L220" s="56">
        <v>1</v>
      </c>
      <c r="M220" s="56"/>
      <c r="N220" s="56">
        <v>0.5</v>
      </c>
      <c r="O220" s="56"/>
      <c r="P220" s="56"/>
      <c r="Q220" s="56"/>
      <c r="R220" s="56">
        <v>0.5</v>
      </c>
      <c r="S220" s="56">
        <v>-0.5</v>
      </c>
      <c r="T220" s="49"/>
      <c r="U220" s="5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pans="1:35" outlineLevel="2" x14ac:dyDescent="0.35">
      <c r="A221" s="1">
        <v>4</v>
      </c>
      <c r="B221" s="2" t="s">
        <v>997</v>
      </c>
      <c r="C221" s="44"/>
      <c r="D221" s="51"/>
      <c r="E221" s="4"/>
      <c r="F221" s="52" t="s">
        <v>998</v>
      </c>
      <c r="G221" s="58">
        <v>1</v>
      </c>
      <c r="H221" s="53" t="s">
        <v>997</v>
      </c>
      <c r="I221" s="54" t="s">
        <v>589</v>
      </c>
      <c r="J221" s="55"/>
      <c r="K221" s="56">
        <v>1</v>
      </c>
      <c r="L221" s="56">
        <v>16.399999999999999</v>
      </c>
      <c r="M221" s="56"/>
      <c r="N221" s="56">
        <v>2.9</v>
      </c>
      <c r="O221" s="56"/>
      <c r="P221" s="56"/>
      <c r="Q221" s="56"/>
      <c r="R221" s="56">
        <v>47.559999999999995</v>
      </c>
      <c r="S221" s="56">
        <v>47.56</v>
      </c>
      <c r="T221" s="49"/>
      <c r="U221" s="50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pans="1:35" outlineLevel="2" x14ac:dyDescent="0.35">
      <c r="A222" s="1">
        <v>4</v>
      </c>
      <c r="B222" s="2" t="s">
        <v>999</v>
      </c>
      <c r="C222" s="44"/>
      <c r="D222" s="51"/>
      <c r="E222" s="4"/>
      <c r="F222" s="52" t="s">
        <v>1000</v>
      </c>
      <c r="G222" s="58">
        <v>1</v>
      </c>
      <c r="H222" s="53" t="s">
        <v>999</v>
      </c>
      <c r="I222" s="54" t="s">
        <v>712</v>
      </c>
      <c r="J222" s="55"/>
      <c r="K222" s="56">
        <v>-2</v>
      </c>
      <c r="L222" s="56">
        <v>0.9</v>
      </c>
      <c r="M222" s="56"/>
      <c r="N222" s="56">
        <v>2.1</v>
      </c>
      <c r="O222" s="56"/>
      <c r="P222" s="56"/>
      <c r="Q222" s="56"/>
      <c r="R222" s="56">
        <v>1.8900000000000001</v>
      </c>
      <c r="S222" s="56">
        <v>-3.78</v>
      </c>
      <c r="T222" s="49"/>
      <c r="U222" s="50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pans="1:35" outlineLevel="2" x14ac:dyDescent="0.35">
      <c r="A223" s="1">
        <v>4</v>
      </c>
      <c r="B223" s="2" t="s">
        <v>1001</v>
      </c>
      <c r="C223" s="44"/>
      <c r="D223" s="51"/>
      <c r="E223" s="4"/>
      <c r="F223" s="52" t="s">
        <v>1002</v>
      </c>
      <c r="G223" s="58">
        <v>1</v>
      </c>
      <c r="H223" s="53" t="s">
        <v>1001</v>
      </c>
      <c r="I223" s="54" t="s">
        <v>715</v>
      </c>
      <c r="J223" s="55"/>
      <c r="K223" s="56">
        <v>-1</v>
      </c>
      <c r="L223" s="56">
        <v>2</v>
      </c>
      <c r="M223" s="56"/>
      <c r="N223" s="56">
        <v>0.8</v>
      </c>
      <c r="O223" s="56"/>
      <c r="P223" s="56"/>
      <c r="Q223" s="56"/>
      <c r="R223" s="56">
        <v>1.6</v>
      </c>
      <c r="S223" s="56">
        <v>-1.6</v>
      </c>
      <c r="T223" s="49"/>
      <c r="U223" s="50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pans="1:35" outlineLevel="2" x14ac:dyDescent="0.35">
      <c r="A224" s="1">
        <v>4</v>
      </c>
      <c r="B224" s="2" t="s">
        <v>1003</v>
      </c>
      <c r="C224" s="44"/>
      <c r="D224" s="51"/>
      <c r="E224" s="4"/>
      <c r="F224" s="52" t="s">
        <v>1004</v>
      </c>
      <c r="G224" s="58">
        <v>1</v>
      </c>
      <c r="H224" s="53" t="s">
        <v>1003</v>
      </c>
      <c r="I224" s="54" t="s">
        <v>669</v>
      </c>
      <c r="J224" s="55"/>
      <c r="K224" s="56">
        <v>2</v>
      </c>
      <c r="L224" s="56">
        <v>7.1</v>
      </c>
      <c r="M224" s="56"/>
      <c r="N224" s="56">
        <v>2.8</v>
      </c>
      <c r="O224" s="56"/>
      <c r="P224" s="56"/>
      <c r="Q224" s="56"/>
      <c r="R224" s="56">
        <v>19.88</v>
      </c>
      <c r="S224" s="56">
        <v>39.76</v>
      </c>
      <c r="T224" s="49"/>
      <c r="U224" s="50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outlineLevel="2" x14ac:dyDescent="0.35">
      <c r="A225" s="1">
        <v>4</v>
      </c>
      <c r="B225" s="2" t="s">
        <v>845</v>
      </c>
      <c r="C225" s="44"/>
      <c r="D225" s="51"/>
      <c r="E225" s="4"/>
      <c r="F225" s="52" t="s">
        <v>846</v>
      </c>
      <c r="G225" s="58">
        <v>1</v>
      </c>
      <c r="H225" s="53" t="s">
        <v>845</v>
      </c>
      <c r="I225" s="54" t="s">
        <v>583</v>
      </c>
      <c r="J225" s="55"/>
      <c r="K225" s="56">
        <v>-2</v>
      </c>
      <c r="L225" s="56">
        <v>0.86</v>
      </c>
      <c r="M225" s="56"/>
      <c r="N225" s="56">
        <v>2.1</v>
      </c>
      <c r="O225" s="56"/>
      <c r="P225" s="56"/>
      <c r="Q225" s="56"/>
      <c r="R225" s="56">
        <v>1.806</v>
      </c>
      <c r="S225" s="56">
        <v>-3.61</v>
      </c>
      <c r="T225" s="49"/>
      <c r="U225" s="50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pans="1:35" outlineLevel="2" x14ac:dyDescent="0.35">
      <c r="A226" s="1">
        <v>4</v>
      </c>
      <c r="B226" s="2" t="s">
        <v>847</v>
      </c>
      <c r="C226" s="44"/>
      <c r="D226" s="51"/>
      <c r="E226" s="4"/>
      <c r="F226" s="52" t="s">
        <v>848</v>
      </c>
      <c r="G226" s="58">
        <v>1</v>
      </c>
      <c r="H226" s="53" t="s">
        <v>847</v>
      </c>
      <c r="I226" s="54" t="s">
        <v>601</v>
      </c>
      <c r="J226" s="55"/>
      <c r="K226" s="56">
        <v>-2</v>
      </c>
      <c r="L226" s="56">
        <v>1</v>
      </c>
      <c r="M226" s="56"/>
      <c r="N226" s="56">
        <v>0.5</v>
      </c>
      <c r="O226" s="56"/>
      <c r="P226" s="56"/>
      <c r="Q226" s="56"/>
      <c r="R226" s="56">
        <v>0.5</v>
      </c>
      <c r="S226" s="56">
        <v>-1</v>
      </c>
      <c r="T226" s="49"/>
      <c r="U226" s="50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outlineLevel="2" x14ac:dyDescent="0.35">
      <c r="A227" s="1">
        <v>2</v>
      </c>
      <c r="B227" s="2" t="s">
        <v>92</v>
      </c>
      <c r="C227" s="4"/>
      <c r="D227" s="51"/>
      <c r="E227" s="4"/>
      <c r="F227" s="38">
        <v>9</v>
      </c>
      <c r="G227" s="58">
        <v>1</v>
      </c>
      <c r="H227" s="39" t="s">
        <v>92</v>
      </c>
      <c r="I227" s="60" t="s">
        <v>1093</v>
      </c>
      <c r="J227" s="41"/>
      <c r="K227" s="41"/>
      <c r="L227" s="41"/>
      <c r="M227" s="41"/>
      <c r="N227" s="42"/>
      <c r="O227" s="42"/>
      <c r="P227" s="42"/>
      <c r="Q227" s="42"/>
      <c r="R227" s="42"/>
      <c r="S227" s="42"/>
      <c r="T227" s="42"/>
      <c r="U227" s="43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ht="93" customHeight="1" outlineLevel="2" x14ac:dyDescent="0.35">
      <c r="A228" s="1">
        <v>3</v>
      </c>
      <c r="B228" s="2" t="s">
        <v>96</v>
      </c>
      <c r="C228" s="44" t="s">
        <v>50</v>
      </c>
      <c r="D228" s="51">
        <v>87894</v>
      </c>
      <c r="E228" s="4" t="s">
        <v>45</v>
      </c>
      <c r="F228" s="4" t="s">
        <v>1094</v>
      </c>
      <c r="G228" s="58">
        <v>1</v>
      </c>
      <c r="H228" s="46" t="s">
        <v>96</v>
      </c>
      <c r="I228" s="47" t="s">
        <v>1095</v>
      </c>
      <c r="J228" s="48"/>
      <c r="K228" s="48"/>
      <c r="L228" s="49"/>
      <c r="M228" s="49"/>
      <c r="N228" s="49"/>
      <c r="O228" s="49"/>
      <c r="P228" s="49"/>
      <c r="Q228" s="49"/>
      <c r="R228" s="49"/>
      <c r="S228" s="49"/>
      <c r="T228" s="49">
        <v>500</v>
      </c>
      <c r="U228" s="50" t="s">
        <v>47</v>
      </c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outlineLevel="2" x14ac:dyDescent="0.35">
      <c r="C229" s="44"/>
      <c r="D229" s="51"/>
      <c r="E229" s="4"/>
      <c r="G229" s="58"/>
      <c r="H229" s="46"/>
      <c r="I229" s="55" t="s">
        <v>182</v>
      </c>
      <c r="J229" s="48"/>
      <c r="K229" s="48"/>
      <c r="L229" s="49"/>
      <c r="M229" s="49"/>
      <c r="N229" s="49"/>
      <c r="O229" s="49"/>
      <c r="P229" s="49"/>
      <c r="Q229" s="49"/>
      <c r="R229" s="49"/>
      <c r="S229" s="49"/>
      <c r="T229" s="49"/>
      <c r="U229" s="50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outlineLevel="2" x14ac:dyDescent="0.35">
      <c r="A230" s="1">
        <v>4</v>
      </c>
      <c r="B230" s="2" t="s">
        <v>1096</v>
      </c>
      <c r="C230" s="44"/>
      <c r="D230" s="51"/>
      <c r="E230" s="4"/>
      <c r="F230" s="52" t="s">
        <v>1097</v>
      </c>
      <c r="G230" s="58">
        <v>1</v>
      </c>
      <c r="H230" s="53" t="s">
        <v>1096</v>
      </c>
      <c r="I230" s="54" t="s">
        <v>1098</v>
      </c>
      <c r="J230" s="55"/>
      <c r="K230" s="56">
        <v>1</v>
      </c>
      <c r="L230" s="56">
        <v>83.58</v>
      </c>
      <c r="M230" s="56"/>
      <c r="N230" s="56">
        <v>4</v>
      </c>
      <c r="O230" s="56"/>
      <c r="P230" s="56"/>
      <c r="Q230" s="56"/>
      <c r="R230" s="56">
        <v>334.32</v>
      </c>
      <c r="S230" s="56">
        <v>334.32</v>
      </c>
      <c r="T230" s="49"/>
      <c r="U230" s="5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pans="1:35" outlineLevel="2" x14ac:dyDescent="0.35">
      <c r="A231" s="1">
        <v>4</v>
      </c>
      <c r="B231" s="2" t="s">
        <v>1099</v>
      </c>
      <c r="C231" s="44"/>
      <c r="D231" s="51"/>
      <c r="E231" s="4"/>
      <c r="F231" s="52" t="s">
        <v>1100</v>
      </c>
      <c r="G231" s="58">
        <v>1</v>
      </c>
      <c r="H231" s="53" t="s">
        <v>1099</v>
      </c>
      <c r="I231" s="54" t="s">
        <v>601</v>
      </c>
      <c r="J231" s="55"/>
      <c r="K231" s="56">
        <v>-3</v>
      </c>
      <c r="L231" s="56">
        <v>1</v>
      </c>
      <c r="M231" s="56"/>
      <c r="N231" s="56">
        <v>0.5</v>
      </c>
      <c r="O231" s="56"/>
      <c r="P231" s="56"/>
      <c r="Q231" s="56"/>
      <c r="R231" s="56">
        <v>0.5</v>
      </c>
      <c r="S231" s="56">
        <v>-1.5</v>
      </c>
      <c r="T231" s="49"/>
      <c r="U231" s="50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outlineLevel="2" x14ac:dyDescent="0.35">
      <c r="A232" s="1">
        <v>4</v>
      </c>
      <c r="B232" s="2" t="s">
        <v>1101</v>
      </c>
      <c r="C232" s="44"/>
      <c r="D232" s="51"/>
      <c r="E232" s="4"/>
      <c r="F232" s="52" t="s">
        <v>1102</v>
      </c>
      <c r="G232" s="58">
        <v>1</v>
      </c>
      <c r="H232" s="53" t="s">
        <v>1101</v>
      </c>
      <c r="I232" s="54" t="s">
        <v>586</v>
      </c>
      <c r="J232" s="55"/>
      <c r="K232" s="56">
        <v>-1</v>
      </c>
      <c r="L232" s="56">
        <v>1.1000000000000001</v>
      </c>
      <c r="M232" s="56"/>
      <c r="N232" s="56">
        <v>1.2</v>
      </c>
      <c r="O232" s="56"/>
      <c r="P232" s="56"/>
      <c r="Q232" s="56"/>
      <c r="R232" s="56">
        <v>1.32</v>
      </c>
      <c r="S232" s="56">
        <v>-1.32</v>
      </c>
      <c r="T232" s="49"/>
      <c r="U232" s="50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outlineLevel="2" x14ac:dyDescent="0.35">
      <c r="A233" s="1">
        <v>4</v>
      </c>
      <c r="B233" s="2" t="s">
        <v>1103</v>
      </c>
      <c r="C233" s="44"/>
      <c r="D233" s="51"/>
      <c r="E233" s="4"/>
      <c r="F233" s="52" t="s">
        <v>1104</v>
      </c>
      <c r="G233" s="58">
        <v>1</v>
      </c>
      <c r="H233" s="53" t="s">
        <v>1103</v>
      </c>
      <c r="I233" s="54" t="s">
        <v>612</v>
      </c>
      <c r="J233" s="55"/>
      <c r="K233" s="56">
        <v>-1</v>
      </c>
      <c r="L233" s="56">
        <v>2.5</v>
      </c>
      <c r="M233" s="56"/>
      <c r="N233" s="56">
        <v>0.5</v>
      </c>
      <c r="O233" s="56"/>
      <c r="P233" s="56"/>
      <c r="Q233" s="56"/>
      <c r="R233" s="56">
        <v>1.25</v>
      </c>
      <c r="S233" s="56">
        <v>-1.25</v>
      </c>
      <c r="T233" s="49"/>
      <c r="U233" s="50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outlineLevel="2" x14ac:dyDescent="0.35">
      <c r="A234" s="1">
        <v>4</v>
      </c>
      <c r="B234" s="2" t="s">
        <v>1105</v>
      </c>
      <c r="C234" s="44"/>
      <c r="D234" s="51"/>
      <c r="E234" s="4"/>
      <c r="F234" s="52" t="s">
        <v>1106</v>
      </c>
      <c r="G234" s="58">
        <v>1</v>
      </c>
      <c r="H234" s="53" t="s">
        <v>1105</v>
      </c>
      <c r="I234" s="54" t="s">
        <v>718</v>
      </c>
      <c r="J234" s="55"/>
      <c r="K234" s="56">
        <v>-1</v>
      </c>
      <c r="L234" s="56">
        <v>5.13</v>
      </c>
      <c r="M234" s="56"/>
      <c r="N234" s="56">
        <v>2.9</v>
      </c>
      <c r="O234" s="56"/>
      <c r="P234" s="56"/>
      <c r="Q234" s="56"/>
      <c r="R234" s="56">
        <v>14.876999999999999</v>
      </c>
      <c r="S234" s="56">
        <v>-14.88</v>
      </c>
      <c r="T234" s="49"/>
      <c r="U234" s="50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outlineLevel="2" x14ac:dyDescent="0.35">
      <c r="A235" s="1">
        <v>4</v>
      </c>
      <c r="B235" s="2" t="s">
        <v>1107</v>
      </c>
      <c r="C235" s="44"/>
      <c r="D235" s="51"/>
      <c r="E235" s="4"/>
      <c r="F235" s="52" t="s">
        <v>1108</v>
      </c>
      <c r="G235" s="58">
        <v>1</v>
      </c>
      <c r="H235" s="53" t="s">
        <v>1107</v>
      </c>
      <c r="I235" s="55" t="s">
        <v>685</v>
      </c>
      <c r="J235" s="55"/>
      <c r="K235" s="56"/>
      <c r="L235" s="56"/>
      <c r="M235" s="56"/>
      <c r="N235" s="56"/>
      <c r="O235" s="56"/>
      <c r="P235" s="56"/>
      <c r="Q235" s="56"/>
      <c r="R235" s="56"/>
      <c r="S235" s="56"/>
      <c r="T235" s="49"/>
      <c r="U235" s="50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outlineLevel="2" x14ac:dyDescent="0.35">
      <c r="A236" s="1">
        <v>4</v>
      </c>
      <c r="B236" s="2" t="s">
        <v>1109</v>
      </c>
      <c r="C236" s="44"/>
      <c r="D236" s="51"/>
      <c r="E236" s="4"/>
      <c r="F236" s="52" t="s">
        <v>1110</v>
      </c>
      <c r="G236" s="58">
        <v>1</v>
      </c>
      <c r="H236" s="53" t="s">
        <v>1109</v>
      </c>
      <c r="I236" s="54" t="s">
        <v>1098</v>
      </c>
      <c r="J236" s="55"/>
      <c r="K236" s="56">
        <v>1</v>
      </c>
      <c r="L236" s="56">
        <v>28.15</v>
      </c>
      <c r="M236" s="56"/>
      <c r="N236" s="56">
        <v>4.5999999999999996</v>
      </c>
      <c r="O236" s="56"/>
      <c r="P236" s="56"/>
      <c r="Q236" s="56"/>
      <c r="R236" s="56">
        <v>129.48999999999998</v>
      </c>
      <c r="S236" s="56">
        <v>129.49</v>
      </c>
      <c r="T236" s="49"/>
      <c r="U236" s="50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outlineLevel="2" x14ac:dyDescent="0.35">
      <c r="A237" s="1">
        <v>4</v>
      </c>
      <c r="B237" s="2" t="s">
        <v>1111</v>
      </c>
      <c r="C237" s="44"/>
      <c r="D237" s="51"/>
      <c r="E237" s="4"/>
      <c r="F237" s="52" t="s">
        <v>1112</v>
      </c>
      <c r="G237" s="58">
        <v>1</v>
      </c>
      <c r="H237" s="53" t="s">
        <v>1111</v>
      </c>
      <c r="I237" s="54" t="s">
        <v>887</v>
      </c>
      <c r="J237" s="55"/>
      <c r="K237" s="56">
        <v>-1</v>
      </c>
      <c r="L237" s="56">
        <v>1.8</v>
      </c>
      <c r="M237" s="56"/>
      <c r="N237" s="56">
        <v>2.1</v>
      </c>
      <c r="O237" s="56"/>
      <c r="P237" s="56"/>
      <c r="Q237" s="56"/>
      <c r="R237" s="56">
        <v>3.7800000000000002</v>
      </c>
      <c r="S237" s="56">
        <v>-3.78</v>
      </c>
      <c r="T237" s="49"/>
      <c r="U237" s="50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pans="1:35" outlineLevel="2" x14ac:dyDescent="0.35">
      <c r="A238" s="1">
        <v>4</v>
      </c>
      <c r="B238" s="2" t="s">
        <v>1113</v>
      </c>
      <c r="C238" s="44"/>
      <c r="D238" s="51"/>
      <c r="E238" s="4"/>
      <c r="F238" s="52" t="s">
        <v>1114</v>
      </c>
      <c r="G238" s="58">
        <v>1</v>
      </c>
      <c r="H238" s="53" t="s">
        <v>1113</v>
      </c>
      <c r="I238" s="55" t="s">
        <v>700</v>
      </c>
      <c r="J238" s="56"/>
      <c r="K238" s="56"/>
      <c r="L238" s="56"/>
      <c r="M238" s="56"/>
      <c r="N238" s="56"/>
      <c r="O238" s="56"/>
      <c r="P238" s="56"/>
      <c r="Q238" s="56"/>
      <c r="R238" s="56">
        <v>1</v>
      </c>
      <c r="S238" s="56">
        <v>0</v>
      </c>
      <c r="T238" s="49"/>
      <c r="U238" s="50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pans="1:35" outlineLevel="2" x14ac:dyDescent="0.35">
      <c r="A239" s="1">
        <v>4</v>
      </c>
      <c r="B239" s="2" t="s">
        <v>1115</v>
      </c>
      <c r="C239" s="44"/>
      <c r="D239" s="51"/>
      <c r="E239" s="4"/>
      <c r="F239" s="52" t="s">
        <v>1116</v>
      </c>
      <c r="G239" s="58">
        <v>1</v>
      </c>
      <c r="H239" s="53" t="s">
        <v>1115</v>
      </c>
      <c r="I239" s="54" t="s">
        <v>1098</v>
      </c>
      <c r="J239" s="55"/>
      <c r="K239" s="56">
        <v>1</v>
      </c>
      <c r="L239" s="56">
        <v>75.749999999999986</v>
      </c>
      <c r="M239" s="56"/>
      <c r="N239" s="56">
        <v>4</v>
      </c>
      <c r="O239" s="56"/>
      <c r="P239" s="56"/>
      <c r="Q239" s="56"/>
      <c r="R239" s="56">
        <v>302.99999999999994</v>
      </c>
      <c r="S239" s="56">
        <v>303</v>
      </c>
      <c r="T239" s="49"/>
      <c r="U239" s="50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pans="1:35" outlineLevel="2" x14ac:dyDescent="0.35">
      <c r="A240" s="1">
        <v>4</v>
      </c>
      <c r="B240" s="2" t="s">
        <v>1117</v>
      </c>
      <c r="C240" s="44"/>
      <c r="D240" s="51"/>
      <c r="E240" s="4"/>
      <c r="F240" s="52" t="s">
        <v>1118</v>
      </c>
      <c r="G240" s="58">
        <v>1</v>
      </c>
      <c r="H240" s="53" t="s">
        <v>1117</v>
      </c>
      <c r="I240" s="54" t="s">
        <v>601</v>
      </c>
      <c r="J240" s="55"/>
      <c r="K240" s="56">
        <v>-4</v>
      </c>
      <c r="L240" s="56">
        <v>1</v>
      </c>
      <c r="M240" s="56"/>
      <c r="N240" s="56">
        <v>0.5</v>
      </c>
      <c r="O240" s="56"/>
      <c r="P240" s="56"/>
      <c r="Q240" s="56"/>
      <c r="R240" s="56">
        <v>0.5</v>
      </c>
      <c r="S240" s="56">
        <v>-2</v>
      </c>
      <c r="T240" s="49"/>
      <c r="U240" s="50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spans="1:35" outlineLevel="2" x14ac:dyDescent="0.35">
      <c r="A241" s="1">
        <v>4</v>
      </c>
      <c r="B241" s="2" t="s">
        <v>1119</v>
      </c>
      <c r="C241" s="44"/>
      <c r="D241" s="51"/>
      <c r="E241" s="4"/>
      <c r="F241" s="52" t="s">
        <v>1120</v>
      </c>
      <c r="G241" s="58">
        <v>1</v>
      </c>
      <c r="H241" s="53" t="s">
        <v>1119</v>
      </c>
      <c r="I241" s="54" t="s">
        <v>586</v>
      </c>
      <c r="J241" s="55"/>
      <c r="K241" s="56">
        <v>-1</v>
      </c>
      <c r="L241" s="56">
        <v>1.1000000000000001</v>
      </c>
      <c r="M241" s="56"/>
      <c r="N241" s="56">
        <v>1.2</v>
      </c>
      <c r="O241" s="56"/>
      <c r="P241" s="56"/>
      <c r="Q241" s="56"/>
      <c r="R241" s="56">
        <v>1.32</v>
      </c>
      <c r="S241" s="56">
        <v>-1.32</v>
      </c>
      <c r="T241" s="49"/>
      <c r="U241" s="50"/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spans="1:35" outlineLevel="2" x14ac:dyDescent="0.35">
      <c r="A242" s="1">
        <v>4</v>
      </c>
      <c r="B242" s="2" t="s">
        <v>1121</v>
      </c>
      <c r="C242" s="44"/>
      <c r="D242" s="51"/>
      <c r="E242" s="4"/>
      <c r="F242" s="52" t="s">
        <v>1122</v>
      </c>
      <c r="G242" s="58">
        <v>1</v>
      </c>
      <c r="H242" s="53" t="s">
        <v>1121</v>
      </c>
      <c r="I242" s="54" t="s">
        <v>612</v>
      </c>
      <c r="J242" s="55"/>
      <c r="K242" s="56">
        <v>-1</v>
      </c>
      <c r="L242" s="56">
        <v>2.5</v>
      </c>
      <c r="M242" s="56"/>
      <c r="N242" s="56">
        <v>0.5</v>
      </c>
      <c r="O242" s="56"/>
      <c r="P242" s="56"/>
      <c r="Q242" s="56"/>
      <c r="R242" s="56">
        <v>1.25</v>
      </c>
      <c r="S242" s="56">
        <v>-1.25</v>
      </c>
      <c r="T242" s="49"/>
      <c r="U242" s="50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spans="1:35" outlineLevel="2" x14ac:dyDescent="0.35">
      <c r="A243" s="1">
        <v>4</v>
      </c>
      <c r="B243" s="2" t="s">
        <v>1123</v>
      </c>
      <c r="C243" s="44"/>
      <c r="D243" s="51"/>
      <c r="E243" s="4"/>
      <c r="F243" s="52" t="s">
        <v>1124</v>
      </c>
      <c r="G243" s="58">
        <v>1</v>
      </c>
      <c r="H243" s="53" t="s">
        <v>1123</v>
      </c>
      <c r="I243" s="54" t="s">
        <v>718</v>
      </c>
      <c r="J243" s="55"/>
      <c r="K243" s="56">
        <v>-1</v>
      </c>
      <c r="L243" s="56">
        <v>6.52</v>
      </c>
      <c r="M243" s="56"/>
      <c r="N243" s="56">
        <v>2.9</v>
      </c>
      <c r="O243" s="56"/>
      <c r="P243" s="56"/>
      <c r="Q243" s="56"/>
      <c r="R243" s="56">
        <v>18.907999999999998</v>
      </c>
      <c r="S243" s="56">
        <v>-18.91</v>
      </c>
      <c r="T243" s="49"/>
      <c r="U243" s="50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spans="1:35" outlineLevel="2" x14ac:dyDescent="0.35">
      <c r="A244" s="1">
        <v>4</v>
      </c>
      <c r="B244" s="2" t="s">
        <v>1125</v>
      </c>
      <c r="C244" s="44"/>
      <c r="D244" s="51"/>
      <c r="E244" s="4"/>
      <c r="F244" s="52" t="s">
        <v>1126</v>
      </c>
      <c r="G244" s="58">
        <v>1</v>
      </c>
      <c r="H244" s="53" t="s">
        <v>1125</v>
      </c>
      <c r="I244" s="54" t="s">
        <v>1127</v>
      </c>
      <c r="J244" s="55"/>
      <c r="K244" s="56">
        <v>-2</v>
      </c>
      <c r="L244" s="56">
        <v>0.8</v>
      </c>
      <c r="M244" s="56"/>
      <c r="N244" s="56">
        <v>2.1</v>
      </c>
      <c r="O244" s="56"/>
      <c r="P244" s="56"/>
      <c r="Q244" s="56"/>
      <c r="R244" s="56">
        <v>1.6800000000000002</v>
      </c>
      <c r="S244" s="56">
        <v>-3.36</v>
      </c>
      <c r="T244" s="49"/>
      <c r="U244" s="50"/>
      <c r="W244"/>
      <c r="X244"/>
      <c r="Y244"/>
      <c r="Z244"/>
      <c r="AA244"/>
      <c r="AB244"/>
      <c r="AC244"/>
      <c r="AD244"/>
      <c r="AE244"/>
      <c r="AF244"/>
      <c r="AG244"/>
      <c r="AH244"/>
      <c r="AI244"/>
    </row>
    <row r="245" spans="1:35" ht="104.4" customHeight="1" outlineLevel="2" x14ac:dyDescent="0.35">
      <c r="A245" s="1">
        <v>3</v>
      </c>
      <c r="B245" s="2" t="s">
        <v>1128</v>
      </c>
      <c r="C245" s="44" t="s">
        <v>50</v>
      </c>
      <c r="D245" s="51">
        <v>104233</v>
      </c>
      <c r="E245" s="4" t="s">
        <v>45</v>
      </c>
      <c r="F245" s="4" t="s">
        <v>1129</v>
      </c>
      <c r="G245" s="58">
        <v>1</v>
      </c>
      <c r="H245" s="46" t="s">
        <v>1128</v>
      </c>
      <c r="I245" s="47" t="s">
        <v>1130</v>
      </c>
      <c r="J245" s="48"/>
      <c r="K245" s="48"/>
      <c r="L245" s="49"/>
      <c r="M245" s="49"/>
      <c r="N245" s="49"/>
      <c r="O245" s="49"/>
      <c r="P245" s="49"/>
      <c r="Q245" s="49"/>
      <c r="R245" s="49"/>
      <c r="S245" s="49"/>
      <c r="T245" s="49">
        <v>500</v>
      </c>
      <c r="U245" s="50" t="s">
        <v>47</v>
      </c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pans="1:35" outlineLevel="2" x14ac:dyDescent="0.35">
      <c r="A246" s="1">
        <v>4</v>
      </c>
      <c r="B246" s="2" t="s">
        <v>1131</v>
      </c>
      <c r="C246" s="44"/>
      <c r="D246" s="51"/>
      <c r="E246" s="4"/>
      <c r="F246" s="52" t="s">
        <v>1132</v>
      </c>
      <c r="G246" s="58">
        <v>1</v>
      </c>
      <c r="H246" s="53" t="s">
        <v>1131</v>
      </c>
      <c r="I246" s="54" t="s">
        <v>1133</v>
      </c>
      <c r="J246" s="55"/>
      <c r="K246" s="56">
        <v>1</v>
      </c>
      <c r="L246" s="56">
        <v>717.24</v>
      </c>
      <c r="M246" s="56"/>
      <c r="N246" s="56"/>
      <c r="O246" s="56"/>
      <c r="P246" s="56"/>
      <c r="Q246" s="56"/>
      <c r="R246" s="56">
        <v>717.24</v>
      </c>
      <c r="S246" s="56">
        <v>717.24</v>
      </c>
      <c r="T246" s="49"/>
      <c r="U246" s="50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pans="1:35" x14ac:dyDescent="0.35">
      <c r="C247" s="44"/>
      <c r="D247" s="51"/>
      <c r="E247" s="4"/>
      <c r="F247" s="52"/>
      <c r="G247" s="58"/>
      <c r="H247" s="68"/>
      <c r="I247" s="69"/>
      <c r="J247" s="70"/>
      <c r="K247" s="68"/>
      <c r="L247" s="68"/>
      <c r="M247" s="68"/>
      <c r="N247" s="68"/>
      <c r="O247" s="68"/>
      <c r="P247" s="68"/>
      <c r="Q247" s="68"/>
      <c r="R247" s="68"/>
      <c r="S247" s="71">
        <v>32970.49000000002</v>
      </c>
      <c r="T247" s="71">
        <v>32970.49</v>
      </c>
      <c r="U247" s="71"/>
    </row>
    <row r="248" spans="1:35" x14ac:dyDescent="0.35">
      <c r="C248" s="44"/>
      <c r="D248" s="51"/>
      <c r="E248" s="4"/>
      <c r="F248" s="52"/>
      <c r="G248" s="58"/>
      <c r="H248" s="68"/>
      <c r="I248" s="69"/>
      <c r="J248" s="70"/>
      <c r="K248" s="68"/>
      <c r="L248" s="68"/>
      <c r="M248" s="68"/>
      <c r="N248" s="68"/>
      <c r="O248" s="68"/>
      <c r="P248" s="68"/>
      <c r="Q248" s="68"/>
      <c r="R248" s="68"/>
      <c r="S248" s="68"/>
      <c r="T248" s="71"/>
      <c r="U248" s="71"/>
    </row>
    <row r="249" spans="1:35" x14ac:dyDescent="0.35">
      <c r="C249" s="44"/>
      <c r="D249" s="51"/>
      <c r="E249" s="4"/>
      <c r="F249" s="52"/>
      <c r="G249" s="58"/>
      <c r="H249" s="68"/>
      <c r="I249" s="69"/>
      <c r="J249" s="70"/>
      <c r="K249" s="68"/>
      <c r="L249" s="68"/>
      <c r="M249" s="68"/>
      <c r="N249" s="68"/>
      <c r="O249" s="68"/>
      <c r="P249" s="68"/>
      <c r="Q249" s="68"/>
      <c r="R249" s="68"/>
      <c r="S249" s="68"/>
      <c r="T249" s="71"/>
      <c r="U249" s="71"/>
    </row>
    <row r="250" spans="1:35" x14ac:dyDescent="0.35">
      <c r="C250" s="44"/>
      <c r="D250" s="51"/>
      <c r="E250" s="4"/>
      <c r="F250" s="52"/>
      <c r="G250" s="58"/>
      <c r="H250" s="68"/>
      <c r="I250" s="69"/>
      <c r="J250" s="70"/>
      <c r="K250" s="68"/>
      <c r="L250" s="68"/>
      <c r="M250" s="68"/>
      <c r="N250" s="68"/>
      <c r="O250" s="68"/>
      <c r="P250" s="68"/>
      <c r="Q250" s="68"/>
      <c r="R250" s="68"/>
      <c r="S250" s="68"/>
      <c r="T250" s="71"/>
      <c r="U250" s="71"/>
    </row>
    <row r="251" spans="1:35" x14ac:dyDescent="0.35">
      <c r="C251" s="44"/>
      <c r="D251" s="51"/>
      <c r="E251" s="4"/>
      <c r="F251" s="52"/>
      <c r="G251" s="58"/>
      <c r="H251" s="68"/>
      <c r="I251" s="69"/>
      <c r="J251" s="70"/>
      <c r="K251" s="68"/>
      <c r="L251" s="68"/>
      <c r="M251" s="68"/>
      <c r="N251" s="68"/>
      <c r="O251" s="68"/>
      <c r="P251" s="68"/>
      <c r="Q251" s="68"/>
      <c r="R251" s="68"/>
      <c r="S251" s="68"/>
      <c r="T251" s="71"/>
      <c r="U251" s="71"/>
    </row>
    <row r="252" spans="1:35" x14ac:dyDescent="0.35">
      <c r="C252" s="44"/>
      <c r="D252" s="51"/>
      <c r="E252" s="4"/>
      <c r="F252" s="52"/>
      <c r="G252" s="58"/>
      <c r="H252" s="68"/>
      <c r="I252" s="69"/>
      <c r="J252" s="70"/>
      <c r="K252" s="68"/>
      <c r="L252" s="68"/>
      <c r="M252" s="68"/>
      <c r="N252" s="68"/>
      <c r="O252" s="68"/>
      <c r="P252" s="68"/>
      <c r="Q252" s="68"/>
      <c r="R252" s="68"/>
      <c r="S252" s="68"/>
      <c r="T252" s="71"/>
      <c r="U252" s="71"/>
    </row>
    <row r="253" spans="1:35" x14ac:dyDescent="0.35">
      <c r="C253" s="44"/>
      <c r="D253" s="51"/>
      <c r="E253" s="4"/>
      <c r="F253" s="52"/>
      <c r="G253" s="58"/>
      <c r="H253" s="68"/>
      <c r="I253" s="69"/>
      <c r="J253" s="70"/>
      <c r="K253" s="68"/>
      <c r="L253" s="68"/>
      <c r="M253" s="68"/>
      <c r="N253" s="68"/>
      <c r="O253" s="68"/>
      <c r="P253" s="68"/>
      <c r="Q253" s="68"/>
      <c r="R253" s="68"/>
      <c r="S253" s="68"/>
      <c r="T253" s="71"/>
      <c r="U253" s="71"/>
    </row>
    <row r="254" spans="1:35" x14ac:dyDescent="0.35">
      <c r="C254" s="44"/>
      <c r="D254" s="51"/>
      <c r="E254" s="4"/>
      <c r="F254" s="52"/>
      <c r="G254" s="58"/>
      <c r="H254" s="68"/>
      <c r="I254" s="69"/>
      <c r="J254" s="70"/>
      <c r="K254" s="68"/>
      <c r="L254" s="68"/>
      <c r="M254" s="68"/>
      <c r="N254" s="68"/>
      <c r="O254" s="68"/>
      <c r="P254" s="68"/>
      <c r="Q254" s="68"/>
      <c r="R254" s="68"/>
      <c r="S254" s="68"/>
      <c r="T254" s="71"/>
      <c r="U254" s="71"/>
    </row>
    <row r="255" spans="1:35" x14ac:dyDescent="0.35">
      <c r="G255" s="58"/>
    </row>
    <row r="256" spans="1:35" x14ac:dyDescent="0.35">
      <c r="G256" s="58"/>
    </row>
  </sheetData>
  <autoFilter ref="A13:AI247" xr:uid="{C0430F63-748A-4765-8DE1-4F5676C1EF73}"/>
  <mergeCells count="27"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  <mergeCell ref="H5:I5"/>
    <mergeCell ref="W5:X5"/>
    <mergeCell ref="H6:I6"/>
    <mergeCell ref="W6:X6"/>
    <mergeCell ref="H7:I7"/>
    <mergeCell ref="W7:X7"/>
    <mergeCell ref="H2:I2"/>
    <mergeCell ref="W2:X2"/>
    <mergeCell ref="H3:I3"/>
    <mergeCell ref="W3:X3"/>
    <mergeCell ref="H4:I4"/>
    <mergeCell ref="W4:X4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80" fitToHeight="0" orientation="landscape" r:id="rId1"/>
  <rowBreaks count="8" manualBreakCount="8">
    <brk id="26" min="7" max="20" man="1"/>
    <brk id="51" min="7" max="20" man="1"/>
    <brk id="86" min="7" max="20" man="1"/>
    <brk id="117" min="7" max="20" man="1"/>
    <brk id="147" min="7" max="20" man="1"/>
    <brk id="184" min="7" max="20" man="1"/>
    <brk id="207" min="7" max="20" man="1"/>
    <brk id="239" min="7" max="20" man="1"/>
  </rowBreaks>
  <colBreaks count="1" manualBreakCount="1">
    <brk id="2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0BBD-2EDB-4E88-8296-0EBF5A9F8C36}">
  <sheetPr>
    <pageSetUpPr fitToPage="1"/>
  </sheetPr>
  <dimension ref="B1:Q285"/>
  <sheetViews>
    <sheetView showGridLines="0" tabSelected="1" view="pageBreakPreview" topLeftCell="B280" zoomScale="140" zoomScaleNormal="130" zoomScaleSheetLayoutView="140" workbookViewId="0">
      <selection activeCell="L284" sqref="B2:L284"/>
    </sheetView>
  </sheetViews>
  <sheetFormatPr defaultColWidth="8.90625" defaultRowHeight="13" x14ac:dyDescent="0.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1.81640625" style="74" bestFit="1" customWidth="1"/>
    <col min="12" max="12" width="14.54296875" style="74" customWidth="1"/>
    <col min="13" max="13" width="15.453125" style="313" bestFit="1" customWidth="1"/>
    <col min="14" max="15" width="11.54296875" style="76" bestFit="1" customWidth="1"/>
    <col min="16" max="16" width="11.6328125" style="72" bestFit="1" customWidth="1"/>
    <col min="17" max="16384" width="8.90625" style="72"/>
  </cols>
  <sheetData>
    <row r="1" spans="2:15" ht="13.5" thickBot="1" x14ac:dyDescent="0.35"/>
    <row r="2" spans="2:15" ht="13.25" customHeight="1" x14ac:dyDescent="0.3">
      <c r="B2" s="496" t="s">
        <v>1923</v>
      </c>
      <c r="C2" s="497"/>
      <c r="D2" s="497"/>
      <c r="E2" s="497"/>
      <c r="F2" s="497"/>
      <c r="G2" s="497"/>
      <c r="H2" s="498"/>
      <c r="I2" s="502" t="s">
        <v>2468</v>
      </c>
      <c r="J2" s="503"/>
      <c r="K2" s="503"/>
      <c r="L2" s="504"/>
    </row>
    <row r="3" spans="2:15" ht="13.75" customHeight="1" thickBot="1" x14ac:dyDescent="0.35">
      <c r="B3" s="499"/>
      <c r="C3" s="500"/>
      <c r="D3" s="500"/>
      <c r="E3" s="500"/>
      <c r="F3" s="500"/>
      <c r="G3" s="500"/>
      <c r="H3" s="501"/>
      <c r="I3" s="505"/>
      <c r="J3" s="506"/>
      <c r="K3" s="506"/>
      <c r="L3" s="507"/>
    </row>
    <row r="4" spans="2:15" ht="13.5" thickBot="1" x14ac:dyDescent="0.35">
      <c r="B4" s="411" t="s">
        <v>1925</v>
      </c>
      <c r="C4" s="412"/>
      <c r="D4" s="412"/>
      <c r="E4" s="412"/>
      <c r="F4" s="412"/>
      <c r="G4" s="412"/>
      <c r="H4" s="413"/>
      <c r="I4" s="414" t="s">
        <v>1926</v>
      </c>
      <c r="J4" s="415"/>
      <c r="K4" s="415"/>
      <c r="L4" s="77">
        <v>45629</v>
      </c>
    </row>
    <row r="5" spans="2:15" ht="13.5" thickBot="1" x14ac:dyDescent="0.35">
      <c r="B5" s="411" t="s">
        <v>1927</v>
      </c>
      <c r="C5" s="412"/>
      <c r="D5" s="412"/>
      <c r="E5" s="412"/>
      <c r="F5" s="412"/>
      <c r="G5" s="412"/>
      <c r="H5" s="413"/>
      <c r="I5" s="416" t="s">
        <v>1928</v>
      </c>
      <c r="J5" s="417"/>
      <c r="K5" s="417"/>
      <c r="L5" s="78">
        <f>H11</f>
        <v>1278716.56</v>
      </c>
    </row>
    <row r="6" spans="2:15" ht="13.25" customHeight="1" x14ac:dyDescent="0.3">
      <c r="B6" s="429" t="s">
        <v>1929</v>
      </c>
      <c r="C6" s="430"/>
      <c r="D6" s="431"/>
      <c r="E6" s="438" t="s">
        <v>1930</v>
      </c>
      <c r="F6" s="439"/>
      <c r="G6" s="440"/>
      <c r="H6" s="79">
        <v>0.8569</v>
      </c>
      <c r="I6" s="416" t="s">
        <v>1931</v>
      </c>
      <c r="J6" s="417"/>
      <c r="K6" s="417"/>
      <c r="L6" s="78">
        <f>L5-L7-L8</f>
        <v>862689.31688000017</v>
      </c>
    </row>
    <row r="7" spans="2:15" ht="13.5" thickBot="1" x14ac:dyDescent="0.35">
      <c r="B7" s="432"/>
      <c r="C7" s="433"/>
      <c r="D7" s="434"/>
      <c r="E7" s="441" t="s">
        <v>1932</v>
      </c>
      <c r="F7" s="442"/>
      <c r="G7" s="443"/>
      <c r="H7" s="80">
        <v>0.26400000000000001</v>
      </c>
      <c r="I7" s="416" t="s">
        <v>1933</v>
      </c>
      <c r="J7" s="417"/>
      <c r="K7" s="417"/>
      <c r="L7" s="78">
        <f>'BM 04 - Ranieri'!L284</f>
        <v>314948.26077999995</v>
      </c>
    </row>
    <row r="8" spans="2:15" ht="13.5" thickBot="1" x14ac:dyDescent="0.35">
      <c r="B8" s="435"/>
      <c r="C8" s="436"/>
      <c r="D8" s="437"/>
      <c r="E8" s="444"/>
      <c r="F8" s="445"/>
      <c r="G8" s="445"/>
      <c r="H8" s="446"/>
      <c r="I8" s="447" t="s">
        <v>1934</v>
      </c>
      <c r="J8" s="448"/>
      <c r="K8" s="448"/>
      <c r="L8" s="366">
        <f>K284</f>
        <v>101078.98234000002</v>
      </c>
      <c r="M8" s="363"/>
      <c r="N8" s="263">
        <f>L7+L8</f>
        <v>416027.24312</v>
      </c>
    </row>
    <row r="9" spans="2:15" ht="13.5" thickBot="1" x14ac:dyDescent="0.35">
      <c r="B9" s="508" t="s">
        <v>1935</v>
      </c>
      <c r="C9" s="509"/>
      <c r="D9" s="509"/>
      <c r="E9" s="509"/>
      <c r="F9" s="509"/>
      <c r="G9" s="509"/>
      <c r="H9" s="510"/>
      <c r="I9" s="447" t="s">
        <v>2481</v>
      </c>
      <c r="J9" s="448"/>
      <c r="K9" s="448"/>
      <c r="L9" s="365">
        <f>L284/H11</f>
        <v>0.32534750556448561</v>
      </c>
    </row>
    <row r="10" spans="2:15" x14ac:dyDescent="0.3">
      <c r="B10" s="452"/>
      <c r="C10" s="453"/>
      <c r="D10" s="453"/>
      <c r="E10" s="453"/>
      <c r="F10" s="453"/>
      <c r="G10" s="453"/>
      <c r="H10" s="454"/>
      <c r="I10" s="545"/>
      <c r="J10" s="545"/>
      <c r="K10" s="545"/>
      <c r="L10" s="82"/>
    </row>
    <row r="11" spans="2:15" s="90" customFormat="1" ht="18" customHeight="1" thickBot="1" x14ac:dyDescent="0.35">
      <c r="B11" s="83" t="s">
        <v>1936</v>
      </c>
      <c r="C11" s="84" t="s">
        <v>1937</v>
      </c>
      <c r="D11" s="85"/>
      <c r="E11" s="455"/>
      <c r="F11" s="456"/>
      <c r="G11" s="86"/>
      <c r="H11" s="87">
        <v>1278716.56</v>
      </c>
      <c r="I11" s="546"/>
      <c r="J11" s="546"/>
      <c r="K11" s="546"/>
      <c r="L11" s="89"/>
      <c r="M11" s="313"/>
      <c r="N11" s="76"/>
      <c r="O11" s="76"/>
    </row>
    <row r="12" spans="2:15" s="90" customFormat="1" ht="13.25" customHeight="1" x14ac:dyDescent="0.3">
      <c r="B12" s="91" t="s">
        <v>39</v>
      </c>
      <c r="C12" s="92" t="s">
        <v>1938</v>
      </c>
      <c r="D12" s="93"/>
      <c r="E12" s="427"/>
      <c r="F12" s="428"/>
      <c r="G12" s="94"/>
      <c r="H12" s="95">
        <f>H14+H26+H31+H46+H63+H68+H73+H80+H87+H96+H125+H134+H146+H166</f>
        <v>1202551.2176000001</v>
      </c>
      <c r="I12" s="527" t="s">
        <v>1939</v>
      </c>
      <c r="J12" s="525" t="s">
        <v>1940</v>
      </c>
      <c r="K12" s="527" t="s">
        <v>1941</v>
      </c>
      <c r="L12" s="525" t="s">
        <v>1942</v>
      </c>
      <c r="M12" s="313"/>
      <c r="N12" s="76"/>
      <c r="O12" s="76"/>
    </row>
    <row r="13" spans="2:15" s="90" customFormat="1" ht="19.25" customHeight="1" x14ac:dyDescent="0.3">
      <c r="B13" s="96" t="s">
        <v>1943</v>
      </c>
      <c r="C13" s="97" t="s">
        <v>1944</v>
      </c>
      <c r="D13" s="98" t="s">
        <v>1945</v>
      </c>
      <c r="E13" s="421" t="s">
        <v>1946</v>
      </c>
      <c r="F13" s="422"/>
      <c r="G13" s="99" t="s">
        <v>1947</v>
      </c>
      <c r="H13" s="100" t="s">
        <v>1948</v>
      </c>
      <c r="I13" s="528"/>
      <c r="J13" s="526"/>
      <c r="K13" s="528"/>
      <c r="L13" s="526"/>
      <c r="M13" s="313"/>
      <c r="N13" s="76"/>
      <c r="O13" s="76"/>
    </row>
    <row r="14" spans="2:15" s="90" customFormat="1" ht="18.649999999999999" customHeight="1" x14ac:dyDescent="0.3">
      <c r="B14" s="101" t="s">
        <v>41</v>
      </c>
      <c r="C14" s="102" t="s">
        <v>42</v>
      </c>
      <c r="D14" s="103"/>
      <c r="E14" s="423"/>
      <c r="F14" s="424"/>
      <c r="G14" s="104"/>
      <c r="H14" s="125">
        <f>H15+H16+H17+H18+H19+H20+H21+H22+H23+H24+H25</f>
        <v>66441.984799999991</v>
      </c>
      <c r="I14" s="368"/>
      <c r="J14" s="369"/>
      <c r="K14" s="370">
        <f>SUM(K15:K25)</f>
        <v>0</v>
      </c>
      <c r="L14" s="547">
        <f>SUM(L15:L25)</f>
        <v>64032.415480000003</v>
      </c>
      <c r="M14" s="313"/>
      <c r="N14" s="76"/>
      <c r="O14" s="76"/>
    </row>
    <row r="15" spans="2:15" ht="18" customHeight="1" x14ac:dyDescent="0.3">
      <c r="B15" s="106" t="s">
        <v>1949</v>
      </c>
      <c r="C15" s="107" t="s">
        <v>1950</v>
      </c>
      <c r="D15" s="108" t="s">
        <v>47</v>
      </c>
      <c r="E15" s="425">
        <v>6</v>
      </c>
      <c r="F15" s="426"/>
      <c r="G15" s="109">
        <v>360</v>
      </c>
      <c r="H15" s="110">
        <f t="shared" ref="H15:H25" si="0">G15*E15</f>
        <v>2160</v>
      </c>
      <c r="I15" s="289"/>
      <c r="J15" s="289">
        <f>'BM 04 - Ranieri'!J15+'BM 05'!I15</f>
        <v>6</v>
      </c>
      <c r="K15" s="371">
        <f>I15*G15</f>
        <v>0</v>
      </c>
      <c r="L15" s="372">
        <f>J15*G15</f>
        <v>2160</v>
      </c>
      <c r="M15" s="314">
        <f>J15/E15</f>
        <v>1</v>
      </c>
    </row>
    <row r="16" spans="2:15" ht="18" customHeight="1" x14ac:dyDescent="0.3">
      <c r="B16" s="106" t="s">
        <v>1951</v>
      </c>
      <c r="C16" s="107" t="s">
        <v>1952</v>
      </c>
      <c r="D16" s="108" t="s">
        <v>47</v>
      </c>
      <c r="E16" s="425">
        <v>5</v>
      </c>
      <c r="F16" s="426"/>
      <c r="G16" s="109">
        <v>1009.87</v>
      </c>
      <c r="H16" s="110">
        <f t="shared" si="0"/>
        <v>5049.3500000000004</v>
      </c>
      <c r="I16" s="317"/>
      <c r="J16" s="289">
        <f>'BM 04 - Ranieri'!J16+'BM 05'!I16</f>
        <v>5</v>
      </c>
      <c r="K16" s="371">
        <f t="shared" ref="K16:K25" si="1">I16*G16</f>
        <v>0</v>
      </c>
      <c r="L16" s="372">
        <f t="shared" ref="L16:L25" si="2">J16*G16</f>
        <v>5049.3500000000004</v>
      </c>
      <c r="M16" s="314">
        <f t="shared" ref="M16:M79" si="3">J16/E16</f>
        <v>1</v>
      </c>
    </row>
    <row r="17" spans="2:15" ht="26.75" customHeight="1" x14ac:dyDescent="0.3">
      <c r="B17" s="115" t="s">
        <v>1953</v>
      </c>
      <c r="C17" s="107" t="s">
        <v>1954</v>
      </c>
      <c r="D17" s="108" t="s">
        <v>47</v>
      </c>
      <c r="E17" s="425">
        <v>5</v>
      </c>
      <c r="F17" s="426"/>
      <c r="G17" s="109">
        <v>1001.99</v>
      </c>
      <c r="H17" s="110">
        <f t="shared" si="0"/>
        <v>5009.95</v>
      </c>
      <c r="I17" s="317"/>
      <c r="J17" s="289">
        <f>'BM 04 - Ranieri'!J17+'BM 05'!I17</f>
        <v>5</v>
      </c>
      <c r="K17" s="371">
        <f t="shared" si="1"/>
        <v>0</v>
      </c>
      <c r="L17" s="372">
        <f t="shared" si="2"/>
        <v>5009.95</v>
      </c>
      <c r="M17" s="314">
        <f t="shared" si="3"/>
        <v>1</v>
      </c>
    </row>
    <row r="18" spans="2:15" ht="22.75" customHeight="1" x14ac:dyDescent="0.3">
      <c r="B18" s="106" t="s">
        <v>1955</v>
      </c>
      <c r="C18" s="116" t="s">
        <v>1956</v>
      </c>
      <c r="D18" s="108" t="s">
        <v>47</v>
      </c>
      <c r="E18" s="425">
        <v>355.3</v>
      </c>
      <c r="F18" s="426"/>
      <c r="G18" s="109">
        <v>105.4</v>
      </c>
      <c r="H18" s="110">
        <f t="shared" si="0"/>
        <v>37448.620000000003</v>
      </c>
      <c r="I18" s="317"/>
      <c r="J18" s="289">
        <f>'BM 04 - Ranieri'!J18+'BM 05'!I18</f>
        <v>355.3</v>
      </c>
      <c r="K18" s="373">
        <f t="shared" si="1"/>
        <v>0</v>
      </c>
      <c r="L18" s="374">
        <f t="shared" si="2"/>
        <v>37448.620000000003</v>
      </c>
      <c r="M18" s="314">
        <f t="shared" si="3"/>
        <v>1</v>
      </c>
    </row>
    <row r="19" spans="2:15" ht="22.25" customHeight="1" x14ac:dyDescent="0.3">
      <c r="B19" s="106" t="s">
        <v>1957</v>
      </c>
      <c r="C19" s="116" t="s">
        <v>68</v>
      </c>
      <c r="D19" s="108" t="s">
        <v>47</v>
      </c>
      <c r="E19" s="425">
        <v>741.96</v>
      </c>
      <c r="F19" s="426"/>
      <c r="G19" s="109">
        <v>2.37</v>
      </c>
      <c r="H19" s="110">
        <f t="shared" si="0"/>
        <v>1758.4452000000001</v>
      </c>
      <c r="I19" s="317"/>
      <c r="J19" s="289">
        <f>'BM 04 - Ranieri'!J19+'BM 05'!I19</f>
        <v>741.96</v>
      </c>
      <c r="K19" s="373">
        <f t="shared" si="1"/>
        <v>0</v>
      </c>
      <c r="L19" s="374">
        <f t="shared" si="2"/>
        <v>1758.4452000000001</v>
      </c>
      <c r="M19" s="314">
        <f t="shared" si="3"/>
        <v>1</v>
      </c>
    </row>
    <row r="20" spans="2:15" ht="21" x14ac:dyDescent="0.3">
      <c r="B20" s="106" t="s">
        <v>1958</v>
      </c>
      <c r="C20" s="116" t="s">
        <v>74</v>
      </c>
      <c r="D20" s="108" t="s">
        <v>47</v>
      </c>
      <c r="E20" s="425">
        <v>741.96</v>
      </c>
      <c r="F20" s="426"/>
      <c r="G20" s="109">
        <v>0.13</v>
      </c>
      <c r="H20" s="110">
        <f t="shared" si="0"/>
        <v>96.454800000000006</v>
      </c>
      <c r="I20" s="317"/>
      <c r="J20" s="289">
        <f>'BM 04 - Ranieri'!J20+'BM 05'!I20</f>
        <v>741.96</v>
      </c>
      <c r="K20" s="373">
        <f t="shared" si="1"/>
        <v>0</v>
      </c>
      <c r="L20" s="374">
        <f t="shared" si="2"/>
        <v>96.454800000000006</v>
      </c>
      <c r="M20" s="314">
        <f t="shared" si="3"/>
        <v>1</v>
      </c>
    </row>
    <row r="21" spans="2:15" ht="21" x14ac:dyDescent="0.3">
      <c r="B21" s="106" t="s">
        <v>1959</v>
      </c>
      <c r="C21" s="116" t="s">
        <v>80</v>
      </c>
      <c r="D21" s="108" t="s">
        <v>47</v>
      </c>
      <c r="E21" s="425">
        <v>897.58</v>
      </c>
      <c r="F21" s="426"/>
      <c r="G21" s="109">
        <v>8.89</v>
      </c>
      <c r="H21" s="110">
        <f t="shared" si="0"/>
        <v>7979.4862000000012</v>
      </c>
      <c r="I21" s="317"/>
      <c r="J21" s="289">
        <f>'BM 04 - Ranieri'!J21+'BM 05'!I21</f>
        <v>897.58</v>
      </c>
      <c r="K21" s="373">
        <f t="shared" si="1"/>
        <v>0</v>
      </c>
      <c r="L21" s="374">
        <f t="shared" si="2"/>
        <v>7979.4862000000012</v>
      </c>
      <c r="M21" s="314">
        <f t="shared" si="3"/>
        <v>1</v>
      </c>
    </row>
    <row r="22" spans="2:15" ht="21" x14ac:dyDescent="0.3">
      <c r="B22" s="106" t="s">
        <v>1960</v>
      </c>
      <c r="C22" s="116" t="s">
        <v>86</v>
      </c>
      <c r="D22" s="108" t="s">
        <v>87</v>
      </c>
      <c r="E22" s="425">
        <v>169.5</v>
      </c>
      <c r="F22" s="426"/>
      <c r="G22" s="109">
        <v>11.01</v>
      </c>
      <c r="H22" s="110">
        <f t="shared" si="0"/>
        <v>1866.1949999999999</v>
      </c>
      <c r="I22" s="317"/>
      <c r="J22" s="289">
        <f>'BM 04 - Ranieri'!J22+'BM 05'!I22</f>
        <v>169.5</v>
      </c>
      <c r="K22" s="373">
        <f t="shared" si="1"/>
        <v>0</v>
      </c>
      <c r="L22" s="374">
        <f t="shared" si="2"/>
        <v>1866.1949999999999</v>
      </c>
      <c r="M22" s="314">
        <f t="shared" si="3"/>
        <v>1</v>
      </c>
    </row>
    <row r="23" spans="2:15" ht="19.5" customHeight="1" x14ac:dyDescent="0.3">
      <c r="B23" s="106" t="s">
        <v>1961</v>
      </c>
      <c r="C23" s="119" t="s">
        <v>1962</v>
      </c>
      <c r="D23" s="108" t="s">
        <v>94</v>
      </c>
      <c r="E23" s="425">
        <v>68</v>
      </c>
      <c r="F23" s="426"/>
      <c r="G23" s="109">
        <v>21.36</v>
      </c>
      <c r="H23" s="110">
        <f t="shared" si="0"/>
        <v>1452.48</v>
      </c>
      <c r="I23" s="317"/>
      <c r="J23" s="289">
        <f>'BM 04 - Ranieri'!J23+'BM 05'!I23</f>
        <v>68</v>
      </c>
      <c r="K23" s="373">
        <f t="shared" si="1"/>
        <v>0</v>
      </c>
      <c r="L23" s="374">
        <f t="shared" si="2"/>
        <v>1452.48</v>
      </c>
      <c r="M23" s="314">
        <f t="shared" si="3"/>
        <v>1</v>
      </c>
    </row>
    <row r="24" spans="2:15" ht="26.4" customHeight="1" x14ac:dyDescent="0.3">
      <c r="B24" s="318">
        <v>40179</v>
      </c>
      <c r="C24" s="319" t="s">
        <v>1963</v>
      </c>
      <c r="D24" s="320" t="s">
        <v>101</v>
      </c>
      <c r="E24" s="517">
        <v>294.87</v>
      </c>
      <c r="F24" s="518"/>
      <c r="G24" s="321">
        <v>9.4499999999999993</v>
      </c>
      <c r="H24" s="322">
        <f t="shared" si="0"/>
        <v>2786.5214999999998</v>
      </c>
      <c r="I24" s="317"/>
      <c r="J24" s="289">
        <f>'BM 04 - Ranieri'!J24+'BM 05'!I24</f>
        <v>98.650999999999996</v>
      </c>
      <c r="K24" s="373">
        <f t="shared" si="1"/>
        <v>0</v>
      </c>
      <c r="L24" s="374">
        <f t="shared" si="2"/>
        <v>932.25194999999985</v>
      </c>
      <c r="M24" s="314">
        <f t="shared" si="3"/>
        <v>0.33455760165496656</v>
      </c>
    </row>
    <row r="25" spans="2:15" ht="18" customHeight="1" x14ac:dyDescent="0.3">
      <c r="B25" s="318">
        <v>40544</v>
      </c>
      <c r="C25" s="319" t="s">
        <v>1964</v>
      </c>
      <c r="D25" s="320" t="s">
        <v>114</v>
      </c>
      <c r="E25" s="517">
        <v>294.87</v>
      </c>
      <c r="F25" s="518"/>
      <c r="G25" s="321">
        <v>2.83</v>
      </c>
      <c r="H25" s="322">
        <f t="shared" si="0"/>
        <v>834.48210000000006</v>
      </c>
      <c r="I25" s="317"/>
      <c r="J25" s="289">
        <f>'BM 04 - Ranieri'!J25+'BM 05'!I25</f>
        <v>98.650999999999996</v>
      </c>
      <c r="K25" s="373">
        <f t="shared" si="1"/>
        <v>0</v>
      </c>
      <c r="L25" s="374">
        <f t="shared" si="2"/>
        <v>279.18232999999998</v>
      </c>
      <c r="M25" s="314">
        <f t="shared" si="3"/>
        <v>0.33455760165496656</v>
      </c>
    </row>
    <row r="26" spans="2:15" s="90" customFormat="1" ht="12.65" customHeight="1" x14ac:dyDescent="0.3">
      <c r="B26" s="121" t="s">
        <v>51</v>
      </c>
      <c r="C26" s="122" t="s">
        <v>118</v>
      </c>
      <c r="D26" s="123"/>
      <c r="E26" s="457"/>
      <c r="F26" s="458"/>
      <c r="G26" s="124"/>
      <c r="H26" s="125">
        <f>H27+H28+H29+H30</f>
        <v>26274.202499999999</v>
      </c>
      <c r="I26" s="364"/>
      <c r="J26" s="364"/>
      <c r="K26" s="375">
        <f>SUM(K27:K30)</f>
        <v>0</v>
      </c>
      <c r="L26" s="548">
        <f>SUM(L27:L30)</f>
        <v>17614.939999999999</v>
      </c>
      <c r="M26" s="314"/>
      <c r="N26" s="76"/>
      <c r="O26" s="76"/>
    </row>
    <row r="27" spans="2:15" ht="26.75" customHeight="1" thickBot="1" x14ac:dyDescent="0.35">
      <c r="B27" s="127" t="s">
        <v>1965</v>
      </c>
      <c r="C27" s="107" t="s">
        <v>1966</v>
      </c>
      <c r="D27" s="108" t="s">
        <v>87</v>
      </c>
      <c r="E27" s="425">
        <v>187</v>
      </c>
      <c r="F27" s="426"/>
      <c r="G27" s="109">
        <v>50.4</v>
      </c>
      <c r="H27" s="110">
        <f>G27*E27</f>
        <v>9424.7999999999993</v>
      </c>
      <c r="I27" s="317"/>
      <c r="J27" s="289">
        <f>'BM 04 - Ranieri'!J27+'BM 05'!I27</f>
        <v>136</v>
      </c>
      <c r="K27" s="371">
        <f t="shared" ref="K27:K90" si="4">I27*G27</f>
        <v>0</v>
      </c>
      <c r="L27" s="372">
        <f t="shared" ref="L27:L90" si="5">J27*G27</f>
        <v>6854.4</v>
      </c>
      <c r="M27" s="314">
        <f t="shared" si="3"/>
        <v>0.72727272727272729</v>
      </c>
    </row>
    <row r="28" spans="2:15" ht="17" x14ac:dyDescent="0.3">
      <c r="B28" s="323" t="s">
        <v>1967</v>
      </c>
      <c r="C28" s="319" t="s">
        <v>1968</v>
      </c>
      <c r="D28" s="320" t="s">
        <v>101</v>
      </c>
      <c r="E28" s="517">
        <v>77.3</v>
      </c>
      <c r="F28" s="518"/>
      <c r="G28" s="321">
        <v>70.5</v>
      </c>
      <c r="H28" s="322">
        <f>G28*E28</f>
        <v>5449.65</v>
      </c>
      <c r="I28" s="317"/>
      <c r="J28" s="289">
        <f>'BM 04 - Ranieri'!J28+'BM 05'!I28</f>
        <v>77.3</v>
      </c>
      <c r="K28" s="373">
        <f t="shared" si="4"/>
        <v>0</v>
      </c>
      <c r="L28" s="374">
        <f t="shared" si="5"/>
        <v>5449.65</v>
      </c>
      <c r="M28" s="315">
        <f t="shared" si="3"/>
        <v>1</v>
      </c>
      <c r="N28" s="514" t="s">
        <v>2459</v>
      </c>
    </row>
    <row r="29" spans="2:15" x14ac:dyDescent="0.3">
      <c r="B29" s="323" t="s">
        <v>1969</v>
      </c>
      <c r="C29" s="319" t="s">
        <v>1970</v>
      </c>
      <c r="D29" s="320" t="s">
        <v>101</v>
      </c>
      <c r="E29" s="517">
        <v>43.1</v>
      </c>
      <c r="F29" s="518"/>
      <c r="G29" s="321">
        <v>40.4</v>
      </c>
      <c r="H29" s="322">
        <f>G29*E29</f>
        <v>1741.24</v>
      </c>
      <c r="I29" s="317"/>
      <c r="J29" s="289">
        <f>'BM 04 - Ranieri'!J29+'BM 05'!I29</f>
        <v>43.1</v>
      </c>
      <c r="K29" s="373">
        <f t="shared" si="4"/>
        <v>0</v>
      </c>
      <c r="L29" s="374">
        <f t="shared" si="5"/>
        <v>1741.24</v>
      </c>
      <c r="M29" s="315">
        <f t="shared" si="3"/>
        <v>1</v>
      </c>
      <c r="N29" s="515"/>
    </row>
    <row r="30" spans="2:15" ht="17.5" thickBot="1" x14ac:dyDescent="0.35">
      <c r="B30" s="323" t="s">
        <v>1971</v>
      </c>
      <c r="C30" s="319" t="s">
        <v>1972</v>
      </c>
      <c r="D30" s="320" t="s">
        <v>101</v>
      </c>
      <c r="E30" s="517">
        <v>157.69</v>
      </c>
      <c r="F30" s="518"/>
      <c r="G30" s="321">
        <v>61.25</v>
      </c>
      <c r="H30" s="322">
        <f>G30*E30</f>
        <v>9658.5125000000007</v>
      </c>
      <c r="I30" s="317"/>
      <c r="J30" s="289">
        <f>'BM 04 - Ranieri'!J30+'BM 05'!I30</f>
        <v>58.28</v>
      </c>
      <c r="K30" s="373">
        <f t="shared" si="4"/>
        <v>0</v>
      </c>
      <c r="L30" s="374">
        <f t="shared" si="5"/>
        <v>3569.65</v>
      </c>
      <c r="M30" s="315">
        <f t="shared" si="3"/>
        <v>0.36958589637897143</v>
      </c>
      <c r="N30" s="516"/>
      <c r="O30" s="263"/>
    </row>
    <row r="31" spans="2:15" s="90" customFormat="1" ht="9" customHeight="1" x14ac:dyDescent="0.3">
      <c r="B31" s="121" t="s">
        <v>56</v>
      </c>
      <c r="C31" s="122" t="s">
        <v>1973</v>
      </c>
      <c r="D31" s="123"/>
      <c r="E31" s="457"/>
      <c r="F31" s="458"/>
      <c r="G31" s="124"/>
      <c r="H31" s="125">
        <f>H32+H33+H34+H35+H36+H37+H38+H39+H40+H41+H42+H43+H44+H45</f>
        <v>108078.9326</v>
      </c>
      <c r="I31" s="290"/>
      <c r="J31" s="290"/>
      <c r="K31" s="375">
        <f>SUM(K32:K45)</f>
        <v>0</v>
      </c>
      <c r="L31" s="548">
        <f>SUM(L32:L45)</f>
        <v>101936.62219999998</v>
      </c>
      <c r="M31" s="314"/>
      <c r="N31" s="76"/>
      <c r="O31" s="76"/>
    </row>
    <row r="32" spans="2:15" ht="25.5" x14ac:dyDescent="0.3">
      <c r="B32" s="324" t="s">
        <v>1974</v>
      </c>
      <c r="C32" s="325" t="s">
        <v>1975</v>
      </c>
      <c r="D32" s="320" t="s">
        <v>101</v>
      </c>
      <c r="E32" s="517">
        <v>11.92</v>
      </c>
      <c r="F32" s="518"/>
      <c r="G32" s="321">
        <v>398.5</v>
      </c>
      <c r="H32" s="322">
        <f t="shared" ref="H32:H45" si="6">G32*E32</f>
        <v>4750.12</v>
      </c>
      <c r="I32" s="317"/>
      <c r="J32" s="289">
        <f>'BM 04 - Ranieri'!J32+'BM 05'!I32</f>
        <v>11.92</v>
      </c>
      <c r="K32" s="371">
        <f t="shared" si="4"/>
        <v>0</v>
      </c>
      <c r="L32" s="372">
        <f t="shared" si="5"/>
        <v>4750.12</v>
      </c>
      <c r="M32" s="314">
        <f t="shared" si="3"/>
        <v>1</v>
      </c>
    </row>
    <row r="33" spans="2:15" ht="20.399999999999999" customHeight="1" x14ac:dyDescent="0.3">
      <c r="B33" s="323" t="s">
        <v>1976</v>
      </c>
      <c r="C33" s="319" t="s">
        <v>1977</v>
      </c>
      <c r="D33" s="320" t="s">
        <v>47</v>
      </c>
      <c r="E33" s="517">
        <v>72.959999999999994</v>
      </c>
      <c r="F33" s="518"/>
      <c r="G33" s="321">
        <v>5.5</v>
      </c>
      <c r="H33" s="322">
        <f t="shared" si="6"/>
        <v>401.28</v>
      </c>
      <c r="I33" s="317"/>
      <c r="J33" s="289">
        <f>'BM 04 - Ranieri'!J33+'BM 05'!I33</f>
        <v>72.959999999999994</v>
      </c>
      <c r="K33" s="373">
        <f t="shared" si="4"/>
        <v>0</v>
      </c>
      <c r="L33" s="374">
        <f t="shared" si="5"/>
        <v>401.28</v>
      </c>
      <c r="M33" s="314">
        <f t="shared" si="3"/>
        <v>1</v>
      </c>
    </row>
    <row r="34" spans="2:15" ht="22.5" customHeight="1" x14ac:dyDescent="0.3">
      <c r="B34" s="323" t="s">
        <v>1978</v>
      </c>
      <c r="C34" s="325" t="s">
        <v>1979</v>
      </c>
      <c r="D34" s="320" t="s">
        <v>47</v>
      </c>
      <c r="E34" s="517">
        <v>67.73</v>
      </c>
      <c r="F34" s="518"/>
      <c r="G34" s="321">
        <v>65.400000000000006</v>
      </c>
      <c r="H34" s="322">
        <f t="shared" si="6"/>
        <v>4429.5420000000004</v>
      </c>
      <c r="I34" s="317"/>
      <c r="J34" s="289">
        <f>'BM 04 - Ranieri'!J34+'BM 05'!I34</f>
        <v>67.73</v>
      </c>
      <c r="K34" s="373">
        <f t="shared" si="4"/>
        <v>0</v>
      </c>
      <c r="L34" s="374">
        <f t="shared" si="5"/>
        <v>4429.5420000000004</v>
      </c>
      <c r="M34" s="314">
        <f t="shared" si="3"/>
        <v>1</v>
      </c>
    </row>
    <row r="35" spans="2:15" ht="20.75" customHeight="1" x14ac:dyDescent="0.3">
      <c r="B35" s="324" t="s">
        <v>1980</v>
      </c>
      <c r="C35" s="319" t="s">
        <v>1981</v>
      </c>
      <c r="D35" s="320" t="s">
        <v>273</v>
      </c>
      <c r="E35" s="517">
        <v>540.20000000000005</v>
      </c>
      <c r="F35" s="518"/>
      <c r="G35" s="321">
        <v>16.399999999999999</v>
      </c>
      <c r="H35" s="322">
        <f t="shared" si="6"/>
        <v>8859.2800000000007</v>
      </c>
      <c r="I35" s="317"/>
      <c r="J35" s="289">
        <f>'BM 04 - Ranieri'!J35+'BM 05'!I35</f>
        <v>540.20000000000005</v>
      </c>
      <c r="K35" s="373">
        <f t="shared" si="4"/>
        <v>0</v>
      </c>
      <c r="L35" s="374">
        <f t="shared" si="5"/>
        <v>8859.2800000000007</v>
      </c>
      <c r="M35" s="314">
        <f t="shared" si="3"/>
        <v>1</v>
      </c>
    </row>
    <row r="36" spans="2:15" ht="27.65" customHeight="1" x14ac:dyDescent="0.3">
      <c r="B36" s="323" t="s">
        <v>1982</v>
      </c>
      <c r="C36" s="325" t="s">
        <v>1983</v>
      </c>
      <c r="D36" s="320" t="s">
        <v>47</v>
      </c>
      <c r="E36" s="517">
        <v>164.89</v>
      </c>
      <c r="F36" s="518"/>
      <c r="G36" s="321">
        <v>77.23</v>
      </c>
      <c r="H36" s="322">
        <f t="shared" si="6"/>
        <v>12734.4547</v>
      </c>
      <c r="I36" s="317"/>
      <c r="J36" s="289">
        <f>'BM 04 - Ranieri'!J36+'BM 05'!I36</f>
        <v>164.89</v>
      </c>
      <c r="K36" s="373">
        <f t="shared" si="4"/>
        <v>0</v>
      </c>
      <c r="L36" s="374">
        <f t="shared" si="5"/>
        <v>12734.4547</v>
      </c>
      <c r="M36" s="314">
        <f t="shared" si="3"/>
        <v>1</v>
      </c>
    </row>
    <row r="37" spans="2:15" ht="28.75" customHeight="1" x14ac:dyDescent="0.3">
      <c r="B37" s="324" t="s">
        <v>1984</v>
      </c>
      <c r="C37" s="325" t="s">
        <v>1985</v>
      </c>
      <c r="D37" s="320" t="s">
        <v>101</v>
      </c>
      <c r="E37" s="517">
        <v>23.13</v>
      </c>
      <c r="F37" s="518"/>
      <c r="G37" s="321">
        <v>618.83000000000004</v>
      </c>
      <c r="H37" s="322">
        <f t="shared" si="6"/>
        <v>14313.537900000001</v>
      </c>
      <c r="I37" s="317"/>
      <c r="J37" s="289">
        <f>'BM 04 - Ranieri'!J37+'BM 05'!I37</f>
        <v>20.11</v>
      </c>
      <c r="K37" s="373">
        <f t="shared" si="4"/>
        <v>0</v>
      </c>
      <c r="L37" s="374">
        <f t="shared" si="5"/>
        <v>12444.6713</v>
      </c>
      <c r="M37" s="314">
        <f t="shared" si="3"/>
        <v>0.86943363597060097</v>
      </c>
    </row>
    <row r="38" spans="2:15" ht="25.5" x14ac:dyDescent="0.3">
      <c r="B38" s="324" t="s">
        <v>1986</v>
      </c>
      <c r="C38" s="325" t="s">
        <v>1987</v>
      </c>
      <c r="D38" s="320" t="s">
        <v>101</v>
      </c>
      <c r="E38" s="517">
        <v>11.07</v>
      </c>
      <c r="F38" s="518"/>
      <c r="G38" s="321">
        <v>575.12</v>
      </c>
      <c r="H38" s="322">
        <f t="shared" si="6"/>
        <v>6366.5784000000003</v>
      </c>
      <c r="I38" s="317"/>
      <c r="J38" s="289">
        <f>'BM 04 - Ranieri'!J38+'BM 05'!I38</f>
        <v>11.07</v>
      </c>
      <c r="K38" s="373">
        <f t="shared" si="4"/>
        <v>0</v>
      </c>
      <c r="L38" s="374">
        <f t="shared" si="5"/>
        <v>6366.5784000000003</v>
      </c>
      <c r="M38" s="314">
        <f t="shared" si="3"/>
        <v>1</v>
      </c>
    </row>
    <row r="39" spans="2:15" ht="18" customHeight="1" x14ac:dyDescent="0.3">
      <c r="B39" s="323" t="s">
        <v>1988</v>
      </c>
      <c r="C39" s="319" t="s">
        <v>1989</v>
      </c>
      <c r="D39" s="320" t="s">
        <v>101</v>
      </c>
      <c r="E39" s="517">
        <v>34.200000000000003</v>
      </c>
      <c r="F39" s="518"/>
      <c r="G39" s="321">
        <v>244.23</v>
      </c>
      <c r="H39" s="322">
        <f t="shared" si="6"/>
        <v>8352.6660000000011</v>
      </c>
      <c r="I39" s="317"/>
      <c r="J39" s="289">
        <f>'BM 04 - Ranieri'!J39+'BM 05'!I39</f>
        <v>31.18</v>
      </c>
      <c r="K39" s="373">
        <f t="shared" si="4"/>
        <v>0</v>
      </c>
      <c r="L39" s="374">
        <f t="shared" si="5"/>
        <v>7615.0913999999993</v>
      </c>
      <c r="M39" s="314">
        <f t="shared" si="3"/>
        <v>0.91169590643274845</v>
      </c>
    </row>
    <row r="40" spans="2:15" ht="22.5" customHeight="1" x14ac:dyDescent="0.3">
      <c r="B40" s="323" t="s">
        <v>1990</v>
      </c>
      <c r="C40" s="319" t="s">
        <v>1991</v>
      </c>
      <c r="D40" s="320" t="s">
        <v>273</v>
      </c>
      <c r="E40" s="517">
        <v>373.7</v>
      </c>
      <c r="F40" s="518"/>
      <c r="G40" s="321">
        <v>20.72</v>
      </c>
      <c r="H40" s="322">
        <f t="shared" si="6"/>
        <v>7743.0639999999994</v>
      </c>
      <c r="I40" s="317"/>
      <c r="J40" s="289">
        <f>'BM 04 - Ranieri'!J40+'BM 05'!I40</f>
        <v>373.7</v>
      </c>
      <c r="K40" s="373">
        <f t="shared" si="4"/>
        <v>0</v>
      </c>
      <c r="L40" s="374">
        <f t="shared" si="5"/>
        <v>7743.0639999999994</v>
      </c>
      <c r="M40" s="314">
        <f t="shared" si="3"/>
        <v>1</v>
      </c>
    </row>
    <row r="41" spans="2:15" ht="22.5" customHeight="1" x14ac:dyDescent="0.3">
      <c r="B41" s="326">
        <v>40181</v>
      </c>
      <c r="C41" s="325" t="s">
        <v>1992</v>
      </c>
      <c r="D41" s="320" t="s">
        <v>273</v>
      </c>
      <c r="E41" s="517">
        <v>327.9</v>
      </c>
      <c r="F41" s="518"/>
      <c r="G41" s="321">
        <v>18.399999999999999</v>
      </c>
      <c r="H41" s="322">
        <f t="shared" si="6"/>
        <v>6033.3599999999988</v>
      </c>
      <c r="I41" s="317"/>
      <c r="J41" s="289">
        <f>'BM 04 - Ranieri'!J41+'BM 05'!I41</f>
        <v>327.9</v>
      </c>
      <c r="K41" s="373">
        <f t="shared" si="4"/>
        <v>0</v>
      </c>
      <c r="L41" s="374">
        <f t="shared" si="5"/>
        <v>6033.3599999999988</v>
      </c>
      <c r="M41" s="314">
        <f t="shared" si="3"/>
        <v>1</v>
      </c>
    </row>
    <row r="42" spans="2:15" ht="20.75" customHeight="1" x14ac:dyDescent="0.3">
      <c r="B42" s="327">
        <v>40546</v>
      </c>
      <c r="C42" s="319" t="s">
        <v>1993</v>
      </c>
      <c r="D42" s="320" t="s">
        <v>273</v>
      </c>
      <c r="E42" s="517">
        <v>322.8</v>
      </c>
      <c r="F42" s="518"/>
      <c r="G42" s="321">
        <v>15.1</v>
      </c>
      <c r="H42" s="322">
        <f t="shared" si="6"/>
        <v>4874.28</v>
      </c>
      <c r="I42" s="317"/>
      <c r="J42" s="289">
        <f>'BM 04 - Ranieri'!J42+'BM 05'!I42</f>
        <v>322.8</v>
      </c>
      <c r="K42" s="373">
        <f t="shared" si="4"/>
        <v>0</v>
      </c>
      <c r="L42" s="374">
        <f t="shared" si="5"/>
        <v>4874.28</v>
      </c>
      <c r="M42" s="314">
        <f t="shared" si="3"/>
        <v>1</v>
      </c>
    </row>
    <row r="43" spans="2:15" ht="17" x14ac:dyDescent="0.3">
      <c r="B43" s="326">
        <v>40911</v>
      </c>
      <c r="C43" s="325" t="s">
        <v>1994</v>
      </c>
      <c r="D43" s="320" t="s">
        <v>273</v>
      </c>
      <c r="E43" s="517">
        <v>214.3</v>
      </c>
      <c r="F43" s="518"/>
      <c r="G43" s="321">
        <v>14.28</v>
      </c>
      <c r="H43" s="322">
        <f t="shared" si="6"/>
        <v>3060.2040000000002</v>
      </c>
      <c r="I43" s="317"/>
      <c r="J43" s="289">
        <f>'BM 04 - Ranieri'!J43+'BM 05'!I43</f>
        <v>214.3</v>
      </c>
      <c r="K43" s="373">
        <f t="shared" si="4"/>
        <v>0</v>
      </c>
      <c r="L43" s="374">
        <f t="shared" si="5"/>
        <v>3060.2040000000002</v>
      </c>
      <c r="M43" s="314">
        <f t="shared" si="3"/>
        <v>1</v>
      </c>
    </row>
    <row r="44" spans="2:15" ht="25.5" x14ac:dyDescent="0.3">
      <c r="B44" s="327">
        <v>41277</v>
      </c>
      <c r="C44" s="325" t="s">
        <v>1995</v>
      </c>
      <c r="D44" s="320" t="s">
        <v>47</v>
      </c>
      <c r="E44" s="517">
        <v>285.37</v>
      </c>
      <c r="F44" s="518"/>
      <c r="G44" s="321">
        <v>67.88</v>
      </c>
      <c r="H44" s="322">
        <f t="shared" si="6"/>
        <v>19370.9156</v>
      </c>
      <c r="I44" s="317"/>
      <c r="J44" s="289">
        <f>'BM 04 - Ranieri'!J44+'BM 05'!I44</f>
        <v>233.28</v>
      </c>
      <c r="K44" s="373">
        <f t="shared" si="4"/>
        <v>0</v>
      </c>
      <c r="L44" s="374">
        <f t="shared" si="5"/>
        <v>15835.046399999999</v>
      </c>
      <c r="M44" s="314">
        <f t="shared" si="3"/>
        <v>0.81746504537968245</v>
      </c>
    </row>
    <row r="45" spans="2:15" ht="17" x14ac:dyDescent="0.3">
      <c r="B45" s="327">
        <v>41642</v>
      </c>
      <c r="C45" s="319" t="s">
        <v>1996</v>
      </c>
      <c r="D45" s="320" t="s">
        <v>47</v>
      </c>
      <c r="E45" s="517">
        <v>142.94</v>
      </c>
      <c r="F45" s="518"/>
      <c r="G45" s="321">
        <v>47.5</v>
      </c>
      <c r="H45" s="322">
        <f t="shared" si="6"/>
        <v>6789.65</v>
      </c>
      <c r="I45" s="317"/>
      <c r="J45" s="289">
        <f>'BM 04 - Ranieri'!J45+'BM 05'!I45</f>
        <v>142.94</v>
      </c>
      <c r="K45" s="373">
        <f t="shared" si="4"/>
        <v>0</v>
      </c>
      <c r="L45" s="374">
        <f t="shared" si="5"/>
        <v>6789.65</v>
      </c>
      <c r="M45" s="314">
        <f t="shared" si="3"/>
        <v>1</v>
      </c>
    </row>
    <row r="46" spans="2:15" s="90" customFormat="1" ht="12.5" customHeight="1" x14ac:dyDescent="0.3">
      <c r="B46" s="121" t="s">
        <v>61</v>
      </c>
      <c r="C46" s="122" t="s">
        <v>1997</v>
      </c>
      <c r="D46" s="123"/>
      <c r="E46" s="457"/>
      <c r="F46" s="458"/>
      <c r="G46" s="124"/>
      <c r="H46" s="125">
        <f>SUM(H47:H62)</f>
        <v>176244.6532</v>
      </c>
      <c r="I46" s="290"/>
      <c r="J46" s="290"/>
      <c r="K46" s="375">
        <f>SUM(K47:K62)</f>
        <v>36437.750800000002</v>
      </c>
      <c r="L46" s="548">
        <f>SUM(L47:L62)</f>
        <v>92231.815200000012</v>
      </c>
      <c r="M46" s="314"/>
      <c r="N46" s="76"/>
      <c r="O46" s="76"/>
    </row>
    <row r="47" spans="2:15" ht="30.65" customHeight="1" x14ac:dyDescent="0.3">
      <c r="B47" s="323" t="s">
        <v>1998</v>
      </c>
      <c r="C47" s="325" t="s">
        <v>1999</v>
      </c>
      <c r="D47" s="320" t="s">
        <v>47</v>
      </c>
      <c r="E47" s="517">
        <v>449.93</v>
      </c>
      <c r="F47" s="518"/>
      <c r="G47" s="321">
        <v>39.299999999999997</v>
      </c>
      <c r="H47" s="322">
        <f t="shared" ref="H47:H62" si="7">G47*E47</f>
        <v>17682.249</v>
      </c>
      <c r="I47" s="345"/>
      <c r="J47" s="289">
        <f>'BM 04 - Ranieri'!J47+'BM 05'!I47</f>
        <v>346.11</v>
      </c>
      <c r="K47" s="371">
        <f t="shared" si="4"/>
        <v>0</v>
      </c>
      <c r="L47" s="372">
        <f t="shared" si="5"/>
        <v>13602.123</v>
      </c>
      <c r="M47" s="314">
        <f t="shared" si="3"/>
        <v>0.7692529949103194</v>
      </c>
    </row>
    <row r="48" spans="2:15" ht="28.75" customHeight="1" x14ac:dyDescent="0.3">
      <c r="B48" s="324" t="s">
        <v>2000</v>
      </c>
      <c r="C48" s="319" t="s">
        <v>2001</v>
      </c>
      <c r="D48" s="320" t="s">
        <v>47</v>
      </c>
      <c r="E48" s="517">
        <v>396.8</v>
      </c>
      <c r="F48" s="518"/>
      <c r="G48" s="321">
        <v>55.4</v>
      </c>
      <c r="H48" s="322">
        <f t="shared" si="7"/>
        <v>21982.720000000001</v>
      </c>
      <c r="I48" s="317">
        <v>220.38</v>
      </c>
      <c r="J48" s="289">
        <f>'BM 04 - Ranieri'!J48+'BM 05'!I48</f>
        <v>220.38</v>
      </c>
      <c r="K48" s="373">
        <f t="shared" si="4"/>
        <v>12209.052</v>
      </c>
      <c r="L48" s="374">
        <f t="shared" si="5"/>
        <v>12209.052</v>
      </c>
      <c r="M48" s="314">
        <f t="shared" si="3"/>
        <v>0.55539314516129035</v>
      </c>
    </row>
    <row r="49" spans="2:15" ht="19.25" customHeight="1" x14ac:dyDescent="0.3">
      <c r="B49" s="324" t="s">
        <v>2002</v>
      </c>
      <c r="C49" s="319" t="s">
        <v>2003</v>
      </c>
      <c r="D49" s="320" t="s">
        <v>47</v>
      </c>
      <c r="E49" s="517">
        <v>140.01</v>
      </c>
      <c r="F49" s="518"/>
      <c r="G49" s="321">
        <v>33.299999999999997</v>
      </c>
      <c r="H49" s="322">
        <f t="shared" si="7"/>
        <v>4662.3329999999996</v>
      </c>
      <c r="I49" s="317">
        <v>21.26</v>
      </c>
      <c r="J49" s="289">
        <f>'BM 04 - Ranieri'!J49+'BM 05'!I49</f>
        <v>21.26</v>
      </c>
      <c r="K49" s="373">
        <f t="shared" si="4"/>
        <v>707.95799999999997</v>
      </c>
      <c r="L49" s="374">
        <f t="shared" si="5"/>
        <v>707.95799999999997</v>
      </c>
      <c r="M49" s="314">
        <f t="shared" si="3"/>
        <v>0.15184629669309338</v>
      </c>
    </row>
    <row r="50" spans="2:15" ht="18.649999999999999" customHeight="1" x14ac:dyDescent="0.3">
      <c r="B50" s="324" t="s">
        <v>2004</v>
      </c>
      <c r="C50" s="319" t="s">
        <v>2005</v>
      </c>
      <c r="D50" s="320" t="s">
        <v>273</v>
      </c>
      <c r="E50" s="517">
        <v>970.7</v>
      </c>
      <c r="F50" s="518"/>
      <c r="G50" s="321">
        <v>17.46</v>
      </c>
      <c r="H50" s="322">
        <f t="shared" si="7"/>
        <v>16948.422000000002</v>
      </c>
      <c r="I50" s="317">
        <v>177.7</v>
      </c>
      <c r="J50" s="289">
        <f>'BM 04 - Ranieri'!J50+'BM 05'!I50</f>
        <v>574.09999999999991</v>
      </c>
      <c r="K50" s="373">
        <f t="shared" si="4"/>
        <v>3102.6419999999998</v>
      </c>
      <c r="L50" s="374">
        <f t="shared" si="5"/>
        <v>10023.785999999998</v>
      </c>
      <c r="M50" s="314">
        <f t="shared" si="3"/>
        <v>0.59142886576697218</v>
      </c>
    </row>
    <row r="51" spans="2:15" ht="22.75" customHeight="1" x14ac:dyDescent="0.3">
      <c r="B51" s="324" t="s">
        <v>2006</v>
      </c>
      <c r="C51" s="319" t="s">
        <v>2007</v>
      </c>
      <c r="D51" s="320" t="s">
        <v>273</v>
      </c>
      <c r="E51" s="517">
        <v>10</v>
      </c>
      <c r="F51" s="518"/>
      <c r="G51" s="321">
        <v>17.22</v>
      </c>
      <c r="H51" s="322">
        <f t="shared" si="7"/>
        <v>172.2</v>
      </c>
      <c r="I51" s="317">
        <v>0.2</v>
      </c>
      <c r="J51" s="289">
        <f>'BM 04 - Ranieri'!J51+'BM 05'!I51</f>
        <v>0.2</v>
      </c>
      <c r="K51" s="373">
        <f t="shared" si="4"/>
        <v>3.444</v>
      </c>
      <c r="L51" s="374">
        <f t="shared" si="5"/>
        <v>3.444</v>
      </c>
      <c r="M51" s="314">
        <f t="shared" si="3"/>
        <v>0.02</v>
      </c>
    </row>
    <row r="52" spans="2:15" ht="22.75" customHeight="1" x14ac:dyDescent="0.3">
      <c r="B52" s="324" t="s">
        <v>2008</v>
      </c>
      <c r="C52" s="319" t="s">
        <v>2009</v>
      </c>
      <c r="D52" s="320" t="s">
        <v>273</v>
      </c>
      <c r="E52" s="517">
        <v>880.6</v>
      </c>
      <c r="F52" s="518"/>
      <c r="G52" s="321">
        <v>15.67</v>
      </c>
      <c r="H52" s="322">
        <f t="shared" si="7"/>
        <v>13799.002</v>
      </c>
      <c r="I52" s="317">
        <v>408.5</v>
      </c>
      <c r="J52" s="289">
        <f>'BM 04 - Ranieri'!J52+'BM 05'!I52</f>
        <v>408.5</v>
      </c>
      <c r="K52" s="373">
        <f t="shared" si="4"/>
        <v>6401.1949999999997</v>
      </c>
      <c r="L52" s="374">
        <f t="shared" si="5"/>
        <v>6401.1949999999997</v>
      </c>
      <c r="M52" s="314">
        <f t="shared" si="3"/>
        <v>0.46388825800590505</v>
      </c>
    </row>
    <row r="53" spans="2:15" ht="28.25" customHeight="1" x14ac:dyDescent="0.3">
      <c r="B53" s="323" t="s">
        <v>2010</v>
      </c>
      <c r="C53" s="325" t="s">
        <v>2011</v>
      </c>
      <c r="D53" s="320" t="s">
        <v>273</v>
      </c>
      <c r="E53" s="529">
        <v>1253.2</v>
      </c>
      <c r="F53" s="530"/>
      <c r="G53" s="321">
        <v>14.01</v>
      </c>
      <c r="H53" s="322">
        <f t="shared" si="7"/>
        <v>17557.332000000002</v>
      </c>
      <c r="I53" s="317">
        <v>99.9</v>
      </c>
      <c r="J53" s="289">
        <f>'BM 04 - Ranieri'!J53+'BM 05'!I53</f>
        <v>1001.6999999999999</v>
      </c>
      <c r="K53" s="373">
        <f t="shared" si="4"/>
        <v>1399.5990000000002</v>
      </c>
      <c r="L53" s="374">
        <f t="shared" si="5"/>
        <v>14033.816999999999</v>
      </c>
      <c r="M53" s="314">
        <f t="shared" si="3"/>
        <v>0.79931375678263639</v>
      </c>
    </row>
    <row r="54" spans="2:15" ht="27" customHeight="1" x14ac:dyDescent="0.3">
      <c r="B54" s="323" t="s">
        <v>2012</v>
      </c>
      <c r="C54" s="325" t="s">
        <v>2013</v>
      </c>
      <c r="D54" s="320" t="s">
        <v>273</v>
      </c>
      <c r="E54" s="517">
        <v>656.8</v>
      </c>
      <c r="F54" s="518"/>
      <c r="G54" s="321">
        <v>11.54</v>
      </c>
      <c r="H54" s="322">
        <f t="shared" si="7"/>
        <v>7579.4719999999988</v>
      </c>
      <c r="I54" s="317"/>
      <c r="J54" s="289">
        <f>'BM 04 - Ranieri'!J54+'BM 05'!I54</f>
        <v>414.2</v>
      </c>
      <c r="K54" s="373">
        <f t="shared" si="4"/>
        <v>0</v>
      </c>
      <c r="L54" s="374">
        <f t="shared" si="5"/>
        <v>4779.8679999999995</v>
      </c>
      <c r="M54" s="314">
        <f t="shared" si="3"/>
        <v>0.63063337393422658</v>
      </c>
    </row>
    <row r="55" spans="2:15" ht="27" customHeight="1" x14ac:dyDescent="0.3">
      <c r="B55" s="324" t="s">
        <v>2014</v>
      </c>
      <c r="C55" s="325" t="s">
        <v>2015</v>
      </c>
      <c r="D55" s="320" t="s">
        <v>273</v>
      </c>
      <c r="E55" s="517">
        <v>177.9</v>
      </c>
      <c r="F55" s="518"/>
      <c r="G55" s="321">
        <v>17.059999999999999</v>
      </c>
      <c r="H55" s="322">
        <f t="shared" si="7"/>
        <v>3034.9739999999997</v>
      </c>
      <c r="I55" s="317">
        <v>17.8</v>
      </c>
      <c r="J55" s="289">
        <f>'BM 04 - Ranieri'!J55+'BM 05'!I55</f>
        <v>17.8</v>
      </c>
      <c r="K55" s="373">
        <f t="shared" si="4"/>
        <v>303.66800000000001</v>
      </c>
      <c r="L55" s="374">
        <f t="shared" si="5"/>
        <v>303.66800000000001</v>
      </c>
      <c r="M55" s="314">
        <f t="shared" si="3"/>
        <v>0.10005621135469366</v>
      </c>
    </row>
    <row r="56" spans="2:15" ht="27.65" customHeight="1" x14ac:dyDescent="0.3">
      <c r="B56" s="327">
        <v>40182</v>
      </c>
      <c r="C56" s="325" t="s">
        <v>2016</v>
      </c>
      <c r="D56" s="320" t="s">
        <v>273</v>
      </c>
      <c r="E56" s="517">
        <v>165</v>
      </c>
      <c r="F56" s="518"/>
      <c r="G56" s="321">
        <v>16.77</v>
      </c>
      <c r="H56" s="322">
        <f t="shared" si="7"/>
        <v>2767.0499999999997</v>
      </c>
      <c r="I56" s="317">
        <v>36.1</v>
      </c>
      <c r="J56" s="289">
        <f>'BM 04 - Ranieri'!J56+'BM 05'!I56</f>
        <v>36.1</v>
      </c>
      <c r="K56" s="373">
        <f t="shared" si="4"/>
        <v>605.39700000000005</v>
      </c>
      <c r="L56" s="374">
        <f t="shared" si="5"/>
        <v>605.39700000000005</v>
      </c>
      <c r="M56" s="314">
        <f t="shared" si="3"/>
        <v>0.21878787878787881</v>
      </c>
    </row>
    <row r="57" spans="2:15" ht="29.4" customHeight="1" x14ac:dyDescent="0.3">
      <c r="B57" s="326">
        <v>40547</v>
      </c>
      <c r="C57" s="325" t="s">
        <v>2017</v>
      </c>
      <c r="D57" s="320" t="s">
        <v>273</v>
      </c>
      <c r="E57" s="517">
        <v>429.1</v>
      </c>
      <c r="F57" s="518"/>
      <c r="G57" s="321">
        <v>16.239999999999998</v>
      </c>
      <c r="H57" s="322">
        <f t="shared" si="7"/>
        <v>6968.5839999999998</v>
      </c>
      <c r="I57" s="317">
        <v>38.9</v>
      </c>
      <c r="J57" s="289">
        <f>'BM 04 - Ranieri'!J57+'BM 05'!I57</f>
        <v>38.9</v>
      </c>
      <c r="K57" s="373">
        <f t="shared" si="4"/>
        <v>631.73599999999988</v>
      </c>
      <c r="L57" s="374">
        <f t="shared" si="5"/>
        <v>631.73599999999988</v>
      </c>
      <c r="M57" s="314">
        <f t="shared" si="3"/>
        <v>9.065485900722442E-2</v>
      </c>
    </row>
    <row r="58" spans="2:15" ht="27.65" customHeight="1" x14ac:dyDescent="0.3">
      <c r="B58" s="327">
        <v>40912</v>
      </c>
      <c r="C58" s="325" t="s">
        <v>1985</v>
      </c>
      <c r="D58" s="320" t="s">
        <v>101</v>
      </c>
      <c r="E58" s="517">
        <v>65.819999999999993</v>
      </c>
      <c r="F58" s="518"/>
      <c r="G58" s="321">
        <v>618.83000000000004</v>
      </c>
      <c r="H58" s="322">
        <f t="shared" si="7"/>
        <v>40731.390599999999</v>
      </c>
      <c r="I58" s="317">
        <v>12.83</v>
      </c>
      <c r="J58" s="289">
        <f>'BM 04 - Ranieri'!J58+'BM 05'!I58</f>
        <v>33.520000000000003</v>
      </c>
      <c r="K58" s="373">
        <f t="shared" si="4"/>
        <v>7939.5889000000006</v>
      </c>
      <c r="L58" s="374">
        <f t="shared" si="5"/>
        <v>20743.181600000004</v>
      </c>
      <c r="M58" s="314">
        <f t="shared" si="3"/>
        <v>0.5092676997872988</v>
      </c>
    </row>
    <row r="59" spans="2:15" ht="18.649999999999999" customHeight="1" x14ac:dyDescent="0.3">
      <c r="B59" s="326">
        <v>41278</v>
      </c>
      <c r="C59" s="319" t="s">
        <v>1989</v>
      </c>
      <c r="D59" s="320" t="s">
        <v>101</v>
      </c>
      <c r="E59" s="517">
        <v>65.819999999999993</v>
      </c>
      <c r="F59" s="518"/>
      <c r="G59" s="321">
        <v>244.23</v>
      </c>
      <c r="H59" s="322">
        <f t="shared" si="7"/>
        <v>16075.218599999998</v>
      </c>
      <c r="I59" s="317">
        <v>12.83</v>
      </c>
      <c r="J59" s="289">
        <f>'BM 04 - Ranieri'!J59+'BM 05'!I59</f>
        <v>33.520000000000003</v>
      </c>
      <c r="K59" s="373">
        <f t="shared" si="4"/>
        <v>3133.4708999999998</v>
      </c>
      <c r="L59" s="374">
        <f t="shared" si="5"/>
        <v>8186.5896000000002</v>
      </c>
      <c r="M59" s="314">
        <f t="shared" si="3"/>
        <v>0.5092676997872988</v>
      </c>
    </row>
    <row r="60" spans="2:15" ht="27" customHeight="1" x14ac:dyDescent="0.3">
      <c r="B60" s="326">
        <v>41643</v>
      </c>
      <c r="C60" s="325" t="s">
        <v>2018</v>
      </c>
      <c r="D60" s="320" t="s">
        <v>273</v>
      </c>
      <c r="E60" s="517">
        <v>24.2</v>
      </c>
      <c r="F60" s="518"/>
      <c r="G60" s="321">
        <v>12.61</v>
      </c>
      <c r="H60" s="322">
        <f t="shared" si="7"/>
        <v>305.16199999999998</v>
      </c>
      <c r="I60" s="317"/>
      <c r="J60" s="289">
        <f>'BM 04 - Ranieri'!J60+'BM 05'!I60</f>
        <v>0</v>
      </c>
      <c r="K60" s="373">
        <f t="shared" si="4"/>
        <v>0</v>
      </c>
      <c r="L60" s="374">
        <f t="shared" si="5"/>
        <v>0</v>
      </c>
      <c r="M60" s="314">
        <f t="shared" si="3"/>
        <v>0</v>
      </c>
    </row>
    <row r="61" spans="2:15" ht="25.25" customHeight="1" x14ac:dyDescent="0.3">
      <c r="B61" s="327">
        <v>42008</v>
      </c>
      <c r="C61" s="325" t="s">
        <v>2019</v>
      </c>
      <c r="D61" s="320" t="s">
        <v>273</v>
      </c>
      <c r="E61" s="517">
        <v>160.30000000000001</v>
      </c>
      <c r="F61" s="518"/>
      <c r="G61" s="321">
        <v>14.74</v>
      </c>
      <c r="H61" s="322">
        <f t="shared" si="7"/>
        <v>2362.8220000000001</v>
      </c>
      <c r="I61" s="317"/>
      <c r="J61" s="289">
        <f>'BM 04 - Ranieri'!J61+'BM 05'!I61</f>
        <v>0</v>
      </c>
      <c r="K61" s="373">
        <f t="shared" si="4"/>
        <v>0</v>
      </c>
      <c r="L61" s="374">
        <f t="shared" si="5"/>
        <v>0</v>
      </c>
      <c r="M61" s="314">
        <f t="shared" si="3"/>
        <v>0</v>
      </c>
    </row>
    <row r="62" spans="2:15" ht="26.4" customHeight="1" x14ac:dyDescent="0.3">
      <c r="B62" s="327">
        <v>42373</v>
      </c>
      <c r="C62" s="325" t="s">
        <v>2019</v>
      </c>
      <c r="D62" s="320" t="s">
        <v>273</v>
      </c>
      <c r="E62" s="517">
        <v>245.3</v>
      </c>
      <c r="F62" s="518"/>
      <c r="G62" s="321">
        <v>14.74</v>
      </c>
      <c r="H62" s="322">
        <f t="shared" si="7"/>
        <v>3615.7220000000002</v>
      </c>
      <c r="I62" s="317"/>
      <c r="J62" s="289">
        <f>'BM 04 - Ranieri'!J62+'BM 05'!I62</f>
        <v>0</v>
      </c>
      <c r="K62" s="373">
        <f t="shared" si="4"/>
        <v>0</v>
      </c>
      <c r="L62" s="374">
        <f t="shared" si="5"/>
        <v>0</v>
      </c>
      <c r="M62" s="314">
        <f t="shared" si="3"/>
        <v>0</v>
      </c>
    </row>
    <row r="63" spans="2:15" s="134" customFormat="1" ht="12" customHeight="1" x14ac:dyDescent="0.3">
      <c r="B63" s="131" t="s">
        <v>67</v>
      </c>
      <c r="C63" s="132" t="s">
        <v>2020</v>
      </c>
      <c r="D63" s="123"/>
      <c r="E63" s="457"/>
      <c r="F63" s="458"/>
      <c r="G63" s="124"/>
      <c r="H63" s="133">
        <f>H64+H65+H66+H67</f>
        <v>59395.925000000003</v>
      </c>
      <c r="I63" s="290"/>
      <c r="J63" s="290"/>
      <c r="K63" s="375">
        <f>SUM(K64:K67)</f>
        <v>3873.5510000000104</v>
      </c>
      <c r="L63" s="548">
        <f>SUM(L64:L67)</f>
        <v>53439.798000000017</v>
      </c>
      <c r="M63" s="314"/>
      <c r="N63" s="76"/>
      <c r="O63" s="76"/>
    </row>
    <row r="64" spans="2:15" ht="27" customHeight="1" x14ac:dyDescent="0.3">
      <c r="B64" s="323" t="s">
        <v>2021</v>
      </c>
      <c r="C64" s="325" t="s">
        <v>2022</v>
      </c>
      <c r="D64" s="320" t="s">
        <v>47</v>
      </c>
      <c r="E64" s="517">
        <v>974.2</v>
      </c>
      <c r="F64" s="518"/>
      <c r="G64" s="321">
        <v>50.45</v>
      </c>
      <c r="H64" s="322">
        <f>G64*E64</f>
        <v>49148.390000000007</v>
      </c>
      <c r="I64" s="317">
        <v>76.7800000000002</v>
      </c>
      <c r="J64" s="289">
        <f>'BM 04 - Ranieri'!J64+'BM 05'!I64</f>
        <v>856.14000000000033</v>
      </c>
      <c r="K64" s="371">
        <f t="shared" si="4"/>
        <v>3873.5510000000104</v>
      </c>
      <c r="L64" s="372">
        <f t="shared" si="5"/>
        <v>43192.263000000021</v>
      </c>
      <c r="M64" s="314">
        <f t="shared" si="3"/>
        <v>0.87881338534181919</v>
      </c>
    </row>
    <row r="65" spans="2:15" ht="20.75" customHeight="1" x14ac:dyDescent="0.3">
      <c r="B65" s="323" t="s">
        <v>2023</v>
      </c>
      <c r="C65" s="319" t="s">
        <v>2024</v>
      </c>
      <c r="D65" s="320" t="s">
        <v>87</v>
      </c>
      <c r="E65" s="517">
        <v>34.4</v>
      </c>
      <c r="F65" s="518"/>
      <c r="G65" s="321">
        <v>111.23</v>
      </c>
      <c r="H65" s="322">
        <f>G65*E65</f>
        <v>3826.3119999999999</v>
      </c>
      <c r="I65" s="317"/>
      <c r="J65" s="289">
        <f>'BM 04 - Ranieri'!J65+'BM 05'!I65</f>
        <v>34.4</v>
      </c>
      <c r="K65" s="373">
        <f t="shared" si="4"/>
        <v>0</v>
      </c>
      <c r="L65" s="374">
        <f t="shared" si="5"/>
        <v>3826.3119999999999</v>
      </c>
      <c r="M65" s="314">
        <f t="shared" si="3"/>
        <v>1</v>
      </c>
    </row>
    <row r="66" spans="2:15" ht="22.5" customHeight="1" x14ac:dyDescent="0.3">
      <c r="B66" s="323" t="s">
        <v>2025</v>
      </c>
      <c r="C66" s="325" t="s">
        <v>2026</v>
      </c>
      <c r="D66" s="320" t="s">
        <v>87</v>
      </c>
      <c r="E66" s="517">
        <v>38.9</v>
      </c>
      <c r="F66" s="518"/>
      <c r="G66" s="321">
        <v>60.08</v>
      </c>
      <c r="H66" s="322">
        <f>G66*E66</f>
        <v>2337.1119999999996</v>
      </c>
      <c r="I66" s="317"/>
      <c r="J66" s="289">
        <f>'BM 04 - Ranieri'!J66+'BM 05'!I66</f>
        <v>38.9</v>
      </c>
      <c r="K66" s="373">
        <f t="shared" si="4"/>
        <v>0</v>
      </c>
      <c r="L66" s="374">
        <f t="shared" si="5"/>
        <v>2337.1119999999996</v>
      </c>
      <c r="M66" s="314">
        <f t="shared" si="3"/>
        <v>1</v>
      </c>
    </row>
    <row r="67" spans="2:15" ht="22.5" customHeight="1" x14ac:dyDescent="0.3">
      <c r="B67" s="349" t="s">
        <v>2027</v>
      </c>
      <c r="C67" s="319" t="s">
        <v>2028</v>
      </c>
      <c r="D67" s="320" t="s">
        <v>87</v>
      </c>
      <c r="E67" s="517">
        <v>38.9</v>
      </c>
      <c r="F67" s="518"/>
      <c r="G67" s="321">
        <v>104.99</v>
      </c>
      <c r="H67" s="322">
        <f>G67*E67</f>
        <v>4084.1109999999999</v>
      </c>
      <c r="I67" s="317"/>
      <c r="J67" s="289">
        <f>'BM 04 - Ranieri'!J67+'BM 05'!I67</f>
        <v>38.9</v>
      </c>
      <c r="K67" s="373">
        <f t="shared" si="4"/>
        <v>0</v>
      </c>
      <c r="L67" s="374">
        <f t="shared" si="5"/>
        <v>4084.1109999999999</v>
      </c>
      <c r="M67" s="314">
        <f t="shared" si="3"/>
        <v>1</v>
      </c>
    </row>
    <row r="68" spans="2:15" s="90" customFormat="1" ht="12.5" customHeight="1" x14ac:dyDescent="0.3">
      <c r="B68" s="135" t="s">
        <v>73</v>
      </c>
      <c r="C68" s="122" t="s">
        <v>792</v>
      </c>
      <c r="D68" s="123"/>
      <c r="E68" s="457"/>
      <c r="F68" s="458"/>
      <c r="G68" s="124"/>
      <c r="H68" s="125">
        <f>H69+H70+H71+H72</f>
        <v>51908.850600000005</v>
      </c>
      <c r="I68" s="290"/>
      <c r="J68" s="290"/>
      <c r="K68" s="375">
        <f>SUM(K69:K72)</f>
        <v>14383.156499999999</v>
      </c>
      <c r="L68" s="548">
        <f>SUM(L69:L72)</f>
        <v>26465.499799999998</v>
      </c>
      <c r="M68" s="314"/>
      <c r="N68" s="76"/>
      <c r="O68" s="76"/>
    </row>
    <row r="69" spans="2:15" ht="34.5" customHeight="1" x14ac:dyDescent="0.3">
      <c r="B69" s="349" t="s">
        <v>2029</v>
      </c>
      <c r="C69" s="325" t="s">
        <v>2030</v>
      </c>
      <c r="D69" s="320" t="s">
        <v>47</v>
      </c>
      <c r="E69" s="529">
        <v>1015.48</v>
      </c>
      <c r="F69" s="530"/>
      <c r="G69" s="321">
        <v>7.03</v>
      </c>
      <c r="H69" s="322">
        <f>G69*E69</f>
        <v>7138.8244000000004</v>
      </c>
      <c r="I69" s="317">
        <v>213.93</v>
      </c>
      <c r="J69" s="289">
        <f>'BM 04 - Ranieri'!J69+'BM 05'!I69</f>
        <v>721.67000000000007</v>
      </c>
      <c r="K69" s="371">
        <f t="shared" si="4"/>
        <v>1503.9279000000001</v>
      </c>
      <c r="L69" s="372">
        <f t="shared" si="5"/>
        <v>5073.3401000000003</v>
      </c>
      <c r="M69" s="314">
        <f t="shared" si="3"/>
        <v>0.7106688462598969</v>
      </c>
    </row>
    <row r="70" spans="2:15" ht="33.65" customHeight="1" x14ac:dyDescent="0.3">
      <c r="B70" s="350" t="s">
        <v>2031</v>
      </c>
      <c r="C70" s="325" t="s">
        <v>2032</v>
      </c>
      <c r="D70" s="320" t="s">
        <v>47</v>
      </c>
      <c r="E70" s="517">
        <v>790.43</v>
      </c>
      <c r="F70" s="518"/>
      <c r="G70" s="321">
        <v>21.54</v>
      </c>
      <c r="H70" s="322">
        <f>G70*E70</f>
        <v>17025.8622</v>
      </c>
      <c r="I70" s="317">
        <v>332.34</v>
      </c>
      <c r="J70" s="289">
        <f>'BM 04 - Ranieri'!J70+'BM 05'!I70</f>
        <v>727.55499999999995</v>
      </c>
      <c r="K70" s="373">
        <f t="shared" si="4"/>
        <v>7158.6035999999995</v>
      </c>
      <c r="L70" s="374">
        <f t="shared" si="5"/>
        <v>15671.534699999998</v>
      </c>
      <c r="M70" s="314">
        <f t="shared" si="3"/>
        <v>0.92045468921979179</v>
      </c>
    </row>
    <row r="71" spans="2:15" ht="37.75" customHeight="1" x14ac:dyDescent="0.3">
      <c r="B71" s="350" t="s">
        <v>2033</v>
      </c>
      <c r="C71" s="319" t="s">
        <v>958</v>
      </c>
      <c r="D71" s="320" t="s">
        <v>47</v>
      </c>
      <c r="E71" s="517">
        <v>225.05</v>
      </c>
      <c r="F71" s="518"/>
      <c r="G71" s="321">
        <v>37.5</v>
      </c>
      <c r="H71" s="322">
        <f>G71*E71</f>
        <v>8439.375</v>
      </c>
      <c r="I71" s="317">
        <v>152.55000000000001</v>
      </c>
      <c r="J71" s="289">
        <f>'BM 04 - Ranieri'!J71+'BM 05'!I71</f>
        <v>152.55000000000001</v>
      </c>
      <c r="K71" s="373">
        <f t="shared" si="4"/>
        <v>5720.625</v>
      </c>
      <c r="L71" s="374">
        <f t="shared" si="5"/>
        <v>5720.625</v>
      </c>
      <c r="M71" s="314">
        <f t="shared" si="3"/>
        <v>0.67784936680737617</v>
      </c>
    </row>
    <row r="72" spans="2:15" ht="28" customHeight="1" x14ac:dyDescent="0.3">
      <c r="B72" s="350" t="s">
        <v>2034</v>
      </c>
      <c r="C72" s="319" t="s">
        <v>2035</v>
      </c>
      <c r="D72" s="320" t="s">
        <v>47</v>
      </c>
      <c r="E72" s="517">
        <v>225.05</v>
      </c>
      <c r="F72" s="518"/>
      <c r="G72" s="321">
        <v>85.78</v>
      </c>
      <c r="H72" s="322">
        <f>G72*E72</f>
        <v>19304.789000000001</v>
      </c>
      <c r="I72" s="317"/>
      <c r="J72" s="289">
        <f>'BM 04 - Ranieri'!J72+'BM 05'!I72</f>
        <v>0</v>
      </c>
      <c r="K72" s="373">
        <f t="shared" si="4"/>
        <v>0</v>
      </c>
      <c r="L72" s="374">
        <f t="shared" si="5"/>
        <v>0</v>
      </c>
      <c r="M72" s="314">
        <f t="shared" si="3"/>
        <v>0</v>
      </c>
    </row>
    <row r="73" spans="2:15" s="90" customFormat="1" ht="9.75" customHeight="1" x14ac:dyDescent="0.3">
      <c r="B73" s="135" t="s">
        <v>79</v>
      </c>
      <c r="C73" s="122" t="s">
        <v>1011</v>
      </c>
      <c r="D73" s="123"/>
      <c r="E73" s="457"/>
      <c r="F73" s="458"/>
      <c r="G73" s="124"/>
      <c r="H73" s="125">
        <f>H74+H75+H76+H77+H78+H79</f>
        <v>129157.4213</v>
      </c>
      <c r="I73" s="290"/>
      <c r="J73" s="290"/>
      <c r="K73" s="375">
        <f>SUM(K74:K79)</f>
        <v>0</v>
      </c>
      <c r="L73" s="548">
        <f>SUM(L74:L79)</f>
        <v>0</v>
      </c>
      <c r="M73" s="314"/>
      <c r="N73" s="76"/>
      <c r="O73" s="76"/>
    </row>
    <row r="74" spans="2:15" ht="30.75" customHeight="1" x14ac:dyDescent="0.3">
      <c r="B74" s="115" t="s">
        <v>2036</v>
      </c>
      <c r="C74" s="107" t="s">
        <v>2037</v>
      </c>
      <c r="D74" s="108" t="s">
        <v>94</v>
      </c>
      <c r="E74" s="425">
        <v>2</v>
      </c>
      <c r="F74" s="426"/>
      <c r="G74" s="109">
        <v>2030.89</v>
      </c>
      <c r="H74" s="110">
        <f t="shared" ref="H74:H79" si="8">G74*E74</f>
        <v>4061.78</v>
      </c>
      <c r="I74" s="317"/>
      <c r="J74" s="289">
        <f>'BM 04 - Ranieri'!J74+'BM 05'!I74</f>
        <v>0</v>
      </c>
      <c r="K74" s="371">
        <f t="shared" si="4"/>
        <v>0</v>
      </c>
      <c r="L74" s="372">
        <f t="shared" si="5"/>
        <v>0</v>
      </c>
      <c r="M74" s="314">
        <f t="shared" si="3"/>
        <v>0</v>
      </c>
    </row>
    <row r="75" spans="2:15" ht="34" x14ac:dyDescent="0.3">
      <c r="B75" s="115" t="s">
        <v>2038</v>
      </c>
      <c r="C75" s="107" t="s">
        <v>2039</v>
      </c>
      <c r="D75" s="108" t="s">
        <v>47</v>
      </c>
      <c r="E75" s="425">
        <v>22.8</v>
      </c>
      <c r="F75" s="426"/>
      <c r="G75" s="109">
        <v>929.97</v>
      </c>
      <c r="H75" s="110">
        <f t="shared" si="8"/>
        <v>21203.316000000003</v>
      </c>
      <c r="I75" s="317"/>
      <c r="J75" s="289">
        <f>'BM 04 - Ranieri'!J75+'BM 05'!I75</f>
        <v>0</v>
      </c>
      <c r="K75" s="373">
        <f t="shared" si="4"/>
        <v>0</v>
      </c>
      <c r="L75" s="374">
        <f t="shared" si="5"/>
        <v>0</v>
      </c>
      <c r="M75" s="314">
        <f t="shared" si="3"/>
        <v>0</v>
      </c>
    </row>
    <row r="76" spans="2:15" ht="42.5" x14ac:dyDescent="0.3">
      <c r="B76" s="115" t="s">
        <v>2040</v>
      </c>
      <c r="C76" s="119" t="s">
        <v>2041</v>
      </c>
      <c r="D76" s="108" t="s">
        <v>1031</v>
      </c>
      <c r="E76" s="425">
        <v>20</v>
      </c>
      <c r="F76" s="426"/>
      <c r="G76" s="109">
        <v>1198.99</v>
      </c>
      <c r="H76" s="110">
        <f t="shared" si="8"/>
        <v>23979.8</v>
      </c>
      <c r="I76" s="317"/>
      <c r="J76" s="289">
        <f>'BM 04 - Ranieri'!J76+'BM 05'!I76</f>
        <v>0</v>
      </c>
      <c r="K76" s="373">
        <f t="shared" si="4"/>
        <v>0</v>
      </c>
      <c r="L76" s="374">
        <f t="shared" si="5"/>
        <v>0</v>
      </c>
      <c r="M76" s="314">
        <f t="shared" si="3"/>
        <v>0</v>
      </c>
    </row>
    <row r="77" spans="2:15" ht="42.5" customHeight="1" x14ac:dyDescent="0.3">
      <c r="B77" s="127" t="s">
        <v>2042</v>
      </c>
      <c r="C77" s="107" t="s">
        <v>2043</v>
      </c>
      <c r="D77" s="108" t="s">
        <v>1031</v>
      </c>
      <c r="E77" s="425">
        <v>1</v>
      </c>
      <c r="F77" s="426"/>
      <c r="G77" s="109">
        <v>945.98</v>
      </c>
      <c r="H77" s="110">
        <f t="shared" si="8"/>
        <v>945.98</v>
      </c>
      <c r="I77" s="317"/>
      <c r="J77" s="289">
        <f>'BM 04 - Ranieri'!J77+'BM 05'!I77</f>
        <v>0</v>
      </c>
      <c r="K77" s="373">
        <f t="shared" si="4"/>
        <v>0</v>
      </c>
      <c r="L77" s="374">
        <f t="shared" si="5"/>
        <v>0</v>
      </c>
      <c r="M77" s="314">
        <f t="shared" si="3"/>
        <v>0</v>
      </c>
    </row>
    <row r="78" spans="2:15" ht="19.75" customHeight="1" x14ac:dyDescent="0.3">
      <c r="B78" s="127" t="s">
        <v>2044</v>
      </c>
      <c r="C78" s="119" t="s">
        <v>2045</v>
      </c>
      <c r="D78" s="108" t="s">
        <v>47</v>
      </c>
      <c r="E78" s="425">
        <v>41.11</v>
      </c>
      <c r="F78" s="426"/>
      <c r="G78" s="109">
        <v>1619.23</v>
      </c>
      <c r="H78" s="110">
        <f t="shared" si="8"/>
        <v>66566.545299999998</v>
      </c>
      <c r="I78" s="317"/>
      <c r="J78" s="289">
        <f>'BM 04 - Ranieri'!J78+'BM 05'!I78</f>
        <v>0</v>
      </c>
      <c r="K78" s="373">
        <f t="shared" si="4"/>
        <v>0</v>
      </c>
      <c r="L78" s="374">
        <f t="shared" si="5"/>
        <v>0</v>
      </c>
      <c r="M78" s="314">
        <f t="shared" si="3"/>
        <v>0</v>
      </c>
    </row>
    <row r="79" spans="2:15" ht="34.25" customHeight="1" x14ac:dyDescent="0.3">
      <c r="B79" s="127" t="s">
        <v>2046</v>
      </c>
      <c r="C79" s="107" t="s">
        <v>2047</v>
      </c>
      <c r="D79" s="108" t="s">
        <v>94</v>
      </c>
      <c r="E79" s="425">
        <v>2</v>
      </c>
      <c r="F79" s="426"/>
      <c r="G79" s="109">
        <v>6200</v>
      </c>
      <c r="H79" s="110">
        <f t="shared" si="8"/>
        <v>12400</v>
      </c>
      <c r="I79" s="317"/>
      <c r="J79" s="289">
        <f>'BM 04 - Ranieri'!J79+'BM 05'!I79</f>
        <v>0</v>
      </c>
      <c r="K79" s="373">
        <f t="shared" si="4"/>
        <v>0</v>
      </c>
      <c r="L79" s="374">
        <f t="shared" si="5"/>
        <v>0</v>
      </c>
      <c r="M79" s="314">
        <f t="shared" si="3"/>
        <v>0</v>
      </c>
    </row>
    <row r="80" spans="2:15" s="90" customFormat="1" ht="12.5" customHeight="1" x14ac:dyDescent="0.3">
      <c r="B80" s="121" t="s">
        <v>85</v>
      </c>
      <c r="C80" s="122" t="s">
        <v>2048</v>
      </c>
      <c r="D80" s="136"/>
      <c r="E80" s="457"/>
      <c r="F80" s="458"/>
      <c r="G80" s="124"/>
      <c r="H80" s="125">
        <f>SUM(H81:H86)</f>
        <v>39111.371500000001</v>
      </c>
      <c r="I80" s="290"/>
      <c r="J80" s="290"/>
      <c r="K80" s="375">
        <f>SUM(K81:K86)</f>
        <v>0</v>
      </c>
      <c r="L80" s="548">
        <f>SUM(L81:L86)</f>
        <v>0</v>
      </c>
      <c r="M80" s="314"/>
      <c r="N80" s="76"/>
      <c r="O80" s="76"/>
    </row>
    <row r="81" spans="2:15" ht="17" x14ac:dyDescent="0.3">
      <c r="B81" s="127" t="s">
        <v>2049</v>
      </c>
      <c r="C81" s="119" t="s">
        <v>2050</v>
      </c>
      <c r="D81" s="108" t="s">
        <v>47</v>
      </c>
      <c r="E81" s="425">
        <v>790.43</v>
      </c>
      <c r="F81" s="426"/>
      <c r="G81" s="109">
        <v>3.31</v>
      </c>
      <c r="H81" s="110">
        <f t="shared" ref="H81:H86" si="9">G81*E81</f>
        <v>2616.3233</v>
      </c>
      <c r="I81" s="317"/>
      <c r="J81" s="289">
        <f>'BM 04 - Ranieri'!J81+'BM 05'!I81</f>
        <v>0</v>
      </c>
      <c r="K81" s="371">
        <f t="shared" si="4"/>
        <v>0</v>
      </c>
      <c r="L81" s="372">
        <f t="shared" si="5"/>
        <v>0</v>
      </c>
      <c r="M81" s="314">
        <f t="shared" ref="M81:M144" si="10">J81/E81</f>
        <v>0</v>
      </c>
    </row>
    <row r="82" spans="2:15" ht="17" x14ac:dyDescent="0.3">
      <c r="B82" s="127" t="s">
        <v>2051</v>
      </c>
      <c r="C82" s="119" t="s">
        <v>2052</v>
      </c>
      <c r="D82" s="108" t="s">
        <v>47</v>
      </c>
      <c r="E82" s="425">
        <v>790.43</v>
      </c>
      <c r="F82" s="426"/>
      <c r="G82" s="109">
        <v>10.5</v>
      </c>
      <c r="H82" s="110">
        <f t="shared" si="9"/>
        <v>8299.5149999999994</v>
      </c>
      <c r="I82" s="317"/>
      <c r="J82" s="289">
        <f>'BM 04 - Ranieri'!J82+'BM 05'!I82</f>
        <v>0</v>
      </c>
      <c r="K82" s="373">
        <f t="shared" si="4"/>
        <v>0</v>
      </c>
      <c r="L82" s="374">
        <f t="shared" si="5"/>
        <v>0</v>
      </c>
      <c r="M82" s="314">
        <f t="shared" si="10"/>
        <v>0</v>
      </c>
    </row>
    <row r="83" spans="2:15" ht="17" x14ac:dyDescent="0.3">
      <c r="B83" s="127" t="s">
        <v>2053</v>
      </c>
      <c r="C83" s="119" t="s">
        <v>2054</v>
      </c>
      <c r="D83" s="108" t="s">
        <v>47</v>
      </c>
      <c r="E83" s="425">
        <v>790.43</v>
      </c>
      <c r="F83" s="426"/>
      <c r="G83" s="109">
        <v>11.5</v>
      </c>
      <c r="H83" s="110">
        <f t="shared" si="9"/>
        <v>9089.9449999999997</v>
      </c>
      <c r="I83" s="317"/>
      <c r="J83" s="289">
        <f>'BM 04 - Ranieri'!J83+'BM 05'!I83</f>
        <v>0</v>
      </c>
      <c r="K83" s="373">
        <f t="shared" si="4"/>
        <v>0</v>
      </c>
      <c r="L83" s="374">
        <f t="shared" si="5"/>
        <v>0</v>
      </c>
      <c r="M83" s="314">
        <f t="shared" si="10"/>
        <v>0</v>
      </c>
    </row>
    <row r="84" spans="2:15" ht="17" x14ac:dyDescent="0.3">
      <c r="B84" s="127" t="s">
        <v>2055</v>
      </c>
      <c r="C84" s="119" t="s">
        <v>2056</v>
      </c>
      <c r="D84" s="108" t="s">
        <v>47</v>
      </c>
      <c r="E84" s="425">
        <v>491.02</v>
      </c>
      <c r="F84" s="426"/>
      <c r="G84" s="109">
        <v>3.73</v>
      </c>
      <c r="H84" s="110">
        <f t="shared" si="9"/>
        <v>1831.5046</v>
      </c>
      <c r="I84" s="317"/>
      <c r="J84" s="289">
        <f>'BM 04 - Ranieri'!J84+'BM 05'!I84</f>
        <v>0</v>
      </c>
      <c r="K84" s="373">
        <f t="shared" si="4"/>
        <v>0</v>
      </c>
      <c r="L84" s="374">
        <f t="shared" si="5"/>
        <v>0</v>
      </c>
      <c r="M84" s="314">
        <f t="shared" si="10"/>
        <v>0</v>
      </c>
    </row>
    <row r="85" spans="2:15" ht="17" x14ac:dyDescent="0.3">
      <c r="B85" s="127" t="s">
        <v>2057</v>
      </c>
      <c r="C85" s="119" t="s">
        <v>2058</v>
      </c>
      <c r="D85" s="108" t="s">
        <v>47</v>
      </c>
      <c r="E85" s="425">
        <v>491.02</v>
      </c>
      <c r="F85" s="426"/>
      <c r="G85" s="109">
        <v>20.54</v>
      </c>
      <c r="H85" s="110">
        <f t="shared" si="9"/>
        <v>10085.550799999999</v>
      </c>
      <c r="I85" s="317"/>
      <c r="J85" s="289">
        <f>'BM 04 - Ranieri'!J85+'BM 05'!I85</f>
        <v>0</v>
      </c>
      <c r="K85" s="373">
        <f t="shared" si="4"/>
        <v>0</v>
      </c>
      <c r="L85" s="374">
        <f t="shared" si="5"/>
        <v>0</v>
      </c>
      <c r="M85" s="314">
        <f t="shared" si="10"/>
        <v>0</v>
      </c>
    </row>
    <row r="86" spans="2:15" ht="17" x14ac:dyDescent="0.3">
      <c r="B86" s="127" t="s">
        <v>2059</v>
      </c>
      <c r="C86" s="119" t="s">
        <v>2060</v>
      </c>
      <c r="D86" s="108" t="s">
        <v>47</v>
      </c>
      <c r="E86" s="425">
        <v>491.02</v>
      </c>
      <c r="F86" s="426"/>
      <c r="G86" s="109">
        <v>14.64</v>
      </c>
      <c r="H86" s="110">
        <f t="shared" si="9"/>
        <v>7188.5328</v>
      </c>
      <c r="I86" s="317"/>
      <c r="J86" s="289">
        <f>'BM 04 - Ranieri'!J86+'BM 05'!I86</f>
        <v>0</v>
      </c>
      <c r="K86" s="373">
        <f t="shared" si="4"/>
        <v>0</v>
      </c>
      <c r="L86" s="374">
        <f t="shared" si="5"/>
        <v>0</v>
      </c>
      <c r="M86" s="314">
        <f t="shared" si="10"/>
        <v>0</v>
      </c>
    </row>
    <row r="87" spans="2:15" s="90" customFormat="1" ht="11.5" customHeight="1" x14ac:dyDescent="0.3">
      <c r="B87" s="121" t="s">
        <v>92</v>
      </c>
      <c r="C87" s="122" t="s">
        <v>1093</v>
      </c>
      <c r="D87" s="136"/>
      <c r="E87" s="457"/>
      <c r="F87" s="458"/>
      <c r="G87" s="124"/>
      <c r="H87" s="125">
        <f>SUM(H88:H95)</f>
        <v>67996.722399999999</v>
      </c>
      <c r="I87" s="290"/>
      <c r="J87" s="290"/>
      <c r="K87" s="375">
        <f>SUM(K88:K95)</f>
        <v>22274.605440000003</v>
      </c>
      <c r="L87" s="548">
        <f>SUM(L88:L95)</f>
        <v>36196.233840000001</v>
      </c>
      <c r="M87" s="314"/>
      <c r="N87" s="76"/>
      <c r="O87" s="76"/>
    </row>
    <row r="88" spans="2:15" ht="28.75" customHeight="1" x14ac:dyDescent="0.3">
      <c r="B88" s="324" t="s">
        <v>2061</v>
      </c>
      <c r="C88" s="319" t="s">
        <v>2062</v>
      </c>
      <c r="D88" s="320" t="s">
        <v>47</v>
      </c>
      <c r="E88" s="517">
        <v>717.24</v>
      </c>
      <c r="F88" s="518"/>
      <c r="G88" s="321">
        <v>6.57</v>
      </c>
      <c r="H88" s="322">
        <f t="shared" ref="H88:H95" si="11">G88*E88</f>
        <v>4712.2668000000003</v>
      </c>
      <c r="I88" s="317">
        <v>573.79200000000003</v>
      </c>
      <c r="J88" s="289">
        <f>'BM 04 - Ranieri'!J88+'BM 05'!I88</f>
        <v>932.41200000000003</v>
      </c>
      <c r="K88" s="371">
        <f t="shared" si="4"/>
        <v>3769.8134400000004</v>
      </c>
      <c r="L88" s="372">
        <f t="shared" si="5"/>
        <v>6125.9468400000005</v>
      </c>
      <c r="M88" s="314">
        <f t="shared" si="10"/>
        <v>1.3</v>
      </c>
    </row>
    <row r="89" spans="2:15" ht="34.25" customHeight="1" x14ac:dyDescent="0.3">
      <c r="B89" s="324" t="s">
        <v>2063</v>
      </c>
      <c r="C89" s="319" t="s">
        <v>2064</v>
      </c>
      <c r="D89" s="320" t="s">
        <v>47</v>
      </c>
      <c r="E89" s="517">
        <v>717.24</v>
      </c>
      <c r="F89" s="518"/>
      <c r="G89" s="321">
        <v>32.25</v>
      </c>
      <c r="H89" s="322">
        <f t="shared" si="11"/>
        <v>23130.99</v>
      </c>
      <c r="I89" s="317">
        <v>573.79200000000003</v>
      </c>
      <c r="J89" s="289">
        <f>'BM 04 - Ranieri'!J89+'BM 05'!I89</f>
        <v>932.41200000000003</v>
      </c>
      <c r="K89" s="373">
        <f t="shared" si="4"/>
        <v>18504.792000000001</v>
      </c>
      <c r="L89" s="374">
        <f t="shared" si="5"/>
        <v>30070.287</v>
      </c>
      <c r="M89" s="314">
        <f t="shared" si="10"/>
        <v>1.3</v>
      </c>
    </row>
    <row r="90" spans="2:15" x14ac:dyDescent="0.3">
      <c r="B90" s="127" t="s">
        <v>2065</v>
      </c>
      <c r="C90" s="119" t="s">
        <v>2066</v>
      </c>
      <c r="D90" s="108" t="s">
        <v>47</v>
      </c>
      <c r="E90" s="425">
        <v>59.83</v>
      </c>
      <c r="F90" s="426"/>
      <c r="G90" s="109">
        <v>147.85</v>
      </c>
      <c r="H90" s="110">
        <f t="shared" si="11"/>
        <v>8845.8654999999999</v>
      </c>
      <c r="I90" s="317"/>
      <c r="J90" s="289">
        <f>'BM 04 - Ranieri'!J90+'BM 05'!I90</f>
        <v>0</v>
      </c>
      <c r="K90" s="373">
        <f t="shared" si="4"/>
        <v>0</v>
      </c>
      <c r="L90" s="374">
        <f t="shared" si="5"/>
        <v>0</v>
      </c>
      <c r="M90" s="314">
        <f t="shared" si="10"/>
        <v>0</v>
      </c>
    </row>
    <row r="91" spans="2:15" ht="30.75" customHeight="1" x14ac:dyDescent="0.3">
      <c r="B91" s="127" t="s">
        <v>2067</v>
      </c>
      <c r="C91" s="119" t="s">
        <v>2068</v>
      </c>
      <c r="D91" s="108" t="s">
        <v>47</v>
      </c>
      <c r="E91" s="425">
        <v>80.44</v>
      </c>
      <c r="F91" s="426"/>
      <c r="G91" s="109">
        <v>15.22</v>
      </c>
      <c r="H91" s="110">
        <f t="shared" si="11"/>
        <v>1224.2968000000001</v>
      </c>
      <c r="I91" s="317"/>
      <c r="J91" s="289">
        <f>'BM 04 - Ranieri'!J91+'BM 05'!I91</f>
        <v>0</v>
      </c>
      <c r="K91" s="373">
        <f t="shared" ref="K91:K154" si="12">I91*G91</f>
        <v>0</v>
      </c>
      <c r="L91" s="374">
        <f t="shared" ref="L91:L154" si="13">J91*G91</f>
        <v>0</v>
      </c>
      <c r="M91" s="314">
        <f t="shared" si="10"/>
        <v>0</v>
      </c>
    </row>
    <row r="92" spans="2:15" ht="30.75" customHeight="1" x14ac:dyDescent="0.3">
      <c r="B92" s="127" t="s">
        <v>2069</v>
      </c>
      <c r="C92" s="119" t="s">
        <v>2070</v>
      </c>
      <c r="D92" s="108" t="s">
        <v>47</v>
      </c>
      <c r="E92" s="425">
        <v>30.4</v>
      </c>
      <c r="F92" s="426"/>
      <c r="G92" s="109">
        <v>297.56</v>
      </c>
      <c r="H92" s="110">
        <f t="shared" si="11"/>
        <v>9045.8240000000005</v>
      </c>
      <c r="I92" s="317"/>
      <c r="J92" s="289">
        <f>'BM 04 - Ranieri'!J92+'BM 05'!I92</f>
        <v>0</v>
      </c>
      <c r="K92" s="373">
        <f t="shared" si="12"/>
        <v>0</v>
      </c>
      <c r="L92" s="374">
        <f t="shared" si="13"/>
        <v>0</v>
      </c>
      <c r="M92" s="314">
        <f t="shared" si="10"/>
        <v>0</v>
      </c>
    </row>
    <row r="93" spans="2:15" ht="17" x14ac:dyDescent="0.3">
      <c r="B93" s="127" t="s">
        <v>2071</v>
      </c>
      <c r="C93" s="119" t="s">
        <v>2050</v>
      </c>
      <c r="D93" s="108" t="s">
        <v>47</v>
      </c>
      <c r="E93" s="425">
        <v>546.57000000000005</v>
      </c>
      <c r="F93" s="426"/>
      <c r="G93" s="109">
        <v>3.31</v>
      </c>
      <c r="H93" s="110">
        <f t="shared" si="11"/>
        <v>1809.1467000000002</v>
      </c>
      <c r="I93" s="317"/>
      <c r="J93" s="289">
        <f>'BM 04 - Ranieri'!J93+'BM 05'!I93</f>
        <v>0</v>
      </c>
      <c r="K93" s="373">
        <f t="shared" si="12"/>
        <v>0</v>
      </c>
      <c r="L93" s="374">
        <f t="shared" si="13"/>
        <v>0</v>
      </c>
      <c r="M93" s="314">
        <f t="shared" si="10"/>
        <v>0</v>
      </c>
    </row>
    <row r="94" spans="2:15" ht="17" x14ac:dyDescent="0.3">
      <c r="B94" s="127" t="s">
        <v>2072</v>
      </c>
      <c r="C94" s="119" t="s">
        <v>2073</v>
      </c>
      <c r="D94" s="108" t="s">
        <v>47</v>
      </c>
      <c r="E94" s="425">
        <v>546.57000000000005</v>
      </c>
      <c r="F94" s="426"/>
      <c r="G94" s="109">
        <v>20.54</v>
      </c>
      <c r="H94" s="110">
        <f t="shared" si="11"/>
        <v>11226.5478</v>
      </c>
      <c r="I94" s="317"/>
      <c r="J94" s="289">
        <f>'BM 04 - Ranieri'!J94+'BM 05'!I94</f>
        <v>0</v>
      </c>
      <c r="K94" s="373">
        <f t="shared" si="12"/>
        <v>0</v>
      </c>
      <c r="L94" s="374">
        <f t="shared" si="13"/>
        <v>0</v>
      </c>
      <c r="M94" s="314">
        <f t="shared" si="10"/>
        <v>0</v>
      </c>
    </row>
    <row r="95" spans="2:15" ht="17" x14ac:dyDescent="0.3">
      <c r="B95" s="127" t="s">
        <v>2074</v>
      </c>
      <c r="C95" s="119" t="s">
        <v>2054</v>
      </c>
      <c r="D95" s="108" t="s">
        <v>47</v>
      </c>
      <c r="E95" s="425">
        <v>546.57000000000005</v>
      </c>
      <c r="F95" s="426"/>
      <c r="G95" s="109">
        <v>14.64</v>
      </c>
      <c r="H95" s="110">
        <f t="shared" si="11"/>
        <v>8001.7848000000013</v>
      </c>
      <c r="I95" s="317"/>
      <c r="J95" s="289">
        <f>'BM 04 - Ranieri'!J95+'BM 05'!I95</f>
        <v>0</v>
      </c>
      <c r="K95" s="373">
        <f t="shared" si="12"/>
        <v>0</v>
      </c>
      <c r="L95" s="374">
        <f t="shared" si="13"/>
        <v>0</v>
      </c>
      <c r="M95" s="314">
        <f t="shared" si="10"/>
        <v>0</v>
      </c>
    </row>
    <row r="96" spans="2:15" s="90" customFormat="1" ht="11.5" customHeight="1" x14ac:dyDescent="0.3">
      <c r="B96" s="121" t="s">
        <v>99</v>
      </c>
      <c r="C96" s="122" t="s">
        <v>2075</v>
      </c>
      <c r="D96" s="136"/>
      <c r="E96" s="457"/>
      <c r="F96" s="458"/>
      <c r="G96" s="124"/>
      <c r="H96" s="125">
        <f>SUM(H97:H124)</f>
        <v>35834.100400000003</v>
      </c>
      <c r="I96" s="290"/>
      <c r="J96" s="290"/>
      <c r="K96" s="375">
        <f>SUM(K97:K124)</f>
        <v>0</v>
      </c>
      <c r="L96" s="548">
        <f>SUM(L97:L124)</f>
        <v>0</v>
      </c>
      <c r="M96" s="314"/>
      <c r="N96" s="76"/>
      <c r="O96" s="76"/>
    </row>
    <row r="97" spans="2:17" ht="17" x14ac:dyDescent="0.3">
      <c r="B97" s="137" t="s">
        <v>2076</v>
      </c>
      <c r="C97" s="119" t="s">
        <v>2077</v>
      </c>
      <c r="D97" s="108" t="s">
        <v>1031</v>
      </c>
      <c r="E97" s="425">
        <v>53</v>
      </c>
      <c r="F97" s="426"/>
      <c r="G97" s="109">
        <v>13.66</v>
      </c>
      <c r="H97" s="110">
        <f t="shared" ref="H97:H124" si="14">G97*E97</f>
        <v>723.98</v>
      </c>
      <c r="I97" s="317"/>
      <c r="J97" s="289">
        <f>'BM 04 - Ranieri'!J97+'BM 05'!I97</f>
        <v>0</v>
      </c>
      <c r="K97" s="371">
        <f t="shared" si="12"/>
        <v>0</v>
      </c>
      <c r="L97" s="372">
        <f t="shared" si="13"/>
        <v>0</v>
      </c>
      <c r="M97" s="314">
        <f t="shared" si="10"/>
        <v>0</v>
      </c>
    </row>
    <row r="98" spans="2:17" ht="17" x14ac:dyDescent="0.3">
      <c r="B98" s="137" t="s">
        <v>2078</v>
      </c>
      <c r="C98" s="119" t="s">
        <v>2079</v>
      </c>
      <c r="D98" s="108" t="s">
        <v>1031</v>
      </c>
      <c r="E98" s="425">
        <v>62</v>
      </c>
      <c r="F98" s="426"/>
      <c r="G98" s="109">
        <v>13.02</v>
      </c>
      <c r="H98" s="110">
        <f t="shared" si="14"/>
        <v>807.24</v>
      </c>
      <c r="I98" s="317"/>
      <c r="J98" s="289">
        <f>'BM 04 - Ranieri'!J98+'BM 05'!I98</f>
        <v>0</v>
      </c>
      <c r="K98" s="373">
        <f t="shared" si="12"/>
        <v>0</v>
      </c>
      <c r="L98" s="374">
        <f t="shared" si="13"/>
        <v>0</v>
      </c>
      <c r="M98" s="314">
        <f t="shared" si="10"/>
        <v>0</v>
      </c>
    </row>
    <row r="99" spans="2:17" ht="17" x14ac:dyDescent="0.3">
      <c r="B99" s="138" t="s">
        <v>2080</v>
      </c>
      <c r="C99" s="119" t="s">
        <v>2081</v>
      </c>
      <c r="D99" s="108" t="s">
        <v>87</v>
      </c>
      <c r="E99" s="425">
        <v>782.4</v>
      </c>
      <c r="F99" s="426"/>
      <c r="G99" s="109">
        <v>3.22</v>
      </c>
      <c r="H99" s="110">
        <f t="shared" si="14"/>
        <v>2519.328</v>
      </c>
      <c r="I99" s="317"/>
      <c r="J99" s="289">
        <f>'BM 04 - Ranieri'!J99+'BM 05'!I99</f>
        <v>0</v>
      </c>
      <c r="K99" s="373">
        <f t="shared" si="12"/>
        <v>0</v>
      </c>
      <c r="L99" s="374">
        <f t="shared" si="13"/>
        <v>0</v>
      </c>
      <c r="M99" s="314">
        <f t="shared" si="10"/>
        <v>0</v>
      </c>
    </row>
    <row r="100" spans="2:17" ht="17" x14ac:dyDescent="0.3">
      <c r="B100" s="106" t="s">
        <v>2082</v>
      </c>
      <c r="C100" s="119" t="s">
        <v>2083</v>
      </c>
      <c r="D100" s="108" t="s">
        <v>87</v>
      </c>
      <c r="E100" s="425">
        <v>895.4</v>
      </c>
      <c r="F100" s="426"/>
      <c r="G100" s="109">
        <v>4.75</v>
      </c>
      <c r="H100" s="110">
        <f t="shared" si="14"/>
        <v>4253.1499999999996</v>
      </c>
      <c r="I100" s="317"/>
      <c r="J100" s="289">
        <f>'BM 04 - Ranieri'!J100+'BM 05'!I100</f>
        <v>0</v>
      </c>
      <c r="K100" s="373">
        <f t="shared" si="12"/>
        <v>0</v>
      </c>
      <c r="L100" s="374">
        <f t="shared" si="13"/>
        <v>0</v>
      </c>
      <c r="M100" s="314">
        <f t="shared" si="10"/>
        <v>0</v>
      </c>
    </row>
    <row r="101" spans="2:17" ht="17" x14ac:dyDescent="0.3">
      <c r="B101" s="106" t="s">
        <v>2084</v>
      </c>
      <c r="C101" s="119" t="s">
        <v>2085</v>
      </c>
      <c r="D101" s="108" t="s">
        <v>87</v>
      </c>
      <c r="E101" s="425">
        <v>378.7</v>
      </c>
      <c r="F101" s="426"/>
      <c r="G101" s="109">
        <v>6.47</v>
      </c>
      <c r="H101" s="110">
        <f t="shared" si="14"/>
        <v>2450.1889999999999</v>
      </c>
      <c r="I101" s="317"/>
      <c r="J101" s="289">
        <f>'BM 04 - Ranieri'!J101+'BM 05'!I101</f>
        <v>0</v>
      </c>
      <c r="K101" s="373">
        <f t="shared" si="12"/>
        <v>0</v>
      </c>
      <c r="L101" s="374">
        <f t="shared" si="13"/>
        <v>0</v>
      </c>
      <c r="M101" s="314">
        <f t="shared" si="10"/>
        <v>0</v>
      </c>
    </row>
    <row r="102" spans="2:17" ht="17" x14ac:dyDescent="0.3">
      <c r="B102" s="106" t="s">
        <v>2086</v>
      </c>
      <c r="C102" s="119" t="s">
        <v>2087</v>
      </c>
      <c r="D102" s="108" t="s">
        <v>87</v>
      </c>
      <c r="E102" s="425">
        <v>103.6</v>
      </c>
      <c r="F102" s="426"/>
      <c r="G102" s="109">
        <v>8.0299999999999994</v>
      </c>
      <c r="H102" s="110">
        <f t="shared" si="14"/>
        <v>831.9079999999999</v>
      </c>
      <c r="I102" s="317"/>
      <c r="J102" s="289">
        <f>'BM 04 - Ranieri'!J102+'BM 05'!I102</f>
        <v>0</v>
      </c>
      <c r="K102" s="373">
        <f t="shared" si="12"/>
        <v>0</v>
      </c>
      <c r="L102" s="374">
        <f t="shared" si="13"/>
        <v>0</v>
      </c>
      <c r="M102" s="314">
        <f t="shared" si="10"/>
        <v>0</v>
      </c>
    </row>
    <row r="103" spans="2:17" ht="17" x14ac:dyDescent="0.3">
      <c r="B103" s="106" t="s">
        <v>2088</v>
      </c>
      <c r="C103" s="119" t="s">
        <v>2089</v>
      </c>
      <c r="D103" s="108" t="s">
        <v>87</v>
      </c>
      <c r="E103" s="425">
        <v>131.1</v>
      </c>
      <c r="F103" s="426"/>
      <c r="G103" s="109">
        <v>9.5</v>
      </c>
      <c r="H103" s="110">
        <f t="shared" si="14"/>
        <v>1245.45</v>
      </c>
      <c r="I103" s="317"/>
      <c r="J103" s="289">
        <f>'BM 04 - Ranieri'!J103+'BM 05'!I103</f>
        <v>0</v>
      </c>
      <c r="K103" s="373">
        <f t="shared" si="12"/>
        <v>0</v>
      </c>
      <c r="L103" s="374">
        <f t="shared" si="13"/>
        <v>0</v>
      </c>
      <c r="M103" s="314">
        <f t="shared" si="10"/>
        <v>0</v>
      </c>
    </row>
    <row r="104" spans="2:17" s="76" customFormat="1" ht="17" x14ac:dyDescent="0.3">
      <c r="B104" s="106" t="s">
        <v>2090</v>
      </c>
      <c r="C104" s="119" t="s">
        <v>2091</v>
      </c>
      <c r="D104" s="108" t="s">
        <v>87</v>
      </c>
      <c r="E104" s="425">
        <v>20.3</v>
      </c>
      <c r="F104" s="426"/>
      <c r="G104" s="109">
        <v>17.95</v>
      </c>
      <c r="H104" s="110">
        <f t="shared" si="14"/>
        <v>364.38499999999999</v>
      </c>
      <c r="I104" s="317"/>
      <c r="J104" s="289">
        <f>'BM 04 - Ranieri'!J104+'BM 05'!I104</f>
        <v>0</v>
      </c>
      <c r="K104" s="373">
        <f t="shared" si="12"/>
        <v>0</v>
      </c>
      <c r="L104" s="374">
        <f t="shared" si="13"/>
        <v>0</v>
      </c>
      <c r="M104" s="314">
        <f t="shared" si="10"/>
        <v>0</v>
      </c>
      <c r="P104" s="72"/>
      <c r="Q104" s="72"/>
    </row>
    <row r="105" spans="2:17" s="76" customFormat="1" ht="17" x14ac:dyDescent="0.3">
      <c r="B105" s="106" t="s">
        <v>2092</v>
      </c>
      <c r="C105" s="119" t="s">
        <v>2093</v>
      </c>
      <c r="D105" s="108" t="s">
        <v>87</v>
      </c>
      <c r="E105" s="425">
        <v>81.2</v>
      </c>
      <c r="F105" s="426"/>
      <c r="G105" s="109">
        <v>28.5</v>
      </c>
      <c r="H105" s="110">
        <f t="shared" si="14"/>
        <v>2314.2000000000003</v>
      </c>
      <c r="I105" s="317"/>
      <c r="J105" s="289">
        <f>'BM 04 - Ranieri'!J105+'BM 05'!I105</f>
        <v>0</v>
      </c>
      <c r="K105" s="373">
        <f t="shared" si="12"/>
        <v>0</v>
      </c>
      <c r="L105" s="374">
        <f t="shared" si="13"/>
        <v>0</v>
      </c>
      <c r="M105" s="314">
        <f t="shared" si="10"/>
        <v>0</v>
      </c>
      <c r="P105" s="72"/>
      <c r="Q105" s="72"/>
    </row>
    <row r="106" spans="2:17" s="76" customFormat="1" ht="22.75" customHeight="1" x14ac:dyDescent="0.3">
      <c r="B106" s="139">
        <v>40188</v>
      </c>
      <c r="C106" s="119" t="s">
        <v>2094</v>
      </c>
      <c r="D106" s="108" t="s">
        <v>1031</v>
      </c>
      <c r="E106" s="425">
        <v>3</v>
      </c>
      <c r="F106" s="426"/>
      <c r="G106" s="109">
        <v>111.45</v>
      </c>
      <c r="H106" s="110">
        <f t="shared" si="14"/>
        <v>334.35</v>
      </c>
      <c r="I106" s="317"/>
      <c r="J106" s="289">
        <f>'BM 04 - Ranieri'!J106+'BM 05'!I106</f>
        <v>0</v>
      </c>
      <c r="K106" s="373">
        <f t="shared" si="12"/>
        <v>0</v>
      </c>
      <c r="L106" s="374">
        <f t="shared" si="13"/>
        <v>0</v>
      </c>
      <c r="M106" s="314">
        <f t="shared" si="10"/>
        <v>0</v>
      </c>
      <c r="P106" s="72"/>
      <c r="Q106" s="72"/>
    </row>
    <row r="107" spans="2:17" s="76" customFormat="1" ht="19.75" customHeight="1" x14ac:dyDescent="0.3">
      <c r="B107" s="139">
        <v>40553</v>
      </c>
      <c r="C107" s="119" t="s">
        <v>2095</v>
      </c>
      <c r="D107" s="108" t="s">
        <v>1031</v>
      </c>
      <c r="E107" s="425">
        <v>27</v>
      </c>
      <c r="F107" s="426"/>
      <c r="G107" s="109">
        <v>18.420000000000002</v>
      </c>
      <c r="H107" s="110">
        <f t="shared" si="14"/>
        <v>497.34000000000003</v>
      </c>
      <c r="I107" s="317"/>
      <c r="J107" s="289">
        <f>'BM 04 - Ranieri'!J107+'BM 05'!I107</f>
        <v>0</v>
      </c>
      <c r="K107" s="373">
        <f t="shared" si="12"/>
        <v>0</v>
      </c>
      <c r="L107" s="374">
        <f t="shared" si="13"/>
        <v>0</v>
      </c>
      <c r="M107" s="314">
        <f t="shared" si="10"/>
        <v>0</v>
      </c>
      <c r="P107" s="72"/>
      <c r="Q107" s="72"/>
    </row>
    <row r="108" spans="2:17" s="76" customFormat="1" ht="19.25" customHeight="1" x14ac:dyDescent="0.3">
      <c r="B108" s="139">
        <v>40918</v>
      </c>
      <c r="C108" s="119" t="s">
        <v>2096</v>
      </c>
      <c r="D108" s="108" t="s">
        <v>1031</v>
      </c>
      <c r="E108" s="425">
        <v>1</v>
      </c>
      <c r="F108" s="426"/>
      <c r="G108" s="109">
        <v>23.97</v>
      </c>
      <c r="H108" s="110">
        <f t="shared" si="14"/>
        <v>23.97</v>
      </c>
      <c r="I108" s="317"/>
      <c r="J108" s="289">
        <f>'BM 04 - Ranieri'!J108+'BM 05'!I108</f>
        <v>0</v>
      </c>
      <c r="K108" s="373">
        <f t="shared" si="12"/>
        <v>0</v>
      </c>
      <c r="L108" s="374">
        <f t="shared" si="13"/>
        <v>0</v>
      </c>
      <c r="M108" s="314">
        <f t="shared" si="10"/>
        <v>0</v>
      </c>
      <c r="P108" s="72"/>
      <c r="Q108" s="72"/>
    </row>
    <row r="109" spans="2:17" s="76" customFormat="1" ht="21.65" customHeight="1" x14ac:dyDescent="0.3">
      <c r="B109" s="139">
        <v>41284</v>
      </c>
      <c r="C109" s="119" t="s">
        <v>2097</v>
      </c>
      <c r="D109" s="108" t="s">
        <v>1031</v>
      </c>
      <c r="E109" s="425">
        <v>1</v>
      </c>
      <c r="F109" s="426"/>
      <c r="G109" s="109">
        <v>195</v>
      </c>
      <c r="H109" s="110">
        <f t="shared" si="14"/>
        <v>195</v>
      </c>
      <c r="I109" s="317"/>
      <c r="J109" s="289">
        <f>'BM 04 - Ranieri'!J109+'BM 05'!I109</f>
        <v>0</v>
      </c>
      <c r="K109" s="373">
        <f t="shared" si="12"/>
        <v>0</v>
      </c>
      <c r="L109" s="374">
        <f t="shared" si="13"/>
        <v>0</v>
      </c>
      <c r="M109" s="314">
        <f t="shared" si="10"/>
        <v>0</v>
      </c>
      <c r="P109" s="72"/>
      <c r="Q109" s="72"/>
    </row>
    <row r="110" spans="2:17" s="76" customFormat="1" ht="19.5" customHeight="1" x14ac:dyDescent="0.3">
      <c r="B110" s="139">
        <v>41649</v>
      </c>
      <c r="C110" s="107" t="s">
        <v>2098</v>
      </c>
      <c r="D110" s="108" t="s">
        <v>1031</v>
      </c>
      <c r="E110" s="425">
        <v>28</v>
      </c>
      <c r="F110" s="426"/>
      <c r="G110" s="109">
        <v>30.46</v>
      </c>
      <c r="H110" s="110">
        <f t="shared" si="14"/>
        <v>852.88</v>
      </c>
      <c r="I110" s="317"/>
      <c r="J110" s="289">
        <f>'BM 04 - Ranieri'!J110+'BM 05'!I110</f>
        <v>0</v>
      </c>
      <c r="K110" s="373">
        <f t="shared" si="12"/>
        <v>0</v>
      </c>
      <c r="L110" s="374">
        <f t="shared" si="13"/>
        <v>0</v>
      </c>
      <c r="M110" s="314">
        <f t="shared" si="10"/>
        <v>0</v>
      </c>
      <c r="P110" s="72"/>
      <c r="Q110" s="72"/>
    </row>
    <row r="111" spans="2:17" s="76" customFormat="1" ht="19.5" customHeight="1" x14ac:dyDescent="0.3">
      <c r="B111" s="139">
        <v>42014</v>
      </c>
      <c r="C111" s="119" t="s">
        <v>2099</v>
      </c>
      <c r="D111" s="108" t="s">
        <v>1031</v>
      </c>
      <c r="E111" s="425">
        <v>1</v>
      </c>
      <c r="F111" s="426"/>
      <c r="G111" s="109">
        <v>82.48</v>
      </c>
      <c r="H111" s="110">
        <f t="shared" si="14"/>
        <v>82.48</v>
      </c>
      <c r="I111" s="317"/>
      <c r="J111" s="289">
        <f>'BM 04 - Ranieri'!J111+'BM 05'!I111</f>
        <v>0</v>
      </c>
      <c r="K111" s="373">
        <f t="shared" si="12"/>
        <v>0</v>
      </c>
      <c r="L111" s="374">
        <f t="shared" si="13"/>
        <v>0</v>
      </c>
      <c r="M111" s="314">
        <f t="shared" si="10"/>
        <v>0</v>
      </c>
      <c r="P111" s="72"/>
      <c r="Q111" s="72"/>
    </row>
    <row r="112" spans="2:17" s="76" customFormat="1" ht="23.4" customHeight="1" x14ac:dyDescent="0.3">
      <c r="B112" s="120">
        <v>42379</v>
      </c>
      <c r="C112" s="119" t="s">
        <v>2100</v>
      </c>
      <c r="D112" s="108" t="s">
        <v>1031</v>
      </c>
      <c r="E112" s="425">
        <v>56</v>
      </c>
      <c r="F112" s="426"/>
      <c r="G112" s="109">
        <v>32.119999999999997</v>
      </c>
      <c r="H112" s="110">
        <f t="shared" si="14"/>
        <v>1798.7199999999998</v>
      </c>
      <c r="I112" s="317"/>
      <c r="J112" s="289">
        <f>'BM 04 - Ranieri'!J112+'BM 05'!I112</f>
        <v>0</v>
      </c>
      <c r="K112" s="373">
        <f t="shared" si="12"/>
        <v>0</v>
      </c>
      <c r="L112" s="374">
        <f t="shared" si="13"/>
        <v>0</v>
      </c>
      <c r="M112" s="314">
        <f t="shared" si="10"/>
        <v>0</v>
      </c>
      <c r="P112" s="72"/>
      <c r="Q112" s="72"/>
    </row>
    <row r="113" spans="2:17" s="76" customFormat="1" ht="21.65" customHeight="1" x14ac:dyDescent="0.3">
      <c r="B113" s="120">
        <v>42745</v>
      </c>
      <c r="C113" s="119" t="s">
        <v>2101</v>
      </c>
      <c r="D113" s="108" t="s">
        <v>1031</v>
      </c>
      <c r="E113" s="425">
        <v>17</v>
      </c>
      <c r="F113" s="426"/>
      <c r="G113" s="109">
        <v>34.869999999999997</v>
      </c>
      <c r="H113" s="110">
        <f t="shared" si="14"/>
        <v>592.79</v>
      </c>
      <c r="I113" s="317"/>
      <c r="J113" s="289">
        <f>'BM 04 - Ranieri'!J113+'BM 05'!I113</f>
        <v>0</v>
      </c>
      <c r="K113" s="373">
        <f t="shared" si="12"/>
        <v>0</v>
      </c>
      <c r="L113" s="374">
        <f t="shared" si="13"/>
        <v>0</v>
      </c>
      <c r="M113" s="314">
        <f t="shared" si="10"/>
        <v>0</v>
      </c>
      <c r="P113" s="72"/>
      <c r="Q113" s="72"/>
    </row>
    <row r="114" spans="2:17" s="76" customFormat="1" ht="22.75" customHeight="1" x14ac:dyDescent="0.3">
      <c r="B114" s="120">
        <v>43110</v>
      </c>
      <c r="C114" s="119" t="s">
        <v>2102</v>
      </c>
      <c r="D114" s="108" t="s">
        <v>1031</v>
      </c>
      <c r="E114" s="425">
        <v>2</v>
      </c>
      <c r="F114" s="426"/>
      <c r="G114" s="109">
        <v>36.909999999999997</v>
      </c>
      <c r="H114" s="110">
        <f t="shared" si="14"/>
        <v>73.819999999999993</v>
      </c>
      <c r="I114" s="317"/>
      <c r="J114" s="289">
        <f>'BM 04 - Ranieri'!J114+'BM 05'!I114</f>
        <v>0</v>
      </c>
      <c r="K114" s="373">
        <f t="shared" si="12"/>
        <v>0</v>
      </c>
      <c r="L114" s="374">
        <f t="shared" si="13"/>
        <v>0</v>
      </c>
      <c r="M114" s="314">
        <f t="shared" si="10"/>
        <v>0</v>
      </c>
      <c r="P114" s="72"/>
      <c r="Q114" s="72"/>
    </row>
    <row r="115" spans="2:17" s="76" customFormat="1" ht="28.25" customHeight="1" x14ac:dyDescent="0.3">
      <c r="B115" s="120">
        <v>43475</v>
      </c>
      <c r="C115" s="119" t="s">
        <v>2103</v>
      </c>
      <c r="D115" s="108" t="s">
        <v>87</v>
      </c>
      <c r="E115" s="425">
        <v>586.6</v>
      </c>
      <c r="F115" s="426"/>
      <c r="G115" s="109">
        <v>11.44</v>
      </c>
      <c r="H115" s="110">
        <f t="shared" si="14"/>
        <v>6710.7039999999997</v>
      </c>
      <c r="I115" s="317"/>
      <c r="J115" s="289">
        <f>'BM 04 - Ranieri'!J115+'BM 05'!I115</f>
        <v>0</v>
      </c>
      <c r="K115" s="373">
        <f t="shared" si="12"/>
        <v>0</v>
      </c>
      <c r="L115" s="374">
        <f t="shared" si="13"/>
        <v>0</v>
      </c>
      <c r="M115" s="314">
        <f t="shared" si="10"/>
        <v>0</v>
      </c>
      <c r="P115" s="72"/>
      <c r="Q115" s="72"/>
    </row>
    <row r="116" spans="2:17" s="76" customFormat="1" ht="25.5" x14ac:dyDescent="0.3">
      <c r="B116" s="120">
        <v>43840</v>
      </c>
      <c r="C116" s="119" t="s">
        <v>2104</v>
      </c>
      <c r="D116" s="108" t="s">
        <v>87</v>
      </c>
      <c r="E116" s="425">
        <v>18.2</v>
      </c>
      <c r="F116" s="426"/>
      <c r="G116" s="109">
        <v>10.38</v>
      </c>
      <c r="H116" s="110">
        <f t="shared" si="14"/>
        <v>188.916</v>
      </c>
      <c r="I116" s="317"/>
      <c r="J116" s="289">
        <f>'BM 04 - Ranieri'!J116+'BM 05'!I116</f>
        <v>0</v>
      </c>
      <c r="K116" s="373">
        <f t="shared" si="12"/>
        <v>0</v>
      </c>
      <c r="L116" s="374">
        <f t="shared" si="13"/>
        <v>0</v>
      </c>
      <c r="M116" s="314">
        <f t="shared" si="10"/>
        <v>0</v>
      </c>
      <c r="P116" s="72"/>
      <c r="Q116" s="72"/>
    </row>
    <row r="117" spans="2:17" s="76" customFormat="1" ht="27.65" customHeight="1" x14ac:dyDescent="0.3">
      <c r="B117" s="120">
        <v>44206</v>
      </c>
      <c r="C117" s="119" t="s">
        <v>2105</v>
      </c>
      <c r="D117" s="108" t="s">
        <v>87</v>
      </c>
      <c r="E117" s="425">
        <v>32.6</v>
      </c>
      <c r="F117" s="426"/>
      <c r="G117" s="109">
        <v>21.08</v>
      </c>
      <c r="H117" s="110">
        <f t="shared" si="14"/>
        <v>687.20799999999997</v>
      </c>
      <c r="I117" s="317"/>
      <c r="J117" s="289">
        <f>'BM 04 - Ranieri'!J117+'BM 05'!I117</f>
        <v>0</v>
      </c>
      <c r="K117" s="373">
        <f t="shared" si="12"/>
        <v>0</v>
      </c>
      <c r="L117" s="374">
        <f t="shared" si="13"/>
        <v>0</v>
      </c>
      <c r="M117" s="314">
        <f t="shared" si="10"/>
        <v>0</v>
      </c>
      <c r="P117" s="72"/>
      <c r="Q117" s="72"/>
    </row>
    <row r="118" spans="2:17" s="76" customFormat="1" ht="31.25" customHeight="1" x14ac:dyDescent="0.3">
      <c r="B118" s="120">
        <v>44571</v>
      </c>
      <c r="C118" s="119" t="s">
        <v>2106</v>
      </c>
      <c r="D118" s="108" t="s">
        <v>87</v>
      </c>
      <c r="E118" s="425">
        <v>3.91</v>
      </c>
      <c r="F118" s="426"/>
      <c r="G118" s="109">
        <v>32.64</v>
      </c>
      <c r="H118" s="110">
        <f t="shared" si="14"/>
        <v>127.62240000000001</v>
      </c>
      <c r="I118" s="317"/>
      <c r="J118" s="289">
        <f>'BM 04 - Ranieri'!J118+'BM 05'!I118</f>
        <v>0</v>
      </c>
      <c r="K118" s="373">
        <f t="shared" si="12"/>
        <v>0</v>
      </c>
      <c r="L118" s="374">
        <f t="shared" si="13"/>
        <v>0</v>
      </c>
      <c r="M118" s="314">
        <f t="shared" si="10"/>
        <v>0</v>
      </c>
      <c r="P118" s="72"/>
      <c r="Q118" s="72"/>
    </row>
    <row r="119" spans="2:17" s="76" customFormat="1" ht="31.25" customHeight="1" x14ac:dyDescent="0.3">
      <c r="B119" s="120">
        <v>44936</v>
      </c>
      <c r="C119" s="119" t="s">
        <v>2107</v>
      </c>
      <c r="D119" s="108" t="s">
        <v>87</v>
      </c>
      <c r="E119" s="425">
        <v>1</v>
      </c>
      <c r="F119" s="426"/>
      <c r="G119" s="109">
        <v>10.91</v>
      </c>
      <c r="H119" s="110">
        <f t="shared" si="14"/>
        <v>10.91</v>
      </c>
      <c r="I119" s="317"/>
      <c r="J119" s="289">
        <f>'BM 04 - Ranieri'!J119+'BM 05'!I119</f>
        <v>0</v>
      </c>
      <c r="K119" s="373">
        <f t="shared" si="12"/>
        <v>0</v>
      </c>
      <c r="L119" s="374">
        <f t="shared" si="13"/>
        <v>0</v>
      </c>
      <c r="M119" s="314">
        <f t="shared" si="10"/>
        <v>0</v>
      </c>
      <c r="P119" s="72"/>
      <c r="Q119" s="72"/>
    </row>
    <row r="120" spans="2:17" ht="31.25" customHeight="1" x14ac:dyDescent="0.3">
      <c r="B120" s="120">
        <v>45301</v>
      </c>
      <c r="C120" s="119" t="s">
        <v>2108</v>
      </c>
      <c r="D120" s="108" t="s">
        <v>1031</v>
      </c>
      <c r="E120" s="425">
        <v>17</v>
      </c>
      <c r="F120" s="426"/>
      <c r="G120" s="109">
        <v>115.4</v>
      </c>
      <c r="H120" s="110">
        <f t="shared" si="14"/>
        <v>1961.8000000000002</v>
      </c>
      <c r="I120" s="317"/>
      <c r="J120" s="289">
        <f>'BM 04 - Ranieri'!J120+'BM 05'!I120</f>
        <v>0</v>
      </c>
      <c r="K120" s="373">
        <f t="shared" si="12"/>
        <v>0</v>
      </c>
      <c r="L120" s="374">
        <f t="shared" si="13"/>
        <v>0</v>
      </c>
      <c r="M120" s="314">
        <f t="shared" si="10"/>
        <v>0</v>
      </c>
    </row>
    <row r="121" spans="2:17" ht="25.75" customHeight="1" x14ac:dyDescent="0.3">
      <c r="B121" s="120">
        <v>45667</v>
      </c>
      <c r="C121" s="119" t="s">
        <v>2109</v>
      </c>
      <c r="D121" s="108" t="s">
        <v>1031</v>
      </c>
      <c r="E121" s="425">
        <v>45</v>
      </c>
      <c r="F121" s="426"/>
      <c r="G121" s="109">
        <v>39.58</v>
      </c>
      <c r="H121" s="110">
        <f t="shared" si="14"/>
        <v>1781.1</v>
      </c>
      <c r="I121" s="317"/>
      <c r="J121" s="289">
        <f>'BM 04 - Ranieri'!J121+'BM 05'!I121</f>
        <v>0</v>
      </c>
      <c r="K121" s="373">
        <f t="shared" si="12"/>
        <v>0</v>
      </c>
      <c r="L121" s="374">
        <f t="shared" si="13"/>
        <v>0</v>
      </c>
      <c r="M121" s="314">
        <f t="shared" si="10"/>
        <v>0</v>
      </c>
    </row>
    <row r="122" spans="2:17" ht="31.25" customHeight="1" x14ac:dyDescent="0.3">
      <c r="B122" s="120">
        <v>46032</v>
      </c>
      <c r="C122" s="119" t="s">
        <v>2110</v>
      </c>
      <c r="D122" s="108" t="s">
        <v>1031</v>
      </c>
      <c r="E122" s="425">
        <v>1</v>
      </c>
      <c r="F122" s="426"/>
      <c r="G122" s="109">
        <v>1901.96</v>
      </c>
      <c r="H122" s="110">
        <f t="shared" si="14"/>
        <v>1901.96</v>
      </c>
      <c r="I122" s="317"/>
      <c r="J122" s="289">
        <f>'BM 04 - Ranieri'!J122+'BM 05'!I122</f>
        <v>0</v>
      </c>
      <c r="K122" s="373">
        <f>I122*G122</f>
        <v>0</v>
      </c>
      <c r="L122" s="374">
        <f>J122*G122</f>
        <v>0</v>
      </c>
      <c r="M122" s="314">
        <f>J122/E122</f>
        <v>0</v>
      </c>
    </row>
    <row r="123" spans="2:17" ht="19.5" customHeight="1" x14ac:dyDescent="0.3">
      <c r="B123" s="139">
        <v>46397</v>
      </c>
      <c r="C123" s="107" t="s">
        <v>2111</v>
      </c>
      <c r="D123" s="108" t="s">
        <v>1031</v>
      </c>
      <c r="E123" s="425">
        <v>1</v>
      </c>
      <c r="F123" s="426"/>
      <c r="G123" s="109">
        <v>1117.45</v>
      </c>
      <c r="H123" s="110">
        <f t="shared" si="14"/>
        <v>1117.45</v>
      </c>
      <c r="I123" s="317"/>
      <c r="J123" s="289">
        <f>'BM 04 - Ranieri'!J123+'BM 05'!I123</f>
        <v>0</v>
      </c>
      <c r="K123" s="373">
        <f t="shared" si="12"/>
        <v>0</v>
      </c>
      <c r="L123" s="374">
        <f t="shared" si="13"/>
        <v>0</v>
      </c>
      <c r="M123" s="314">
        <f t="shared" si="10"/>
        <v>0</v>
      </c>
    </row>
    <row r="124" spans="2:17" ht="30" customHeight="1" x14ac:dyDescent="0.3">
      <c r="B124" s="139">
        <v>46762</v>
      </c>
      <c r="C124" s="119" t="s">
        <v>2112</v>
      </c>
      <c r="D124" s="108" t="s">
        <v>1031</v>
      </c>
      <c r="E124" s="425">
        <v>3</v>
      </c>
      <c r="F124" s="426"/>
      <c r="G124" s="109">
        <v>461.75</v>
      </c>
      <c r="H124" s="110">
        <f t="shared" si="14"/>
        <v>1385.25</v>
      </c>
      <c r="I124" s="317"/>
      <c r="J124" s="289">
        <f>'BM 04 - Ranieri'!J124+'BM 05'!I124</f>
        <v>0</v>
      </c>
      <c r="K124" s="373">
        <f t="shared" si="12"/>
        <v>0</v>
      </c>
      <c r="L124" s="374">
        <f t="shared" si="13"/>
        <v>0</v>
      </c>
      <c r="M124" s="314">
        <f t="shared" si="10"/>
        <v>0</v>
      </c>
    </row>
    <row r="125" spans="2:17" s="90" customFormat="1" ht="9" customHeight="1" x14ac:dyDescent="0.3">
      <c r="B125" s="135" t="s">
        <v>112</v>
      </c>
      <c r="C125" s="122" t="s">
        <v>2113</v>
      </c>
      <c r="D125" s="123"/>
      <c r="E125" s="457"/>
      <c r="F125" s="458"/>
      <c r="G125" s="124"/>
      <c r="H125" s="125">
        <f>H126+H127+H128+H129+H130+H131+H132+H133</f>
        <v>253598.34640000001</v>
      </c>
      <c r="I125" s="290"/>
      <c r="J125" s="290"/>
      <c r="K125" s="375">
        <f>SUM(K126:K133)</f>
        <v>17214.849999999999</v>
      </c>
      <c r="L125" s="548">
        <f>SUM(L126:L133)</f>
        <v>17214.849999999999</v>
      </c>
      <c r="M125" s="314"/>
      <c r="N125" s="76"/>
      <c r="O125" s="76"/>
    </row>
    <row r="126" spans="2:17" ht="19.5" customHeight="1" x14ac:dyDescent="0.3">
      <c r="B126" s="349" t="s">
        <v>2114</v>
      </c>
      <c r="C126" s="319" t="s">
        <v>2115</v>
      </c>
      <c r="D126" s="320" t="s">
        <v>101</v>
      </c>
      <c r="E126" s="517">
        <v>34.950000000000003</v>
      </c>
      <c r="F126" s="518"/>
      <c r="G126" s="321">
        <v>635</v>
      </c>
      <c r="H126" s="322">
        <f t="shared" ref="H126:H133" si="15">G126*E126</f>
        <v>22193.25</v>
      </c>
      <c r="I126" s="317">
        <v>27.11</v>
      </c>
      <c r="J126" s="289">
        <f>'BM 04 - Ranieri'!J126+'BM 05'!I126</f>
        <v>27.11</v>
      </c>
      <c r="K126" s="371">
        <f t="shared" si="12"/>
        <v>17214.849999999999</v>
      </c>
      <c r="L126" s="372">
        <f t="shared" si="13"/>
        <v>17214.849999999999</v>
      </c>
      <c r="M126" s="314">
        <f t="shared" si="10"/>
        <v>0.77567954220314728</v>
      </c>
    </row>
    <row r="127" spans="2:17" ht="45" customHeight="1" x14ac:dyDescent="0.3">
      <c r="B127" s="350" t="s">
        <v>2116</v>
      </c>
      <c r="C127" s="319" t="s">
        <v>2117</v>
      </c>
      <c r="D127" s="320" t="s">
        <v>47</v>
      </c>
      <c r="E127" s="517">
        <v>698.86</v>
      </c>
      <c r="F127" s="518"/>
      <c r="G127" s="321">
        <v>44</v>
      </c>
      <c r="H127" s="322">
        <f t="shared" si="15"/>
        <v>30749.84</v>
      </c>
      <c r="I127" s="317"/>
      <c r="J127" s="289">
        <f>'BM 04 - Ranieri'!J127+'BM 05'!I127</f>
        <v>0</v>
      </c>
      <c r="K127" s="373">
        <f t="shared" si="12"/>
        <v>0</v>
      </c>
      <c r="L127" s="374">
        <f t="shared" si="13"/>
        <v>0</v>
      </c>
      <c r="M127" s="314">
        <f t="shared" si="10"/>
        <v>0</v>
      </c>
    </row>
    <row r="128" spans="2:17" ht="33.5" customHeight="1" x14ac:dyDescent="0.3">
      <c r="B128" s="106" t="s">
        <v>2118</v>
      </c>
      <c r="C128" s="119" t="s">
        <v>2119</v>
      </c>
      <c r="D128" s="108" t="s">
        <v>47</v>
      </c>
      <c r="E128" s="425">
        <v>542.02</v>
      </c>
      <c r="F128" s="426"/>
      <c r="G128" s="109">
        <v>174</v>
      </c>
      <c r="H128" s="110">
        <f t="shared" si="15"/>
        <v>94311.48</v>
      </c>
      <c r="I128" s="317"/>
      <c r="J128" s="289">
        <f>'BM 04 - Ranieri'!J128+'BM 05'!I128</f>
        <v>0</v>
      </c>
      <c r="K128" s="373">
        <f t="shared" si="12"/>
        <v>0</v>
      </c>
      <c r="L128" s="374">
        <f t="shared" si="13"/>
        <v>0</v>
      </c>
      <c r="M128" s="314">
        <f t="shared" si="10"/>
        <v>0</v>
      </c>
    </row>
    <row r="129" spans="2:15" ht="33.5" customHeight="1" x14ac:dyDescent="0.3">
      <c r="B129" s="106" t="s">
        <v>2120</v>
      </c>
      <c r="C129" s="119" t="s">
        <v>2070</v>
      </c>
      <c r="D129" s="108" t="s">
        <v>47</v>
      </c>
      <c r="E129" s="425">
        <v>156.84</v>
      </c>
      <c r="F129" s="426"/>
      <c r="G129" s="109">
        <v>310</v>
      </c>
      <c r="H129" s="110">
        <f t="shared" si="15"/>
        <v>48620.4</v>
      </c>
      <c r="I129" s="317"/>
      <c r="J129" s="289">
        <f>'BM 04 - Ranieri'!J129+'BM 05'!I129</f>
        <v>0</v>
      </c>
      <c r="K129" s="373">
        <f t="shared" si="12"/>
        <v>0</v>
      </c>
      <c r="L129" s="374">
        <f t="shared" si="13"/>
        <v>0</v>
      </c>
      <c r="M129" s="314">
        <f t="shared" si="10"/>
        <v>0</v>
      </c>
    </row>
    <row r="130" spans="2:15" ht="33.25" customHeight="1" x14ac:dyDescent="0.3">
      <c r="B130" s="106" t="s">
        <v>2121</v>
      </c>
      <c r="C130" s="119" t="s">
        <v>2122</v>
      </c>
      <c r="D130" s="108" t="s">
        <v>47</v>
      </c>
      <c r="E130" s="425">
        <v>537</v>
      </c>
      <c r="F130" s="426"/>
      <c r="G130" s="109">
        <v>60.1</v>
      </c>
      <c r="H130" s="110">
        <f t="shared" si="15"/>
        <v>32273.7</v>
      </c>
      <c r="I130" s="317"/>
      <c r="J130" s="289">
        <f>'BM 04 - Ranieri'!J130+'BM 05'!I130</f>
        <v>0</v>
      </c>
      <c r="K130" s="373">
        <f t="shared" si="12"/>
        <v>0</v>
      </c>
      <c r="L130" s="374">
        <f t="shared" si="13"/>
        <v>0</v>
      </c>
      <c r="M130" s="314">
        <f t="shared" si="10"/>
        <v>0</v>
      </c>
    </row>
    <row r="131" spans="2:15" ht="39" customHeight="1" x14ac:dyDescent="0.3">
      <c r="B131" s="106" t="s">
        <v>2123</v>
      </c>
      <c r="C131" s="107" t="s">
        <v>2124</v>
      </c>
      <c r="D131" s="108" t="s">
        <v>87</v>
      </c>
      <c r="E131" s="425">
        <v>211.06</v>
      </c>
      <c r="F131" s="426"/>
      <c r="G131" s="109">
        <v>51.44</v>
      </c>
      <c r="H131" s="110">
        <f t="shared" si="15"/>
        <v>10856.9264</v>
      </c>
      <c r="I131" s="317"/>
      <c r="J131" s="289">
        <f>'BM 04 - Ranieri'!J131+'BM 05'!I131</f>
        <v>0</v>
      </c>
      <c r="K131" s="373">
        <f t="shared" si="12"/>
        <v>0</v>
      </c>
      <c r="L131" s="374">
        <f t="shared" si="13"/>
        <v>0</v>
      </c>
      <c r="M131" s="314">
        <f t="shared" si="10"/>
        <v>0</v>
      </c>
    </row>
    <row r="132" spans="2:15" ht="37.25" customHeight="1" x14ac:dyDescent="0.3">
      <c r="B132" s="106" t="s">
        <v>2125</v>
      </c>
      <c r="C132" s="107" t="s">
        <v>2124</v>
      </c>
      <c r="D132" s="108" t="s">
        <v>87</v>
      </c>
      <c r="E132" s="425">
        <v>31.6</v>
      </c>
      <c r="F132" s="426"/>
      <c r="G132" s="109">
        <v>51</v>
      </c>
      <c r="H132" s="110">
        <f t="shared" si="15"/>
        <v>1611.6000000000001</v>
      </c>
      <c r="I132" s="317"/>
      <c r="J132" s="289">
        <f>'BM 04 - Ranieri'!J132+'BM 05'!I132</f>
        <v>0</v>
      </c>
      <c r="K132" s="373">
        <f t="shared" si="12"/>
        <v>0</v>
      </c>
      <c r="L132" s="374">
        <f t="shared" si="13"/>
        <v>0</v>
      </c>
      <c r="M132" s="314">
        <f t="shared" si="10"/>
        <v>0</v>
      </c>
    </row>
    <row r="133" spans="2:15" ht="30" customHeight="1" x14ac:dyDescent="0.3">
      <c r="B133" s="106" t="s">
        <v>2126</v>
      </c>
      <c r="C133" s="119" t="s">
        <v>2127</v>
      </c>
      <c r="D133" s="108" t="s">
        <v>47</v>
      </c>
      <c r="E133" s="425">
        <v>190.2</v>
      </c>
      <c r="F133" s="426"/>
      <c r="G133" s="109">
        <v>68.25</v>
      </c>
      <c r="H133" s="110">
        <f t="shared" si="15"/>
        <v>12981.15</v>
      </c>
      <c r="I133" s="317"/>
      <c r="J133" s="289">
        <f>'BM 04 - Ranieri'!J133+'BM 05'!I133</f>
        <v>0</v>
      </c>
      <c r="K133" s="373">
        <f t="shared" si="12"/>
        <v>0</v>
      </c>
      <c r="L133" s="374">
        <f t="shared" si="13"/>
        <v>0</v>
      </c>
      <c r="M133" s="314">
        <f t="shared" si="10"/>
        <v>0</v>
      </c>
    </row>
    <row r="134" spans="2:15" s="90" customFormat="1" ht="11.75" customHeight="1" x14ac:dyDescent="0.3">
      <c r="B134" s="135" t="s">
        <v>1381</v>
      </c>
      <c r="C134" s="122" t="s">
        <v>2128</v>
      </c>
      <c r="D134" s="123"/>
      <c r="E134" s="457"/>
      <c r="F134" s="458"/>
      <c r="G134" s="124"/>
      <c r="H134" s="125">
        <f>H135+H136+H137+H138+H139+H140+H141+H142+H143+H144+H145</f>
        <v>137519.22820000001</v>
      </c>
      <c r="I134" s="290"/>
      <c r="J134" s="290"/>
      <c r="K134" s="375">
        <f>SUM(K135:K145)</f>
        <v>0</v>
      </c>
      <c r="L134" s="548">
        <f>SUM(L135:L145)</f>
        <v>0</v>
      </c>
      <c r="M134" s="314"/>
      <c r="N134" s="76"/>
      <c r="O134" s="76"/>
    </row>
    <row r="135" spans="2:15" ht="35.25" customHeight="1" x14ac:dyDescent="0.3">
      <c r="B135" s="106" t="s">
        <v>2129</v>
      </c>
      <c r="C135" s="107" t="s">
        <v>2130</v>
      </c>
      <c r="D135" s="108" t="s">
        <v>47</v>
      </c>
      <c r="E135" s="425">
        <v>220.02</v>
      </c>
      <c r="F135" s="426"/>
      <c r="G135" s="109">
        <v>66.5</v>
      </c>
      <c r="H135" s="110">
        <f t="shared" ref="H135:H145" si="16">G135*E135</f>
        <v>14631.33</v>
      </c>
      <c r="I135" s="317"/>
      <c r="J135" s="289">
        <f>'BM 04 - Ranieri'!J135+'BM 05'!I135</f>
        <v>0</v>
      </c>
      <c r="K135" s="371">
        <f t="shared" si="12"/>
        <v>0</v>
      </c>
      <c r="L135" s="372">
        <f t="shared" si="13"/>
        <v>0</v>
      </c>
      <c r="M135" s="314">
        <f t="shared" si="10"/>
        <v>0</v>
      </c>
    </row>
    <row r="136" spans="2:15" ht="25.5" x14ac:dyDescent="0.3">
      <c r="B136" s="106" t="s">
        <v>2131</v>
      </c>
      <c r="C136" s="119" t="s">
        <v>2132</v>
      </c>
      <c r="D136" s="108" t="s">
        <v>47</v>
      </c>
      <c r="E136" s="425">
        <v>107.02</v>
      </c>
      <c r="F136" s="426"/>
      <c r="G136" s="109">
        <v>112.45</v>
      </c>
      <c r="H136" s="110">
        <f t="shared" si="16"/>
        <v>12034.398999999999</v>
      </c>
      <c r="I136" s="317"/>
      <c r="J136" s="289">
        <f>'BM 04 - Ranieri'!J136+'BM 05'!I136</f>
        <v>0</v>
      </c>
      <c r="K136" s="373">
        <f t="shared" si="12"/>
        <v>0</v>
      </c>
      <c r="L136" s="374">
        <f t="shared" si="13"/>
        <v>0</v>
      </c>
      <c r="M136" s="314">
        <f t="shared" si="10"/>
        <v>0</v>
      </c>
    </row>
    <row r="137" spans="2:15" ht="17" x14ac:dyDescent="0.3">
      <c r="B137" s="106" t="s">
        <v>2133</v>
      </c>
      <c r="C137" s="119" t="s">
        <v>2134</v>
      </c>
      <c r="D137" s="108" t="s">
        <v>47</v>
      </c>
      <c r="E137" s="425">
        <v>107.02</v>
      </c>
      <c r="F137" s="426"/>
      <c r="G137" s="109">
        <v>50.68</v>
      </c>
      <c r="H137" s="110">
        <f t="shared" si="16"/>
        <v>5423.7735999999995</v>
      </c>
      <c r="I137" s="317"/>
      <c r="J137" s="289">
        <f>'BM 04 - Ranieri'!J137+'BM 05'!I137</f>
        <v>0</v>
      </c>
      <c r="K137" s="373">
        <f t="shared" si="12"/>
        <v>0</v>
      </c>
      <c r="L137" s="374">
        <f t="shared" si="13"/>
        <v>0</v>
      </c>
      <c r="M137" s="314">
        <f t="shared" si="10"/>
        <v>0</v>
      </c>
    </row>
    <row r="138" spans="2:15" ht="35.25" customHeight="1" x14ac:dyDescent="0.3">
      <c r="B138" s="106" t="s">
        <v>2135</v>
      </c>
      <c r="C138" s="107" t="s">
        <v>2136</v>
      </c>
      <c r="D138" s="108" t="s">
        <v>1031</v>
      </c>
      <c r="E138" s="425">
        <v>5</v>
      </c>
      <c r="F138" s="426"/>
      <c r="G138" s="109">
        <v>2554.9899999999998</v>
      </c>
      <c r="H138" s="110">
        <f t="shared" si="16"/>
        <v>12774.949999999999</v>
      </c>
      <c r="I138" s="317"/>
      <c r="J138" s="289">
        <f>'BM 04 - Ranieri'!J138+'BM 05'!I138</f>
        <v>0</v>
      </c>
      <c r="K138" s="373">
        <f t="shared" si="12"/>
        <v>0</v>
      </c>
      <c r="L138" s="374">
        <f t="shared" si="13"/>
        <v>0</v>
      </c>
      <c r="M138" s="314">
        <f t="shared" si="10"/>
        <v>0</v>
      </c>
    </row>
    <row r="139" spans="2:15" ht="35.25" customHeight="1" x14ac:dyDescent="0.3">
      <c r="B139" s="106" t="s">
        <v>2137</v>
      </c>
      <c r="C139" s="107" t="s">
        <v>2138</v>
      </c>
      <c r="D139" s="108" t="s">
        <v>1031</v>
      </c>
      <c r="E139" s="425">
        <v>9</v>
      </c>
      <c r="F139" s="426"/>
      <c r="G139" s="109">
        <v>2430.5500000000002</v>
      </c>
      <c r="H139" s="110">
        <f t="shared" si="16"/>
        <v>21874.95</v>
      </c>
      <c r="I139" s="317"/>
      <c r="J139" s="289">
        <f>'BM 04 - Ranieri'!J139+'BM 05'!I139</f>
        <v>0</v>
      </c>
      <c r="K139" s="373">
        <f t="shared" si="12"/>
        <v>0</v>
      </c>
      <c r="L139" s="374">
        <f t="shared" si="13"/>
        <v>0</v>
      </c>
      <c r="M139" s="314">
        <f t="shared" si="10"/>
        <v>0</v>
      </c>
    </row>
    <row r="140" spans="2:15" ht="35.25" customHeight="1" x14ac:dyDescent="0.3">
      <c r="B140" s="106" t="s">
        <v>2139</v>
      </c>
      <c r="C140" s="107" t="s">
        <v>2140</v>
      </c>
      <c r="D140" s="108" t="s">
        <v>47</v>
      </c>
      <c r="E140" s="425">
        <v>220.02</v>
      </c>
      <c r="F140" s="426"/>
      <c r="G140" s="109">
        <v>16.100000000000001</v>
      </c>
      <c r="H140" s="110">
        <f t="shared" si="16"/>
        <v>3542.3220000000006</v>
      </c>
      <c r="I140" s="317"/>
      <c r="J140" s="289">
        <f>'BM 04 - Ranieri'!J140+'BM 05'!I140</f>
        <v>0</v>
      </c>
      <c r="K140" s="373">
        <f t="shared" si="12"/>
        <v>0</v>
      </c>
      <c r="L140" s="374">
        <f t="shared" si="13"/>
        <v>0</v>
      </c>
      <c r="M140" s="314">
        <f t="shared" si="10"/>
        <v>0</v>
      </c>
    </row>
    <row r="141" spans="2:15" ht="17" x14ac:dyDescent="0.3">
      <c r="B141" s="106" t="s">
        <v>2141</v>
      </c>
      <c r="C141" s="119" t="s">
        <v>2142</v>
      </c>
      <c r="D141" s="108" t="s">
        <v>87</v>
      </c>
      <c r="E141" s="425">
        <v>91.35</v>
      </c>
      <c r="F141" s="426"/>
      <c r="G141" s="109">
        <v>96.89</v>
      </c>
      <c r="H141" s="110">
        <f t="shared" si="16"/>
        <v>8850.9014999999999</v>
      </c>
      <c r="I141" s="317"/>
      <c r="J141" s="289">
        <f>'BM 04 - Ranieri'!J141+'BM 05'!I141</f>
        <v>0</v>
      </c>
      <c r="K141" s="373">
        <f t="shared" si="12"/>
        <v>0</v>
      </c>
      <c r="L141" s="374">
        <f t="shared" si="13"/>
        <v>0</v>
      </c>
      <c r="M141" s="314">
        <f t="shared" si="10"/>
        <v>0</v>
      </c>
    </row>
    <row r="142" spans="2:15" ht="17" x14ac:dyDescent="0.3">
      <c r="B142" s="106" t="s">
        <v>2143</v>
      </c>
      <c r="C142" s="119" t="s">
        <v>2144</v>
      </c>
      <c r="D142" s="108" t="s">
        <v>87</v>
      </c>
      <c r="E142" s="425">
        <v>37.75</v>
      </c>
      <c r="F142" s="426"/>
      <c r="G142" s="109">
        <v>185.65</v>
      </c>
      <c r="H142" s="110">
        <f t="shared" si="16"/>
        <v>7008.2875000000004</v>
      </c>
      <c r="I142" s="317"/>
      <c r="J142" s="289">
        <f>'BM 04 - Ranieri'!J142+'BM 05'!I142</f>
        <v>0</v>
      </c>
      <c r="K142" s="373">
        <f t="shared" si="12"/>
        <v>0</v>
      </c>
      <c r="L142" s="374">
        <f t="shared" si="13"/>
        <v>0</v>
      </c>
      <c r="M142" s="314">
        <f t="shared" si="10"/>
        <v>0</v>
      </c>
    </row>
    <row r="143" spans="2:15" ht="17" x14ac:dyDescent="0.3">
      <c r="B143" s="106" t="s">
        <v>2145</v>
      </c>
      <c r="C143" s="119" t="s">
        <v>2146</v>
      </c>
      <c r="D143" s="108" t="s">
        <v>47</v>
      </c>
      <c r="E143" s="425">
        <v>491.02</v>
      </c>
      <c r="F143" s="426"/>
      <c r="G143" s="109">
        <v>39.229999999999997</v>
      </c>
      <c r="H143" s="110">
        <f t="shared" si="16"/>
        <v>19262.714599999999</v>
      </c>
      <c r="I143" s="317"/>
      <c r="J143" s="289">
        <f>'BM 04 - Ranieri'!J143+'BM 05'!I143</f>
        <v>0</v>
      </c>
      <c r="K143" s="373">
        <f t="shared" si="12"/>
        <v>0</v>
      </c>
      <c r="L143" s="374">
        <f t="shared" si="13"/>
        <v>0</v>
      </c>
      <c r="M143" s="314">
        <f t="shared" si="10"/>
        <v>0</v>
      </c>
    </row>
    <row r="144" spans="2:15" ht="17" x14ac:dyDescent="0.3">
      <c r="B144" s="139">
        <v>40190</v>
      </c>
      <c r="C144" s="119" t="s">
        <v>2147</v>
      </c>
      <c r="D144" s="108" t="s">
        <v>47</v>
      </c>
      <c r="E144" s="425">
        <v>90</v>
      </c>
      <c r="F144" s="426"/>
      <c r="G144" s="109">
        <v>290</v>
      </c>
      <c r="H144" s="110">
        <f t="shared" si="16"/>
        <v>26100</v>
      </c>
      <c r="I144" s="317"/>
      <c r="J144" s="289">
        <f>'BM 04 - Ranieri'!J144+'BM 05'!I144</f>
        <v>0</v>
      </c>
      <c r="K144" s="373">
        <f t="shared" si="12"/>
        <v>0</v>
      </c>
      <c r="L144" s="374">
        <f t="shared" si="13"/>
        <v>0</v>
      </c>
      <c r="M144" s="314">
        <f t="shared" si="10"/>
        <v>0</v>
      </c>
    </row>
    <row r="145" spans="2:15" ht="35.25" customHeight="1" x14ac:dyDescent="0.3">
      <c r="B145" s="139">
        <v>40555</v>
      </c>
      <c r="C145" s="107" t="s">
        <v>2148</v>
      </c>
      <c r="D145" s="108" t="s">
        <v>47</v>
      </c>
      <c r="E145" s="425">
        <v>90</v>
      </c>
      <c r="F145" s="426"/>
      <c r="G145" s="109">
        <v>66.84</v>
      </c>
      <c r="H145" s="110">
        <f t="shared" si="16"/>
        <v>6015.6</v>
      </c>
      <c r="I145" s="317"/>
      <c r="J145" s="289">
        <f>'BM 04 - Ranieri'!J145+'BM 05'!I145</f>
        <v>0</v>
      </c>
      <c r="K145" s="373">
        <f t="shared" si="12"/>
        <v>0</v>
      </c>
      <c r="L145" s="374">
        <f t="shared" si="13"/>
        <v>0</v>
      </c>
      <c r="M145" s="314">
        <f t="shared" ref="M145:M207" si="17">J145/E145</f>
        <v>0</v>
      </c>
    </row>
    <row r="146" spans="2:15" s="90" customFormat="1" ht="12.5" customHeight="1" x14ac:dyDescent="0.3">
      <c r="B146" s="135" t="s">
        <v>1473</v>
      </c>
      <c r="C146" s="122" t="s">
        <v>2149</v>
      </c>
      <c r="D146" s="123"/>
      <c r="E146" s="457"/>
      <c r="F146" s="458"/>
      <c r="G146" s="124"/>
      <c r="H146" s="125">
        <f>H147+H148+H149+H150+H151+H152+H153+H154+H155+H156+H157+H158+H159+H160+H161+H162+H163+H164+H165</f>
        <v>32699.764200000005</v>
      </c>
      <c r="I146" s="290"/>
      <c r="J146" s="290"/>
      <c r="K146" s="375">
        <f>SUM(K147:K165)</f>
        <v>6895.0686000000005</v>
      </c>
      <c r="L146" s="548">
        <f>SUM(L147:L165)</f>
        <v>6895.0686000000005</v>
      </c>
      <c r="M146" s="314"/>
      <c r="N146" s="76"/>
      <c r="O146" s="76"/>
    </row>
    <row r="147" spans="2:15" ht="35.25" customHeight="1" x14ac:dyDescent="0.3">
      <c r="B147" s="106" t="s">
        <v>2150</v>
      </c>
      <c r="C147" s="107" t="s">
        <v>2151</v>
      </c>
      <c r="D147" s="108" t="s">
        <v>87</v>
      </c>
      <c r="E147" s="425">
        <v>54.7</v>
      </c>
      <c r="F147" s="426"/>
      <c r="G147" s="109">
        <v>42.92</v>
      </c>
      <c r="H147" s="110">
        <f t="shared" ref="H147:H165" si="18">G147*E147</f>
        <v>2347.7240000000002</v>
      </c>
      <c r="I147" s="317"/>
      <c r="J147" s="289">
        <f>'BM 04 - Ranieri'!J147+'BM 05'!I147</f>
        <v>0</v>
      </c>
      <c r="K147" s="371">
        <f t="shared" si="12"/>
        <v>0</v>
      </c>
      <c r="L147" s="372">
        <f t="shared" si="13"/>
        <v>0</v>
      </c>
      <c r="M147" s="314">
        <f t="shared" si="17"/>
        <v>0</v>
      </c>
    </row>
    <row r="148" spans="2:15" ht="35.25" customHeight="1" x14ac:dyDescent="0.3">
      <c r="B148" s="106" t="s">
        <v>2152</v>
      </c>
      <c r="C148" s="107" t="s">
        <v>2153</v>
      </c>
      <c r="D148" s="108" t="s">
        <v>87</v>
      </c>
      <c r="E148" s="425">
        <v>30.93</v>
      </c>
      <c r="F148" s="426"/>
      <c r="G148" s="109">
        <v>43.97</v>
      </c>
      <c r="H148" s="110">
        <f t="shared" si="18"/>
        <v>1359.9920999999999</v>
      </c>
      <c r="I148" s="317"/>
      <c r="J148" s="289">
        <f>'BM 04 - Ranieri'!J148+'BM 05'!I148</f>
        <v>0</v>
      </c>
      <c r="K148" s="373">
        <f t="shared" si="12"/>
        <v>0</v>
      </c>
      <c r="L148" s="374">
        <f t="shared" si="13"/>
        <v>0</v>
      </c>
      <c r="M148" s="314">
        <f t="shared" si="17"/>
        <v>0</v>
      </c>
    </row>
    <row r="149" spans="2:15" ht="35.25" customHeight="1" x14ac:dyDescent="0.3">
      <c r="B149" s="106" t="s">
        <v>2154</v>
      </c>
      <c r="C149" s="107" t="s">
        <v>2155</v>
      </c>
      <c r="D149" s="108" t="s">
        <v>87</v>
      </c>
      <c r="E149" s="425">
        <v>41.34</v>
      </c>
      <c r="F149" s="426"/>
      <c r="G149" s="109">
        <v>31.73</v>
      </c>
      <c r="H149" s="110">
        <f t="shared" si="18"/>
        <v>1311.7182</v>
      </c>
      <c r="I149" s="317"/>
      <c r="J149" s="289">
        <f>'BM 04 - Ranieri'!J149+'BM 05'!I149</f>
        <v>0</v>
      </c>
      <c r="K149" s="373">
        <f t="shared" si="12"/>
        <v>0</v>
      </c>
      <c r="L149" s="374">
        <f t="shared" si="13"/>
        <v>0</v>
      </c>
      <c r="M149" s="314">
        <f t="shared" si="17"/>
        <v>0</v>
      </c>
    </row>
    <row r="150" spans="2:15" ht="35.25" customHeight="1" x14ac:dyDescent="0.3">
      <c r="B150" s="106" t="s">
        <v>2156</v>
      </c>
      <c r="C150" s="107" t="s">
        <v>2157</v>
      </c>
      <c r="D150" s="108" t="s">
        <v>87</v>
      </c>
      <c r="E150" s="425">
        <v>10.57</v>
      </c>
      <c r="F150" s="426"/>
      <c r="G150" s="109">
        <v>41.09</v>
      </c>
      <c r="H150" s="110">
        <f t="shared" si="18"/>
        <v>434.32130000000006</v>
      </c>
      <c r="I150" s="317"/>
      <c r="J150" s="289">
        <f>'BM 04 - Ranieri'!J150+'BM 05'!I150</f>
        <v>0</v>
      </c>
      <c r="K150" s="373">
        <f t="shared" si="12"/>
        <v>0</v>
      </c>
      <c r="L150" s="374">
        <f t="shared" si="13"/>
        <v>0</v>
      </c>
      <c r="M150" s="314">
        <f t="shared" si="17"/>
        <v>0</v>
      </c>
    </row>
    <row r="151" spans="2:15" ht="27.65" customHeight="1" x14ac:dyDescent="0.3">
      <c r="B151" s="106" t="s">
        <v>2158</v>
      </c>
      <c r="C151" s="119" t="s">
        <v>2159</v>
      </c>
      <c r="D151" s="108" t="s">
        <v>1031</v>
      </c>
      <c r="E151" s="425">
        <v>7</v>
      </c>
      <c r="F151" s="426"/>
      <c r="G151" s="109">
        <v>119.99</v>
      </c>
      <c r="H151" s="110">
        <f t="shared" si="18"/>
        <v>839.93</v>
      </c>
      <c r="I151" s="317"/>
      <c r="J151" s="289">
        <f>'BM 04 - Ranieri'!J151+'BM 05'!I151</f>
        <v>0</v>
      </c>
      <c r="K151" s="373">
        <f t="shared" si="12"/>
        <v>0</v>
      </c>
      <c r="L151" s="374">
        <f t="shared" si="13"/>
        <v>0</v>
      </c>
      <c r="M151" s="314">
        <f t="shared" si="17"/>
        <v>0</v>
      </c>
    </row>
    <row r="152" spans="2:15" ht="19.75" customHeight="1" x14ac:dyDescent="0.3">
      <c r="B152" s="106" t="s">
        <v>2160</v>
      </c>
      <c r="C152" s="119" t="s">
        <v>2161</v>
      </c>
      <c r="D152" s="108" t="s">
        <v>1031</v>
      </c>
      <c r="E152" s="425">
        <v>5</v>
      </c>
      <c r="F152" s="426"/>
      <c r="G152" s="109">
        <v>35.94</v>
      </c>
      <c r="H152" s="110">
        <f t="shared" si="18"/>
        <v>179.7</v>
      </c>
      <c r="I152" s="317"/>
      <c r="J152" s="289">
        <f>'BM 04 - Ranieri'!J152+'BM 05'!I152</f>
        <v>0</v>
      </c>
      <c r="K152" s="373">
        <f t="shared" si="12"/>
        <v>0</v>
      </c>
      <c r="L152" s="374">
        <f t="shared" si="13"/>
        <v>0</v>
      </c>
      <c r="M152" s="314">
        <f t="shared" si="17"/>
        <v>0</v>
      </c>
    </row>
    <row r="153" spans="2:15" ht="26.4" customHeight="1" x14ac:dyDescent="0.3">
      <c r="B153" s="106" t="s">
        <v>2162</v>
      </c>
      <c r="C153" s="119" t="s">
        <v>2163</v>
      </c>
      <c r="D153" s="108" t="s">
        <v>1031</v>
      </c>
      <c r="E153" s="425">
        <v>1</v>
      </c>
      <c r="F153" s="426"/>
      <c r="G153" s="109">
        <v>114.3</v>
      </c>
      <c r="H153" s="110">
        <f t="shared" si="18"/>
        <v>114.3</v>
      </c>
      <c r="I153" s="317"/>
      <c r="J153" s="289">
        <f>'BM 04 - Ranieri'!J153+'BM 05'!I153</f>
        <v>0</v>
      </c>
      <c r="K153" s="373">
        <f t="shared" si="12"/>
        <v>0</v>
      </c>
      <c r="L153" s="374">
        <f t="shared" si="13"/>
        <v>0</v>
      </c>
      <c r="M153" s="314">
        <f t="shared" si="17"/>
        <v>0</v>
      </c>
    </row>
    <row r="154" spans="2:15" ht="23.4" customHeight="1" x14ac:dyDescent="0.3">
      <c r="B154" s="106" t="s">
        <v>2164</v>
      </c>
      <c r="C154" s="119" t="s">
        <v>2165</v>
      </c>
      <c r="D154" s="108" t="s">
        <v>1031</v>
      </c>
      <c r="E154" s="425">
        <v>5</v>
      </c>
      <c r="F154" s="426"/>
      <c r="G154" s="109">
        <v>890.58</v>
      </c>
      <c r="H154" s="110">
        <f t="shared" si="18"/>
        <v>4452.9000000000005</v>
      </c>
      <c r="I154" s="317"/>
      <c r="J154" s="289">
        <f>'BM 04 - Ranieri'!J154+'BM 05'!I154</f>
        <v>0</v>
      </c>
      <c r="K154" s="373">
        <f t="shared" si="12"/>
        <v>0</v>
      </c>
      <c r="L154" s="374">
        <f t="shared" si="13"/>
        <v>0</v>
      </c>
      <c r="M154" s="314">
        <f t="shared" si="17"/>
        <v>0</v>
      </c>
    </row>
    <row r="155" spans="2:15" ht="24" customHeight="1" x14ac:dyDescent="0.3">
      <c r="B155" s="106" t="s">
        <v>2166</v>
      </c>
      <c r="C155" s="119" t="s">
        <v>2167</v>
      </c>
      <c r="D155" s="108" t="s">
        <v>1031</v>
      </c>
      <c r="E155" s="425">
        <v>5</v>
      </c>
      <c r="F155" s="426"/>
      <c r="G155" s="109">
        <v>56.16</v>
      </c>
      <c r="H155" s="110">
        <f t="shared" si="18"/>
        <v>280.79999999999995</v>
      </c>
      <c r="I155" s="317"/>
      <c r="J155" s="289">
        <f>'BM 04 - Ranieri'!J155+'BM 05'!I155</f>
        <v>0</v>
      </c>
      <c r="K155" s="373">
        <f t="shared" ref="K155:K218" si="19">I155*G155</f>
        <v>0</v>
      </c>
      <c r="L155" s="374">
        <f t="shared" ref="L155:L218" si="20">J155*G155</f>
        <v>0</v>
      </c>
      <c r="M155" s="314">
        <f t="shared" si="17"/>
        <v>0</v>
      </c>
    </row>
    <row r="156" spans="2:15" ht="18" customHeight="1" x14ac:dyDescent="0.3">
      <c r="B156" s="139">
        <v>40191</v>
      </c>
      <c r="C156" s="119" t="s">
        <v>2168</v>
      </c>
      <c r="D156" s="108" t="s">
        <v>1031</v>
      </c>
      <c r="E156" s="425">
        <v>5</v>
      </c>
      <c r="F156" s="426"/>
      <c r="G156" s="109">
        <v>49.16</v>
      </c>
      <c r="H156" s="110">
        <f t="shared" si="18"/>
        <v>245.79999999999998</v>
      </c>
      <c r="I156" s="317"/>
      <c r="J156" s="289">
        <f>'BM 04 - Ranieri'!J156+'BM 05'!I156</f>
        <v>0</v>
      </c>
      <c r="K156" s="373">
        <f t="shared" si="19"/>
        <v>0</v>
      </c>
      <c r="L156" s="374">
        <f t="shared" si="20"/>
        <v>0</v>
      </c>
      <c r="M156" s="314">
        <f t="shared" si="17"/>
        <v>0</v>
      </c>
    </row>
    <row r="157" spans="2:15" ht="30.65" customHeight="1" x14ac:dyDescent="0.3">
      <c r="B157" s="139">
        <v>40556</v>
      </c>
      <c r="C157" s="119" t="s">
        <v>2169</v>
      </c>
      <c r="D157" s="108" t="s">
        <v>1031</v>
      </c>
      <c r="E157" s="425">
        <v>1</v>
      </c>
      <c r="F157" s="426"/>
      <c r="G157" s="109">
        <v>589.79999999999995</v>
      </c>
      <c r="H157" s="110">
        <f t="shared" si="18"/>
        <v>589.79999999999995</v>
      </c>
      <c r="I157" s="317"/>
      <c r="J157" s="289">
        <f>'BM 04 - Ranieri'!J157+'BM 05'!I157</f>
        <v>0</v>
      </c>
      <c r="K157" s="373">
        <f t="shared" si="19"/>
        <v>0</v>
      </c>
      <c r="L157" s="374">
        <f t="shared" si="20"/>
        <v>0</v>
      </c>
      <c r="M157" s="314">
        <f t="shared" si="17"/>
        <v>0</v>
      </c>
    </row>
    <row r="158" spans="2:15" ht="29.4" customHeight="1" x14ac:dyDescent="0.3">
      <c r="B158" s="139">
        <v>40921</v>
      </c>
      <c r="C158" s="119" t="s">
        <v>2170</v>
      </c>
      <c r="D158" s="108" t="s">
        <v>1031</v>
      </c>
      <c r="E158" s="425">
        <v>10</v>
      </c>
      <c r="F158" s="426"/>
      <c r="G158" s="109">
        <v>205</v>
      </c>
      <c r="H158" s="110">
        <f t="shared" si="18"/>
        <v>2050</v>
      </c>
      <c r="I158" s="317"/>
      <c r="J158" s="289">
        <f>'BM 04 - Ranieri'!J158+'BM 05'!I158</f>
        <v>0</v>
      </c>
      <c r="K158" s="373">
        <f t="shared" si="19"/>
        <v>0</v>
      </c>
      <c r="L158" s="374">
        <f t="shared" si="20"/>
        <v>0</v>
      </c>
      <c r="M158" s="314">
        <f t="shared" si="17"/>
        <v>0</v>
      </c>
    </row>
    <row r="159" spans="2:15" ht="27.65" customHeight="1" x14ac:dyDescent="0.3">
      <c r="B159" s="139">
        <v>41287</v>
      </c>
      <c r="C159" s="119" t="s">
        <v>2171</v>
      </c>
      <c r="D159" s="108" t="s">
        <v>1031</v>
      </c>
      <c r="E159" s="425">
        <v>7</v>
      </c>
      <c r="F159" s="426"/>
      <c r="G159" s="109">
        <v>38.909999999999997</v>
      </c>
      <c r="H159" s="110">
        <f t="shared" si="18"/>
        <v>272.37</v>
      </c>
      <c r="I159" s="317"/>
      <c r="J159" s="289">
        <f>'BM 04 - Ranieri'!J159+'BM 05'!I159</f>
        <v>0</v>
      </c>
      <c r="K159" s="373">
        <f t="shared" si="19"/>
        <v>0</v>
      </c>
      <c r="L159" s="374">
        <f t="shared" si="20"/>
        <v>0</v>
      </c>
      <c r="M159" s="314">
        <f t="shared" si="17"/>
        <v>0</v>
      </c>
    </row>
    <row r="160" spans="2:15" ht="35.25" customHeight="1" x14ac:dyDescent="0.3">
      <c r="B160" s="351">
        <v>41652</v>
      </c>
      <c r="C160" s="325" t="s">
        <v>2172</v>
      </c>
      <c r="D160" s="320" t="s">
        <v>87</v>
      </c>
      <c r="E160" s="517">
        <v>20.28</v>
      </c>
      <c r="F160" s="518"/>
      <c r="G160" s="321">
        <v>62.06</v>
      </c>
      <c r="H160" s="322">
        <f t="shared" si="18"/>
        <v>1258.5768</v>
      </c>
      <c r="I160" s="317">
        <v>20.28</v>
      </c>
      <c r="J160" s="289">
        <f>'BM 04 - Ranieri'!J160+'BM 05'!I160</f>
        <v>20.28</v>
      </c>
      <c r="K160" s="373">
        <f t="shared" si="19"/>
        <v>1258.5768</v>
      </c>
      <c r="L160" s="374">
        <f t="shared" si="20"/>
        <v>1258.5768</v>
      </c>
      <c r="M160" s="314">
        <f t="shared" si="17"/>
        <v>1</v>
      </c>
    </row>
    <row r="161" spans="2:15" ht="35.25" customHeight="1" x14ac:dyDescent="0.3">
      <c r="B161" s="351">
        <v>42017</v>
      </c>
      <c r="C161" s="325" t="s">
        <v>2173</v>
      </c>
      <c r="D161" s="320" t="s">
        <v>87</v>
      </c>
      <c r="E161" s="517">
        <v>11.93</v>
      </c>
      <c r="F161" s="518"/>
      <c r="G161" s="321">
        <v>101.66</v>
      </c>
      <c r="H161" s="322">
        <f t="shared" si="18"/>
        <v>1212.8037999999999</v>
      </c>
      <c r="I161" s="317">
        <v>11.93</v>
      </c>
      <c r="J161" s="289">
        <f>'BM 04 - Ranieri'!J161+'BM 05'!I161</f>
        <v>11.93</v>
      </c>
      <c r="K161" s="373">
        <f t="shared" si="19"/>
        <v>1212.8037999999999</v>
      </c>
      <c r="L161" s="374">
        <f t="shared" si="20"/>
        <v>1212.8037999999999</v>
      </c>
      <c r="M161" s="314">
        <f t="shared" si="17"/>
        <v>1</v>
      </c>
    </row>
    <row r="162" spans="2:15" ht="35.25" customHeight="1" x14ac:dyDescent="0.3">
      <c r="B162" s="351">
        <v>42382</v>
      </c>
      <c r="C162" s="325" t="s">
        <v>2174</v>
      </c>
      <c r="D162" s="320" t="s">
        <v>1031</v>
      </c>
      <c r="E162" s="517">
        <v>2</v>
      </c>
      <c r="F162" s="518"/>
      <c r="G162" s="321">
        <v>284.87</v>
      </c>
      <c r="H162" s="322">
        <f t="shared" si="18"/>
        <v>569.74</v>
      </c>
      <c r="I162" s="317"/>
      <c r="J162" s="289">
        <f>'BM 04 - Ranieri'!J162+'BM 05'!I162</f>
        <v>0</v>
      </c>
      <c r="K162" s="373">
        <f t="shared" si="19"/>
        <v>0</v>
      </c>
      <c r="L162" s="374">
        <f t="shared" si="20"/>
        <v>0</v>
      </c>
      <c r="M162" s="314">
        <f t="shared" si="17"/>
        <v>0</v>
      </c>
    </row>
    <row r="163" spans="2:15" ht="37.25" customHeight="1" x14ac:dyDescent="0.3">
      <c r="B163" s="351">
        <v>42748</v>
      </c>
      <c r="C163" s="319" t="s">
        <v>2175</v>
      </c>
      <c r="D163" s="320" t="s">
        <v>87</v>
      </c>
      <c r="E163" s="517">
        <v>121.28</v>
      </c>
      <c r="F163" s="518"/>
      <c r="G163" s="321">
        <v>72.95</v>
      </c>
      <c r="H163" s="322">
        <f t="shared" si="18"/>
        <v>8847.3760000000002</v>
      </c>
      <c r="I163" s="317">
        <v>60.64</v>
      </c>
      <c r="J163" s="289">
        <f>'BM 04 - Ranieri'!J163+'BM 05'!I163</f>
        <v>60.64</v>
      </c>
      <c r="K163" s="373">
        <f t="shared" si="19"/>
        <v>4423.6880000000001</v>
      </c>
      <c r="L163" s="374">
        <f t="shared" si="20"/>
        <v>4423.6880000000001</v>
      </c>
      <c r="M163" s="314">
        <f t="shared" si="17"/>
        <v>0.5</v>
      </c>
    </row>
    <row r="164" spans="2:15" ht="30.65" customHeight="1" x14ac:dyDescent="0.3">
      <c r="B164" s="351">
        <v>43113</v>
      </c>
      <c r="C164" s="319" t="s">
        <v>2176</v>
      </c>
      <c r="D164" s="320" t="s">
        <v>1031</v>
      </c>
      <c r="E164" s="517">
        <v>3</v>
      </c>
      <c r="F164" s="518"/>
      <c r="G164" s="321">
        <v>288.93</v>
      </c>
      <c r="H164" s="322">
        <f t="shared" si="18"/>
        <v>866.79</v>
      </c>
      <c r="I164" s="317"/>
      <c r="J164" s="289">
        <f>'BM 04 - Ranieri'!J164+'BM 05'!I164</f>
        <v>0</v>
      </c>
      <c r="K164" s="373">
        <f t="shared" si="19"/>
        <v>0</v>
      </c>
      <c r="L164" s="374">
        <f t="shared" si="20"/>
        <v>0</v>
      </c>
      <c r="M164" s="314">
        <f t="shared" si="17"/>
        <v>0</v>
      </c>
    </row>
    <row r="165" spans="2:15" ht="35.25" customHeight="1" x14ac:dyDescent="0.3">
      <c r="B165" s="351">
        <v>43478</v>
      </c>
      <c r="C165" s="325" t="s">
        <v>2177</v>
      </c>
      <c r="D165" s="320" t="s">
        <v>87</v>
      </c>
      <c r="E165" s="517">
        <v>91.39</v>
      </c>
      <c r="F165" s="518"/>
      <c r="G165" s="321">
        <v>59.8</v>
      </c>
      <c r="H165" s="322">
        <f t="shared" si="18"/>
        <v>5465.1219999999994</v>
      </c>
      <c r="I165" s="317"/>
      <c r="J165" s="289">
        <f>'BM 04 - Ranieri'!J165+'BM 05'!I165</f>
        <v>0</v>
      </c>
      <c r="K165" s="373">
        <f t="shared" si="19"/>
        <v>0</v>
      </c>
      <c r="L165" s="374">
        <f t="shared" si="20"/>
        <v>0</v>
      </c>
      <c r="M165" s="314">
        <f t="shared" si="17"/>
        <v>0</v>
      </c>
    </row>
    <row r="166" spans="2:15" s="90" customFormat="1" ht="11.25" customHeight="1" x14ac:dyDescent="0.3">
      <c r="B166" s="135" t="s">
        <v>1572</v>
      </c>
      <c r="C166" s="122" t="s">
        <v>2178</v>
      </c>
      <c r="D166" s="123"/>
      <c r="E166" s="457"/>
      <c r="F166" s="458"/>
      <c r="G166" s="124"/>
      <c r="H166" s="125">
        <f>H167+H168+H169+H170+H171+H172+H173</f>
        <v>18289.714500000002</v>
      </c>
      <c r="I166" s="290"/>
      <c r="J166" s="290"/>
      <c r="K166" s="375">
        <f>SUM(K167:K173)</f>
        <v>0</v>
      </c>
      <c r="L166" s="548">
        <f>SUM(L167:L173)</f>
        <v>0</v>
      </c>
      <c r="M166" s="314"/>
      <c r="N166" s="76"/>
      <c r="O166" s="76"/>
    </row>
    <row r="167" spans="2:15" ht="17" x14ac:dyDescent="0.3">
      <c r="B167" s="138" t="s">
        <v>2179</v>
      </c>
      <c r="C167" s="119" t="s">
        <v>2180</v>
      </c>
      <c r="D167" s="108" t="s">
        <v>47</v>
      </c>
      <c r="E167" s="425">
        <v>8.85</v>
      </c>
      <c r="F167" s="426"/>
      <c r="G167" s="109">
        <v>639.37</v>
      </c>
      <c r="H167" s="110">
        <f t="shared" ref="H167:H173" si="21">G167*E167</f>
        <v>5658.4245000000001</v>
      </c>
      <c r="I167" s="317"/>
      <c r="J167" s="289">
        <f>'BM 04 - Ranieri'!J167+'BM 05'!I167</f>
        <v>0</v>
      </c>
      <c r="K167" s="371">
        <f t="shared" si="19"/>
        <v>0</v>
      </c>
      <c r="L167" s="372">
        <f t="shared" si="20"/>
        <v>0</v>
      </c>
      <c r="M167" s="314">
        <f t="shared" si="17"/>
        <v>0</v>
      </c>
    </row>
    <row r="168" spans="2:15" ht="17" x14ac:dyDescent="0.3">
      <c r="B168" s="138" t="s">
        <v>2181</v>
      </c>
      <c r="C168" s="119" t="s">
        <v>2182</v>
      </c>
      <c r="D168" s="108" t="s">
        <v>1031</v>
      </c>
      <c r="E168" s="425">
        <v>7</v>
      </c>
      <c r="F168" s="426"/>
      <c r="G168" s="109">
        <v>85.09</v>
      </c>
      <c r="H168" s="110">
        <f t="shared" si="21"/>
        <v>595.63</v>
      </c>
      <c r="I168" s="317"/>
      <c r="J168" s="289">
        <f>'BM 04 - Ranieri'!J168+'BM 05'!I168</f>
        <v>0</v>
      </c>
      <c r="K168" s="373">
        <f t="shared" si="19"/>
        <v>0</v>
      </c>
      <c r="L168" s="374">
        <f t="shared" si="20"/>
        <v>0</v>
      </c>
      <c r="M168" s="314">
        <f t="shared" si="17"/>
        <v>0</v>
      </c>
    </row>
    <row r="169" spans="2:15" ht="17" x14ac:dyDescent="0.3">
      <c r="B169" s="138" t="s">
        <v>2183</v>
      </c>
      <c r="C169" s="119" t="s">
        <v>2184</v>
      </c>
      <c r="D169" s="108" t="s">
        <v>1031</v>
      </c>
      <c r="E169" s="425">
        <v>2</v>
      </c>
      <c r="F169" s="426"/>
      <c r="G169" s="109">
        <v>99.57</v>
      </c>
      <c r="H169" s="110">
        <f t="shared" si="21"/>
        <v>199.14</v>
      </c>
      <c r="I169" s="317"/>
      <c r="J169" s="289">
        <f>'BM 04 - Ranieri'!J169+'BM 05'!I169</f>
        <v>0</v>
      </c>
      <c r="K169" s="373">
        <f t="shared" si="19"/>
        <v>0</v>
      </c>
      <c r="L169" s="374">
        <f t="shared" si="20"/>
        <v>0</v>
      </c>
      <c r="M169" s="314">
        <f t="shared" si="17"/>
        <v>0</v>
      </c>
    </row>
    <row r="170" spans="2:15" ht="35.25" customHeight="1" x14ac:dyDescent="0.3">
      <c r="B170" s="138" t="s">
        <v>2185</v>
      </c>
      <c r="C170" s="107" t="s">
        <v>2186</v>
      </c>
      <c r="D170" s="108" t="s">
        <v>1031</v>
      </c>
      <c r="E170" s="425">
        <v>7</v>
      </c>
      <c r="F170" s="426"/>
      <c r="G170" s="109">
        <v>460.58</v>
      </c>
      <c r="H170" s="110">
        <f t="shared" si="21"/>
        <v>3224.06</v>
      </c>
      <c r="I170" s="317"/>
      <c r="J170" s="289">
        <f>'BM 04 - Ranieri'!J170+'BM 05'!I170</f>
        <v>0</v>
      </c>
      <c r="K170" s="373">
        <f t="shared" si="19"/>
        <v>0</v>
      </c>
      <c r="L170" s="374">
        <f t="shared" si="20"/>
        <v>0</v>
      </c>
      <c r="M170" s="314">
        <f t="shared" si="17"/>
        <v>0</v>
      </c>
    </row>
    <row r="171" spans="2:15" ht="35.25" customHeight="1" x14ac:dyDescent="0.3">
      <c r="B171" s="138" t="s">
        <v>2187</v>
      </c>
      <c r="C171" s="107" t="s">
        <v>2188</v>
      </c>
      <c r="D171" s="108" t="s">
        <v>1031</v>
      </c>
      <c r="E171" s="425">
        <v>7</v>
      </c>
      <c r="F171" s="426"/>
      <c r="G171" s="109">
        <v>638.32000000000005</v>
      </c>
      <c r="H171" s="110">
        <f t="shared" si="21"/>
        <v>4468.2400000000007</v>
      </c>
      <c r="I171" s="317"/>
      <c r="J171" s="289">
        <f>'BM 04 - Ranieri'!J171+'BM 05'!I171</f>
        <v>0</v>
      </c>
      <c r="K171" s="373">
        <f t="shared" si="19"/>
        <v>0</v>
      </c>
      <c r="L171" s="374">
        <f t="shared" si="20"/>
        <v>0</v>
      </c>
      <c r="M171" s="314">
        <f t="shared" si="17"/>
        <v>0</v>
      </c>
    </row>
    <row r="172" spans="2:15" ht="35.25" customHeight="1" x14ac:dyDescent="0.3">
      <c r="B172" s="138" t="s">
        <v>2189</v>
      </c>
      <c r="C172" s="107" t="s">
        <v>2190</v>
      </c>
      <c r="D172" s="108" t="s">
        <v>1031</v>
      </c>
      <c r="E172" s="425">
        <v>2</v>
      </c>
      <c r="F172" s="426"/>
      <c r="G172" s="109">
        <v>388.11</v>
      </c>
      <c r="H172" s="110">
        <f t="shared" si="21"/>
        <v>776.22</v>
      </c>
      <c r="I172" s="317"/>
      <c r="J172" s="289">
        <f>'BM 04 - Ranieri'!J172+'BM 05'!I172</f>
        <v>0</v>
      </c>
      <c r="K172" s="373">
        <f t="shared" si="19"/>
        <v>0</v>
      </c>
      <c r="L172" s="374">
        <f t="shared" si="20"/>
        <v>0</v>
      </c>
      <c r="M172" s="314">
        <f t="shared" si="17"/>
        <v>0</v>
      </c>
    </row>
    <row r="173" spans="2:15" ht="17" x14ac:dyDescent="0.3">
      <c r="B173" s="138" t="s">
        <v>2191</v>
      </c>
      <c r="C173" s="119" t="s">
        <v>2192</v>
      </c>
      <c r="D173" s="108" t="s">
        <v>1031</v>
      </c>
      <c r="E173" s="425">
        <v>8</v>
      </c>
      <c r="F173" s="426"/>
      <c r="G173" s="109">
        <v>421</v>
      </c>
      <c r="H173" s="110">
        <f t="shared" si="21"/>
        <v>3368</v>
      </c>
      <c r="I173" s="317"/>
      <c r="J173" s="289">
        <f>'BM 04 - Ranieri'!J173+'BM 05'!I173</f>
        <v>0</v>
      </c>
      <c r="K173" s="373">
        <f t="shared" si="19"/>
        <v>0</v>
      </c>
      <c r="L173" s="374">
        <f t="shared" si="20"/>
        <v>0</v>
      </c>
      <c r="M173" s="314">
        <f t="shared" si="17"/>
        <v>0</v>
      </c>
    </row>
    <row r="174" spans="2:15" s="90" customFormat="1" ht="18" customHeight="1" x14ac:dyDescent="0.3">
      <c r="B174" s="140" t="s">
        <v>1614</v>
      </c>
      <c r="C174" s="141" t="s">
        <v>2193</v>
      </c>
      <c r="D174" s="142"/>
      <c r="E174" s="467"/>
      <c r="F174" s="468"/>
      <c r="G174" s="143"/>
      <c r="H174" s="144">
        <f>H175+H177+H181+H195+H208+H213+H220+H229+H233+H238+H242+H246+H267</f>
        <v>71708.641999999993</v>
      </c>
      <c r="I174" s="291"/>
      <c r="J174" s="291"/>
      <c r="K174" s="376">
        <f>K175+K177+K181+K195+K208+K213+K220+K229+K233+K238+K242+K246+K267</f>
        <v>0</v>
      </c>
      <c r="L174" s="549">
        <f>L175+L177+L181+L195+L208+L213+L220+L229+L233+L238+L242+L246+L267</f>
        <v>0</v>
      </c>
      <c r="M174" s="314"/>
      <c r="N174" s="76"/>
      <c r="O174" s="76"/>
    </row>
    <row r="175" spans="2:15" s="90" customFormat="1" ht="9" customHeight="1" x14ac:dyDescent="0.3">
      <c r="B175" s="121" t="s">
        <v>119</v>
      </c>
      <c r="C175" s="122" t="s">
        <v>42</v>
      </c>
      <c r="D175" s="123"/>
      <c r="E175" s="457"/>
      <c r="F175" s="458"/>
      <c r="G175" s="124"/>
      <c r="H175" s="125">
        <f>H176</f>
        <v>1128.9599999999998</v>
      </c>
      <c r="I175" s="290"/>
      <c r="J175" s="290"/>
      <c r="K175" s="377">
        <f>K176</f>
        <v>0</v>
      </c>
      <c r="L175" s="550">
        <f>L176</f>
        <v>0</v>
      </c>
      <c r="M175" s="314"/>
      <c r="N175" s="76"/>
      <c r="O175" s="76"/>
    </row>
    <row r="176" spans="2:15" ht="26.75" customHeight="1" x14ac:dyDescent="0.3">
      <c r="B176" s="127" t="s">
        <v>2194</v>
      </c>
      <c r="C176" s="107" t="s">
        <v>1966</v>
      </c>
      <c r="D176" s="108" t="s">
        <v>87</v>
      </c>
      <c r="E176" s="425">
        <v>22.4</v>
      </c>
      <c r="F176" s="426"/>
      <c r="G176" s="109">
        <v>50.4</v>
      </c>
      <c r="H176" s="110">
        <f>G176*E176</f>
        <v>1128.9599999999998</v>
      </c>
      <c r="I176" s="317"/>
      <c r="J176" s="289">
        <f>'BM 04 - Ranieri'!J176+'BM 05'!I176</f>
        <v>0</v>
      </c>
      <c r="K176" s="373">
        <f t="shared" si="19"/>
        <v>0</v>
      </c>
      <c r="L176" s="374">
        <f t="shared" si="20"/>
        <v>0</v>
      </c>
      <c r="M176" s="314">
        <f t="shared" si="17"/>
        <v>0</v>
      </c>
    </row>
    <row r="177" spans="2:15" s="90" customFormat="1" ht="9" customHeight="1" x14ac:dyDescent="0.3">
      <c r="B177" s="121" t="s">
        <v>124</v>
      </c>
      <c r="C177" s="122" t="s">
        <v>118</v>
      </c>
      <c r="D177" s="123"/>
      <c r="E177" s="457"/>
      <c r="F177" s="458"/>
      <c r="G177" s="124"/>
      <c r="H177" s="125">
        <f>H178+H179+H180</f>
        <v>610.35950000000003</v>
      </c>
      <c r="I177" s="290"/>
      <c r="J177" s="290"/>
      <c r="K177" s="377">
        <f>K178+K179+K180</f>
        <v>0</v>
      </c>
      <c r="L177" s="550">
        <f>L178+L179+L180</f>
        <v>0</v>
      </c>
      <c r="M177" s="314"/>
      <c r="N177" s="76"/>
      <c r="O177" s="76"/>
    </row>
    <row r="178" spans="2:15" ht="18" customHeight="1" x14ac:dyDescent="0.3">
      <c r="B178" s="128" t="s">
        <v>2195</v>
      </c>
      <c r="C178" s="107" t="s">
        <v>2196</v>
      </c>
      <c r="D178" s="108" t="s">
        <v>101</v>
      </c>
      <c r="E178" s="425">
        <v>4.8499999999999996</v>
      </c>
      <c r="F178" s="426"/>
      <c r="G178" s="109">
        <v>70.5</v>
      </c>
      <c r="H178" s="110">
        <f>G178*E178</f>
        <v>341.92499999999995</v>
      </c>
      <c r="I178" s="317"/>
      <c r="J178" s="289">
        <f>'BM 04 - Ranieri'!J178+'BM 05'!I178</f>
        <v>0</v>
      </c>
      <c r="K178" s="373">
        <f t="shared" si="19"/>
        <v>0</v>
      </c>
      <c r="L178" s="374">
        <f t="shared" si="20"/>
        <v>0</v>
      </c>
      <c r="M178" s="314">
        <f t="shared" si="17"/>
        <v>0</v>
      </c>
    </row>
    <row r="179" spans="2:15" ht="9" customHeight="1" x14ac:dyDescent="0.3">
      <c r="B179" s="128" t="s">
        <v>2197</v>
      </c>
      <c r="C179" s="119" t="s">
        <v>1970</v>
      </c>
      <c r="D179" s="108" t="s">
        <v>101</v>
      </c>
      <c r="E179" s="425">
        <v>2.93</v>
      </c>
      <c r="F179" s="426"/>
      <c r="G179" s="109">
        <v>40.4</v>
      </c>
      <c r="H179" s="110">
        <f>G179*E179</f>
        <v>118.372</v>
      </c>
      <c r="I179" s="317"/>
      <c r="J179" s="289">
        <f>'BM 04 - Ranieri'!J179+'BM 05'!I179</f>
        <v>0</v>
      </c>
      <c r="K179" s="373">
        <f t="shared" si="19"/>
        <v>0</v>
      </c>
      <c r="L179" s="374">
        <f t="shared" si="20"/>
        <v>0</v>
      </c>
      <c r="M179" s="314">
        <f t="shared" si="17"/>
        <v>0</v>
      </c>
    </row>
    <row r="180" spans="2:15" ht="18" customHeight="1" x14ac:dyDescent="0.3">
      <c r="B180" s="128" t="s">
        <v>2198</v>
      </c>
      <c r="C180" s="107" t="s">
        <v>2199</v>
      </c>
      <c r="D180" s="108" t="s">
        <v>101</v>
      </c>
      <c r="E180" s="425">
        <v>2.4500000000000002</v>
      </c>
      <c r="F180" s="426"/>
      <c r="G180" s="109">
        <v>61.25</v>
      </c>
      <c r="H180" s="110">
        <f>G180*E180</f>
        <v>150.0625</v>
      </c>
      <c r="I180" s="317"/>
      <c r="J180" s="289">
        <f>'BM 04 - Ranieri'!J180+'BM 05'!I180</f>
        <v>0</v>
      </c>
      <c r="K180" s="373">
        <f t="shared" si="19"/>
        <v>0</v>
      </c>
      <c r="L180" s="374">
        <f t="shared" si="20"/>
        <v>0</v>
      </c>
      <c r="M180" s="314">
        <f t="shared" si="17"/>
        <v>0</v>
      </c>
    </row>
    <row r="181" spans="2:15" s="90" customFormat="1" ht="9" customHeight="1" x14ac:dyDescent="0.3">
      <c r="B181" s="121" t="s">
        <v>172</v>
      </c>
      <c r="C181" s="122" t="s">
        <v>1627</v>
      </c>
      <c r="D181" s="136"/>
      <c r="E181" s="457"/>
      <c r="F181" s="458"/>
      <c r="G181" s="124"/>
      <c r="H181" s="125">
        <f>H182+H183+H184+H185+H186+H187+H188+H189+H190+H191+H192+H193+H194</f>
        <v>8076.055800000001</v>
      </c>
      <c r="I181" s="290"/>
      <c r="J181" s="290"/>
      <c r="K181" s="377">
        <f>K182+K183+K184+K185+K186+K187+K188+K189+K190+K191+K192+K193+K194</f>
        <v>0</v>
      </c>
      <c r="L181" s="550">
        <f>L182+L183+L184+L185+L186+L187+L188+L189+L190+L191+L192+L193+L194</f>
        <v>0</v>
      </c>
      <c r="M181" s="314"/>
      <c r="N181" s="76"/>
      <c r="O181" s="76"/>
    </row>
    <row r="182" spans="2:15" ht="26.75" customHeight="1" x14ac:dyDescent="0.3">
      <c r="B182" s="127" t="s">
        <v>2200</v>
      </c>
      <c r="C182" s="107" t="s">
        <v>2201</v>
      </c>
      <c r="D182" s="108" t="s">
        <v>101</v>
      </c>
      <c r="E182" s="425">
        <v>3.36</v>
      </c>
      <c r="F182" s="426"/>
      <c r="G182" s="109">
        <v>398.5</v>
      </c>
      <c r="H182" s="110">
        <f t="shared" ref="H182:H194" si="22">G182*E182</f>
        <v>1338.96</v>
      </c>
      <c r="I182" s="317"/>
      <c r="J182" s="289">
        <f>'BM 04 - Ranieri'!J182+'BM 05'!I182</f>
        <v>0</v>
      </c>
      <c r="K182" s="373">
        <f t="shared" si="19"/>
        <v>0</v>
      </c>
      <c r="L182" s="374">
        <f t="shared" si="20"/>
        <v>0</v>
      </c>
      <c r="M182" s="314">
        <f t="shared" si="17"/>
        <v>0</v>
      </c>
    </row>
    <row r="183" spans="2:15" ht="18" customHeight="1" x14ac:dyDescent="0.3">
      <c r="B183" s="128" t="s">
        <v>2202</v>
      </c>
      <c r="C183" s="107" t="s">
        <v>2203</v>
      </c>
      <c r="D183" s="108" t="s">
        <v>47</v>
      </c>
      <c r="E183" s="425">
        <v>6.03</v>
      </c>
      <c r="F183" s="426"/>
      <c r="G183" s="109">
        <v>5.5</v>
      </c>
      <c r="H183" s="110">
        <f t="shared" si="22"/>
        <v>33.164999999999999</v>
      </c>
      <c r="I183" s="317"/>
      <c r="J183" s="289">
        <f>'BM 04 - Ranieri'!J183+'BM 05'!I183</f>
        <v>0</v>
      </c>
      <c r="K183" s="373">
        <f t="shared" si="19"/>
        <v>0</v>
      </c>
      <c r="L183" s="374">
        <f t="shared" si="20"/>
        <v>0</v>
      </c>
      <c r="M183" s="314">
        <f t="shared" si="17"/>
        <v>0</v>
      </c>
    </row>
    <row r="184" spans="2:15" ht="26.75" customHeight="1" x14ac:dyDescent="0.3">
      <c r="B184" s="127" t="s">
        <v>2204</v>
      </c>
      <c r="C184" s="107" t="s">
        <v>2205</v>
      </c>
      <c r="D184" s="108" t="s">
        <v>47</v>
      </c>
      <c r="E184" s="425">
        <v>6.03</v>
      </c>
      <c r="F184" s="426"/>
      <c r="G184" s="109">
        <v>65.400000000000006</v>
      </c>
      <c r="H184" s="110">
        <f t="shared" si="22"/>
        <v>394.36200000000002</v>
      </c>
      <c r="I184" s="317"/>
      <c r="J184" s="289">
        <f>'BM 04 - Ranieri'!J184+'BM 05'!I184</f>
        <v>0</v>
      </c>
      <c r="K184" s="373">
        <f t="shared" si="19"/>
        <v>0</v>
      </c>
      <c r="L184" s="374">
        <f t="shared" si="20"/>
        <v>0</v>
      </c>
      <c r="M184" s="314">
        <f t="shared" si="17"/>
        <v>0</v>
      </c>
    </row>
    <row r="185" spans="2:15" ht="18" customHeight="1" x14ac:dyDescent="0.3">
      <c r="B185" s="128" t="s">
        <v>2206</v>
      </c>
      <c r="C185" s="107" t="s">
        <v>2207</v>
      </c>
      <c r="D185" s="108" t="s">
        <v>273</v>
      </c>
      <c r="E185" s="425">
        <v>35.6</v>
      </c>
      <c r="F185" s="426"/>
      <c r="G185" s="109">
        <v>16.399999999999999</v>
      </c>
      <c r="H185" s="110">
        <f t="shared" si="22"/>
        <v>583.83999999999992</v>
      </c>
      <c r="I185" s="317"/>
      <c r="J185" s="289">
        <f>'BM 04 - Ranieri'!J185+'BM 05'!I185</f>
        <v>0</v>
      </c>
      <c r="K185" s="373">
        <f t="shared" si="19"/>
        <v>0</v>
      </c>
      <c r="L185" s="374">
        <f t="shared" si="20"/>
        <v>0</v>
      </c>
      <c r="M185" s="314">
        <f t="shared" si="17"/>
        <v>0</v>
      </c>
    </row>
    <row r="186" spans="2:15" ht="26.75" customHeight="1" x14ac:dyDescent="0.3">
      <c r="B186" s="127" t="s">
        <v>2208</v>
      </c>
      <c r="C186" s="107" t="s">
        <v>2209</v>
      </c>
      <c r="D186" s="108" t="s">
        <v>47</v>
      </c>
      <c r="E186" s="425">
        <v>10.31</v>
      </c>
      <c r="F186" s="426"/>
      <c r="G186" s="109">
        <v>77.23</v>
      </c>
      <c r="H186" s="110">
        <f t="shared" si="22"/>
        <v>796.24130000000002</v>
      </c>
      <c r="I186" s="317"/>
      <c r="J186" s="289">
        <f>'BM 04 - Ranieri'!J186+'BM 05'!I186</f>
        <v>0</v>
      </c>
      <c r="K186" s="373">
        <f t="shared" si="19"/>
        <v>0</v>
      </c>
      <c r="L186" s="374">
        <f t="shared" si="20"/>
        <v>0</v>
      </c>
      <c r="M186" s="314">
        <f t="shared" si="17"/>
        <v>0</v>
      </c>
    </row>
    <row r="187" spans="2:15" ht="26.75" customHeight="1" x14ac:dyDescent="0.3">
      <c r="B187" s="127" t="s">
        <v>2210</v>
      </c>
      <c r="C187" s="107" t="s">
        <v>1987</v>
      </c>
      <c r="D187" s="108" t="s">
        <v>101</v>
      </c>
      <c r="E187" s="425">
        <v>0.67</v>
      </c>
      <c r="F187" s="426"/>
      <c r="G187" s="109">
        <v>575.12</v>
      </c>
      <c r="H187" s="110">
        <f t="shared" si="22"/>
        <v>385.33040000000005</v>
      </c>
      <c r="I187" s="317"/>
      <c r="J187" s="289">
        <f>'BM 04 - Ranieri'!J187+'BM 05'!I187</f>
        <v>0</v>
      </c>
      <c r="K187" s="373">
        <f t="shared" si="19"/>
        <v>0</v>
      </c>
      <c r="L187" s="374">
        <f t="shared" si="20"/>
        <v>0</v>
      </c>
      <c r="M187" s="314">
        <f t="shared" si="17"/>
        <v>0</v>
      </c>
    </row>
    <row r="188" spans="2:15" ht="26.75" customHeight="1" x14ac:dyDescent="0.3">
      <c r="B188" s="127" t="s">
        <v>2211</v>
      </c>
      <c r="C188" s="107" t="s">
        <v>2212</v>
      </c>
      <c r="D188" s="108" t="s">
        <v>101</v>
      </c>
      <c r="E188" s="425">
        <v>1.25</v>
      </c>
      <c r="F188" s="426"/>
      <c r="G188" s="109">
        <v>618.83000000000004</v>
      </c>
      <c r="H188" s="110">
        <f t="shared" si="22"/>
        <v>773.53750000000002</v>
      </c>
      <c r="I188" s="317"/>
      <c r="J188" s="289">
        <f>'BM 04 - Ranieri'!J188+'BM 05'!I188</f>
        <v>0</v>
      </c>
      <c r="K188" s="373">
        <f t="shared" si="19"/>
        <v>0</v>
      </c>
      <c r="L188" s="374">
        <f t="shared" si="20"/>
        <v>0</v>
      </c>
      <c r="M188" s="314">
        <f t="shared" si="17"/>
        <v>0</v>
      </c>
    </row>
    <row r="189" spans="2:15" ht="18" customHeight="1" x14ac:dyDescent="0.3">
      <c r="B189" s="128" t="s">
        <v>2213</v>
      </c>
      <c r="C189" s="107" t="s">
        <v>2214</v>
      </c>
      <c r="D189" s="108" t="s">
        <v>101</v>
      </c>
      <c r="E189" s="425">
        <v>1.92</v>
      </c>
      <c r="F189" s="426"/>
      <c r="G189" s="109">
        <v>244.23</v>
      </c>
      <c r="H189" s="110">
        <f t="shared" si="22"/>
        <v>468.92159999999996</v>
      </c>
      <c r="I189" s="317"/>
      <c r="J189" s="289">
        <f>'BM 04 - Ranieri'!J189+'BM 05'!I189</f>
        <v>0</v>
      </c>
      <c r="K189" s="373">
        <f t="shared" si="19"/>
        <v>0</v>
      </c>
      <c r="L189" s="374">
        <f t="shared" si="20"/>
        <v>0</v>
      </c>
      <c r="M189" s="314">
        <f t="shared" si="17"/>
        <v>0</v>
      </c>
    </row>
    <row r="190" spans="2:15" ht="18" customHeight="1" x14ac:dyDescent="0.3">
      <c r="B190" s="128" t="s">
        <v>2215</v>
      </c>
      <c r="C190" s="107" t="s">
        <v>2216</v>
      </c>
      <c r="D190" s="108" t="s">
        <v>273</v>
      </c>
      <c r="E190" s="425">
        <v>25.2</v>
      </c>
      <c r="F190" s="426"/>
      <c r="G190" s="109">
        <v>20.72</v>
      </c>
      <c r="H190" s="110">
        <f t="shared" si="22"/>
        <v>522.14400000000001</v>
      </c>
      <c r="I190" s="317"/>
      <c r="J190" s="289">
        <f>'BM 04 - Ranieri'!J190+'BM 05'!I190</f>
        <v>0</v>
      </c>
      <c r="K190" s="373">
        <f t="shared" si="19"/>
        <v>0</v>
      </c>
      <c r="L190" s="374">
        <f t="shared" si="20"/>
        <v>0</v>
      </c>
      <c r="M190" s="314">
        <f t="shared" si="17"/>
        <v>0</v>
      </c>
    </row>
    <row r="191" spans="2:15" ht="26.75" customHeight="1" x14ac:dyDescent="0.3">
      <c r="B191" s="130">
        <v>40212</v>
      </c>
      <c r="C191" s="107" t="s">
        <v>2217</v>
      </c>
      <c r="D191" s="108" t="s">
        <v>273</v>
      </c>
      <c r="E191" s="425">
        <v>18.899999999999999</v>
      </c>
      <c r="F191" s="426"/>
      <c r="G191" s="109">
        <v>18.399999999999999</v>
      </c>
      <c r="H191" s="110">
        <f t="shared" si="22"/>
        <v>347.75999999999993</v>
      </c>
      <c r="I191" s="317"/>
      <c r="J191" s="289">
        <f>'BM 04 - Ranieri'!J191+'BM 05'!I191</f>
        <v>0</v>
      </c>
      <c r="K191" s="373">
        <f t="shared" si="19"/>
        <v>0</v>
      </c>
      <c r="L191" s="374">
        <f t="shared" si="20"/>
        <v>0</v>
      </c>
      <c r="M191" s="314">
        <f t="shared" si="17"/>
        <v>0</v>
      </c>
    </row>
    <row r="192" spans="2:15" ht="18" customHeight="1" x14ac:dyDescent="0.3">
      <c r="B192" s="129">
        <v>40577</v>
      </c>
      <c r="C192" s="107" t="s">
        <v>2218</v>
      </c>
      <c r="D192" s="108" t="s">
        <v>273</v>
      </c>
      <c r="E192" s="425">
        <v>33.799999999999997</v>
      </c>
      <c r="F192" s="426"/>
      <c r="G192" s="109">
        <v>15.1</v>
      </c>
      <c r="H192" s="110">
        <f t="shared" si="22"/>
        <v>510.37999999999994</v>
      </c>
      <c r="I192" s="317"/>
      <c r="J192" s="289">
        <f>'BM 04 - Ranieri'!J192+'BM 05'!I192</f>
        <v>0</v>
      </c>
      <c r="K192" s="373">
        <f t="shared" si="19"/>
        <v>0</v>
      </c>
      <c r="L192" s="374">
        <f t="shared" si="20"/>
        <v>0</v>
      </c>
      <c r="M192" s="314">
        <f t="shared" si="17"/>
        <v>0</v>
      </c>
    </row>
    <row r="193" spans="2:15" ht="26.75" customHeight="1" x14ac:dyDescent="0.3">
      <c r="B193" s="130">
        <v>40942</v>
      </c>
      <c r="C193" s="107" t="s">
        <v>2219</v>
      </c>
      <c r="D193" s="108" t="s">
        <v>47</v>
      </c>
      <c r="E193" s="425">
        <v>16.55</v>
      </c>
      <c r="F193" s="426"/>
      <c r="G193" s="109">
        <v>67.88</v>
      </c>
      <c r="H193" s="110">
        <f t="shared" si="22"/>
        <v>1123.414</v>
      </c>
      <c r="I193" s="317"/>
      <c r="J193" s="289">
        <f>'BM 04 - Ranieri'!J193+'BM 05'!I193</f>
        <v>0</v>
      </c>
      <c r="K193" s="373">
        <f t="shared" si="19"/>
        <v>0</v>
      </c>
      <c r="L193" s="374">
        <f t="shared" si="20"/>
        <v>0</v>
      </c>
      <c r="M193" s="314">
        <f t="shared" si="17"/>
        <v>0</v>
      </c>
    </row>
    <row r="194" spans="2:15" ht="18" customHeight="1" x14ac:dyDescent="0.3">
      <c r="B194" s="129">
        <v>41308</v>
      </c>
      <c r="C194" s="107" t="s">
        <v>2220</v>
      </c>
      <c r="D194" s="108" t="s">
        <v>47</v>
      </c>
      <c r="E194" s="425">
        <v>16.8</v>
      </c>
      <c r="F194" s="426"/>
      <c r="G194" s="109">
        <v>47.5</v>
      </c>
      <c r="H194" s="110">
        <f t="shared" si="22"/>
        <v>798</v>
      </c>
      <c r="I194" s="317"/>
      <c r="J194" s="289">
        <f>'BM 04 - Ranieri'!J194+'BM 05'!I194</f>
        <v>0</v>
      </c>
      <c r="K194" s="373">
        <f t="shared" si="19"/>
        <v>0</v>
      </c>
      <c r="L194" s="374">
        <f t="shared" si="20"/>
        <v>0</v>
      </c>
      <c r="M194" s="314">
        <f t="shared" si="17"/>
        <v>0</v>
      </c>
    </row>
    <row r="195" spans="2:15" s="90" customFormat="1" ht="9" customHeight="1" x14ac:dyDescent="0.3">
      <c r="B195" s="121" t="s">
        <v>178</v>
      </c>
      <c r="C195" s="122" t="s">
        <v>1997</v>
      </c>
      <c r="D195" s="136"/>
      <c r="E195" s="457"/>
      <c r="F195" s="458"/>
      <c r="G195" s="124"/>
      <c r="H195" s="125">
        <f>H196+H197+H198+H199+H200+H201+H202+H203+H204+H205+H206+H207</f>
        <v>9325.2350000000024</v>
      </c>
      <c r="I195" s="290"/>
      <c r="J195" s="290"/>
      <c r="K195" s="377">
        <f>K196+K197+K198+K199+K200+K201+K202+K203+K204+K205+K206+K207</f>
        <v>0</v>
      </c>
      <c r="L195" s="550">
        <f>L196+L197+L198+L199+L200+L201+L202+L203+L204+L205+L206+L207</f>
        <v>0</v>
      </c>
      <c r="M195" s="314"/>
      <c r="N195" s="76"/>
      <c r="O195" s="76"/>
    </row>
    <row r="196" spans="2:15" ht="35.75" customHeight="1" x14ac:dyDescent="0.3">
      <c r="B196" s="128" t="s">
        <v>2221</v>
      </c>
      <c r="C196" s="107" t="s">
        <v>2222</v>
      </c>
      <c r="D196" s="108" t="s">
        <v>47</v>
      </c>
      <c r="E196" s="425">
        <v>27.44</v>
      </c>
      <c r="F196" s="426"/>
      <c r="G196" s="109">
        <v>39.299999999999997</v>
      </c>
      <c r="H196" s="110">
        <f t="shared" ref="H196:H207" si="23">G196*E196</f>
        <v>1078.3920000000001</v>
      </c>
      <c r="I196" s="317"/>
      <c r="J196" s="289">
        <f>'BM 04 - Ranieri'!J196+'BM 05'!I196</f>
        <v>0</v>
      </c>
      <c r="K196" s="373">
        <f t="shared" si="19"/>
        <v>0</v>
      </c>
      <c r="L196" s="374">
        <f t="shared" si="20"/>
        <v>0</v>
      </c>
      <c r="M196" s="314">
        <f t="shared" si="17"/>
        <v>0</v>
      </c>
    </row>
    <row r="197" spans="2:15" ht="27" customHeight="1" x14ac:dyDescent="0.3">
      <c r="B197" s="127" t="s">
        <v>2223</v>
      </c>
      <c r="C197" s="107" t="s">
        <v>2224</v>
      </c>
      <c r="D197" s="108" t="s">
        <v>47</v>
      </c>
      <c r="E197" s="425">
        <v>23.63</v>
      </c>
      <c r="F197" s="426"/>
      <c r="G197" s="109">
        <v>55.4</v>
      </c>
      <c r="H197" s="110">
        <f t="shared" si="23"/>
        <v>1309.1019999999999</v>
      </c>
      <c r="I197" s="317"/>
      <c r="J197" s="289">
        <f>'BM 04 - Ranieri'!J197+'BM 05'!I197</f>
        <v>0</v>
      </c>
      <c r="K197" s="373">
        <f t="shared" si="19"/>
        <v>0</v>
      </c>
      <c r="L197" s="374">
        <f t="shared" si="20"/>
        <v>0</v>
      </c>
      <c r="M197" s="314">
        <f t="shared" si="17"/>
        <v>0</v>
      </c>
    </row>
    <row r="198" spans="2:15" ht="18" customHeight="1" x14ac:dyDescent="0.3">
      <c r="B198" s="128" t="s">
        <v>2225</v>
      </c>
      <c r="C198" s="107" t="s">
        <v>2226</v>
      </c>
      <c r="D198" s="108" t="s">
        <v>47</v>
      </c>
      <c r="E198" s="425">
        <v>5.81</v>
      </c>
      <c r="F198" s="426"/>
      <c r="G198" s="109">
        <v>33.299999999999997</v>
      </c>
      <c r="H198" s="110">
        <f t="shared" si="23"/>
        <v>193.47299999999996</v>
      </c>
      <c r="I198" s="317"/>
      <c r="J198" s="289">
        <f>'BM 04 - Ranieri'!J198+'BM 05'!I198</f>
        <v>0</v>
      </c>
      <c r="K198" s="373">
        <f t="shared" si="19"/>
        <v>0</v>
      </c>
      <c r="L198" s="374">
        <f t="shared" si="20"/>
        <v>0</v>
      </c>
      <c r="M198" s="314">
        <f t="shared" si="17"/>
        <v>0</v>
      </c>
    </row>
    <row r="199" spans="2:15" ht="26.75" customHeight="1" x14ac:dyDescent="0.3">
      <c r="B199" s="127" t="s">
        <v>2227</v>
      </c>
      <c r="C199" s="107" t="s">
        <v>2228</v>
      </c>
      <c r="D199" s="108" t="s">
        <v>273</v>
      </c>
      <c r="E199" s="425">
        <v>60.1</v>
      </c>
      <c r="F199" s="426"/>
      <c r="G199" s="109">
        <v>17.46</v>
      </c>
      <c r="H199" s="110">
        <f t="shared" si="23"/>
        <v>1049.346</v>
      </c>
      <c r="I199" s="317"/>
      <c r="J199" s="289">
        <f>'BM 04 - Ranieri'!J199+'BM 05'!I199</f>
        <v>0</v>
      </c>
      <c r="K199" s="373">
        <f t="shared" si="19"/>
        <v>0</v>
      </c>
      <c r="L199" s="374">
        <f t="shared" si="20"/>
        <v>0</v>
      </c>
      <c r="M199" s="314">
        <f t="shared" si="17"/>
        <v>0</v>
      </c>
    </row>
    <row r="200" spans="2:15" ht="26.75" customHeight="1" x14ac:dyDescent="0.3">
      <c r="B200" s="127" t="s">
        <v>2229</v>
      </c>
      <c r="C200" s="107" t="s">
        <v>2230</v>
      </c>
      <c r="D200" s="108" t="s">
        <v>273</v>
      </c>
      <c r="E200" s="425">
        <v>0.2</v>
      </c>
      <c r="F200" s="426"/>
      <c r="G200" s="109">
        <v>17.22</v>
      </c>
      <c r="H200" s="110">
        <f t="shared" si="23"/>
        <v>3.444</v>
      </c>
      <c r="I200" s="317"/>
      <c r="J200" s="289">
        <f>'BM 04 - Ranieri'!J200+'BM 05'!I200</f>
        <v>0</v>
      </c>
      <c r="K200" s="373">
        <f t="shared" si="19"/>
        <v>0</v>
      </c>
      <c r="L200" s="374">
        <f t="shared" si="20"/>
        <v>0</v>
      </c>
      <c r="M200" s="314">
        <f t="shared" si="17"/>
        <v>0</v>
      </c>
    </row>
    <row r="201" spans="2:15" ht="26.75" customHeight="1" x14ac:dyDescent="0.3">
      <c r="B201" s="127" t="s">
        <v>2231</v>
      </c>
      <c r="C201" s="107" t="s">
        <v>2232</v>
      </c>
      <c r="D201" s="108" t="s">
        <v>273</v>
      </c>
      <c r="E201" s="425">
        <v>55.1</v>
      </c>
      <c r="F201" s="426"/>
      <c r="G201" s="109">
        <v>15.67</v>
      </c>
      <c r="H201" s="110">
        <f t="shared" si="23"/>
        <v>863.41700000000003</v>
      </c>
      <c r="I201" s="317"/>
      <c r="J201" s="289">
        <f>'BM 04 - Ranieri'!J201+'BM 05'!I201</f>
        <v>0</v>
      </c>
      <c r="K201" s="373">
        <f t="shared" si="19"/>
        <v>0</v>
      </c>
      <c r="L201" s="374">
        <f t="shared" si="20"/>
        <v>0</v>
      </c>
      <c r="M201" s="314">
        <f t="shared" si="17"/>
        <v>0</v>
      </c>
    </row>
    <row r="202" spans="2:15" ht="26.75" customHeight="1" x14ac:dyDescent="0.3">
      <c r="B202" s="127" t="s">
        <v>2233</v>
      </c>
      <c r="C202" s="107" t="s">
        <v>2234</v>
      </c>
      <c r="D202" s="108" t="s">
        <v>273</v>
      </c>
      <c r="E202" s="425">
        <v>100.4</v>
      </c>
      <c r="F202" s="426"/>
      <c r="G202" s="109">
        <v>14.01</v>
      </c>
      <c r="H202" s="110">
        <f t="shared" si="23"/>
        <v>1406.604</v>
      </c>
      <c r="I202" s="317"/>
      <c r="J202" s="289">
        <f>'BM 04 - Ranieri'!J202+'BM 05'!I202</f>
        <v>0</v>
      </c>
      <c r="K202" s="373">
        <f t="shared" si="19"/>
        <v>0</v>
      </c>
      <c r="L202" s="374">
        <f t="shared" si="20"/>
        <v>0</v>
      </c>
      <c r="M202" s="314">
        <f t="shared" si="17"/>
        <v>0</v>
      </c>
    </row>
    <row r="203" spans="2:15" ht="26.75" customHeight="1" x14ac:dyDescent="0.3">
      <c r="B203" s="127" t="s">
        <v>2235</v>
      </c>
      <c r="C203" s="107" t="s">
        <v>2236</v>
      </c>
      <c r="D203" s="108" t="s">
        <v>273</v>
      </c>
      <c r="E203" s="425">
        <v>14.2</v>
      </c>
      <c r="F203" s="426"/>
      <c r="G203" s="109">
        <v>17.059999999999999</v>
      </c>
      <c r="H203" s="110">
        <f t="shared" si="23"/>
        <v>242.25199999999998</v>
      </c>
      <c r="I203" s="317"/>
      <c r="J203" s="289">
        <f>'BM 04 - Ranieri'!J203+'BM 05'!I203</f>
        <v>0</v>
      </c>
      <c r="K203" s="373">
        <f t="shared" si="19"/>
        <v>0</v>
      </c>
      <c r="L203" s="374">
        <f t="shared" si="20"/>
        <v>0</v>
      </c>
      <c r="M203" s="314">
        <f t="shared" si="17"/>
        <v>0</v>
      </c>
    </row>
    <row r="204" spans="2:15" ht="26.75" customHeight="1" x14ac:dyDescent="0.3">
      <c r="B204" s="130">
        <v>40213</v>
      </c>
      <c r="C204" s="107" t="s">
        <v>2237</v>
      </c>
      <c r="D204" s="108" t="s">
        <v>273</v>
      </c>
      <c r="E204" s="425">
        <v>11.9</v>
      </c>
      <c r="F204" s="426"/>
      <c r="G204" s="109">
        <v>16.77</v>
      </c>
      <c r="H204" s="110">
        <f t="shared" si="23"/>
        <v>199.56299999999999</v>
      </c>
      <c r="I204" s="317"/>
      <c r="J204" s="289">
        <f>'BM 04 - Ranieri'!J204+'BM 05'!I204</f>
        <v>0</v>
      </c>
      <c r="K204" s="373">
        <f t="shared" si="19"/>
        <v>0</v>
      </c>
      <c r="L204" s="374">
        <f t="shared" si="20"/>
        <v>0</v>
      </c>
      <c r="M204" s="314">
        <f t="shared" si="17"/>
        <v>0</v>
      </c>
    </row>
    <row r="205" spans="2:15" ht="26.75" customHeight="1" x14ac:dyDescent="0.3">
      <c r="B205" s="130">
        <v>40578</v>
      </c>
      <c r="C205" s="107" t="s">
        <v>2238</v>
      </c>
      <c r="D205" s="108" t="s">
        <v>273</v>
      </c>
      <c r="E205" s="425">
        <v>8.1</v>
      </c>
      <c r="F205" s="426"/>
      <c r="G205" s="109">
        <v>16.239999999999998</v>
      </c>
      <c r="H205" s="110">
        <f t="shared" si="23"/>
        <v>131.54399999999998</v>
      </c>
      <c r="I205" s="317"/>
      <c r="J205" s="289">
        <f>'BM 04 - Ranieri'!J205+'BM 05'!I205</f>
        <v>0</v>
      </c>
      <c r="K205" s="373">
        <f t="shared" si="19"/>
        <v>0</v>
      </c>
      <c r="L205" s="374">
        <f t="shared" si="20"/>
        <v>0</v>
      </c>
      <c r="M205" s="314">
        <f t="shared" si="17"/>
        <v>0</v>
      </c>
    </row>
    <row r="206" spans="2:15" ht="26.75" customHeight="1" x14ac:dyDescent="0.3">
      <c r="B206" s="130">
        <v>40943</v>
      </c>
      <c r="C206" s="107" t="s">
        <v>1985</v>
      </c>
      <c r="D206" s="108" t="s">
        <v>101</v>
      </c>
      <c r="E206" s="425">
        <v>3.3</v>
      </c>
      <c r="F206" s="426"/>
      <c r="G206" s="109">
        <v>618.83000000000004</v>
      </c>
      <c r="H206" s="110">
        <f t="shared" si="23"/>
        <v>2042.1390000000001</v>
      </c>
      <c r="I206" s="317"/>
      <c r="J206" s="289">
        <f>'BM 04 - Ranieri'!J206+'BM 05'!I206</f>
        <v>0</v>
      </c>
      <c r="K206" s="373">
        <f t="shared" si="19"/>
        <v>0</v>
      </c>
      <c r="L206" s="374">
        <f t="shared" si="20"/>
        <v>0</v>
      </c>
      <c r="M206" s="314">
        <f t="shared" si="17"/>
        <v>0</v>
      </c>
    </row>
    <row r="207" spans="2:15" ht="18" customHeight="1" x14ac:dyDescent="0.3">
      <c r="B207" s="129">
        <v>41309</v>
      </c>
      <c r="C207" s="107" t="s">
        <v>2214</v>
      </c>
      <c r="D207" s="108" t="s">
        <v>101</v>
      </c>
      <c r="E207" s="425">
        <v>3.3</v>
      </c>
      <c r="F207" s="426"/>
      <c r="G207" s="109">
        <v>244.23</v>
      </c>
      <c r="H207" s="110">
        <f t="shared" si="23"/>
        <v>805.95899999999995</v>
      </c>
      <c r="I207" s="317"/>
      <c r="J207" s="289">
        <f>'BM 04 - Ranieri'!J207+'BM 05'!I207</f>
        <v>0</v>
      </c>
      <c r="K207" s="373">
        <f t="shared" si="19"/>
        <v>0</v>
      </c>
      <c r="L207" s="374">
        <f t="shared" si="20"/>
        <v>0</v>
      </c>
      <c r="M207" s="314">
        <f t="shared" si="17"/>
        <v>0</v>
      </c>
    </row>
    <row r="208" spans="2:15" s="90" customFormat="1" ht="9" customHeight="1" x14ac:dyDescent="0.3">
      <c r="B208" s="121" t="s">
        <v>1704</v>
      </c>
      <c r="C208" s="122" t="s">
        <v>2020</v>
      </c>
      <c r="D208" s="136"/>
      <c r="E208" s="457"/>
      <c r="F208" s="458"/>
      <c r="G208" s="124"/>
      <c r="H208" s="125">
        <f>H209+H210+H211+H212</f>
        <v>4487.4059999999999</v>
      </c>
      <c r="I208" s="290"/>
      <c r="J208" s="290"/>
      <c r="K208" s="377">
        <f>K209+K210+K211+K212</f>
        <v>0</v>
      </c>
      <c r="L208" s="550">
        <f>L209+L210+L211+L212</f>
        <v>0</v>
      </c>
      <c r="M208" s="314"/>
      <c r="N208" s="76"/>
      <c r="O208" s="76"/>
    </row>
    <row r="209" spans="2:15" ht="35.75" customHeight="1" x14ac:dyDescent="0.3">
      <c r="B209" s="128" t="s">
        <v>2240</v>
      </c>
      <c r="C209" s="107" t="s">
        <v>2241</v>
      </c>
      <c r="D209" s="108" t="s">
        <v>47</v>
      </c>
      <c r="E209" s="425">
        <v>75.62</v>
      </c>
      <c r="F209" s="426"/>
      <c r="G209" s="109">
        <v>50.45</v>
      </c>
      <c r="H209" s="110">
        <f>G209*E209</f>
        <v>3815.0290000000005</v>
      </c>
      <c r="I209" s="317"/>
      <c r="J209" s="289">
        <f>'BM 04 - Ranieri'!J209+'BM 05'!I209</f>
        <v>0</v>
      </c>
      <c r="K209" s="373">
        <f t="shared" si="19"/>
        <v>0</v>
      </c>
      <c r="L209" s="374">
        <f t="shared" si="20"/>
        <v>0</v>
      </c>
      <c r="M209" s="314">
        <f t="shared" ref="M209:M272" si="24">J209/E209</f>
        <v>0</v>
      </c>
    </row>
    <row r="210" spans="2:15" ht="26.75" customHeight="1" x14ac:dyDescent="0.3">
      <c r="B210" s="127" t="s">
        <v>2242</v>
      </c>
      <c r="C210" s="107" t="s">
        <v>2243</v>
      </c>
      <c r="D210" s="108" t="s">
        <v>87</v>
      </c>
      <c r="E210" s="425">
        <v>2.9</v>
      </c>
      <c r="F210" s="426"/>
      <c r="G210" s="109">
        <v>55.4</v>
      </c>
      <c r="H210" s="110">
        <f>G210*E210</f>
        <v>160.66</v>
      </c>
      <c r="I210" s="317"/>
      <c r="J210" s="289">
        <f>'BM 04 - Ranieri'!J210+'BM 05'!I210</f>
        <v>0</v>
      </c>
      <c r="K210" s="373">
        <f t="shared" si="19"/>
        <v>0</v>
      </c>
      <c r="L210" s="374">
        <f t="shared" si="20"/>
        <v>0</v>
      </c>
      <c r="M210" s="314">
        <f t="shared" si="24"/>
        <v>0</v>
      </c>
    </row>
    <row r="211" spans="2:15" ht="26.75" customHeight="1" x14ac:dyDescent="0.3">
      <c r="B211" s="127" t="s">
        <v>2244</v>
      </c>
      <c r="C211" s="107" t="s">
        <v>2245</v>
      </c>
      <c r="D211" s="108" t="s">
        <v>87</v>
      </c>
      <c r="E211" s="425">
        <v>3.1</v>
      </c>
      <c r="F211" s="426"/>
      <c r="G211" s="109">
        <v>60.08</v>
      </c>
      <c r="H211" s="110">
        <f>G211*E211</f>
        <v>186.24799999999999</v>
      </c>
      <c r="I211" s="317"/>
      <c r="J211" s="289">
        <f>'BM 04 - Ranieri'!J211+'BM 05'!I211</f>
        <v>0</v>
      </c>
      <c r="K211" s="373">
        <f t="shared" si="19"/>
        <v>0</v>
      </c>
      <c r="L211" s="374">
        <f t="shared" si="20"/>
        <v>0</v>
      </c>
      <c r="M211" s="314">
        <f t="shared" si="24"/>
        <v>0</v>
      </c>
    </row>
    <row r="212" spans="2:15" ht="26.75" customHeight="1" x14ac:dyDescent="0.3">
      <c r="B212" s="127" t="s">
        <v>2246</v>
      </c>
      <c r="C212" s="119" t="s">
        <v>2028</v>
      </c>
      <c r="D212" s="108" t="s">
        <v>87</v>
      </c>
      <c r="E212" s="425">
        <v>3.1</v>
      </c>
      <c r="F212" s="426"/>
      <c r="G212" s="109">
        <v>104.99</v>
      </c>
      <c r="H212" s="110">
        <f>G212*E212</f>
        <v>325.46899999999999</v>
      </c>
      <c r="I212" s="317"/>
      <c r="J212" s="289">
        <f>'BM 04 - Ranieri'!J212+'BM 05'!I212</f>
        <v>0</v>
      </c>
      <c r="K212" s="373">
        <f>I212*G212</f>
        <v>0</v>
      </c>
      <c r="L212" s="374">
        <f t="shared" si="20"/>
        <v>0</v>
      </c>
      <c r="M212" s="314">
        <f t="shared" si="24"/>
        <v>0</v>
      </c>
    </row>
    <row r="213" spans="2:15" s="90" customFormat="1" ht="9" customHeight="1" x14ac:dyDescent="0.3">
      <c r="B213" s="121" t="s">
        <v>1724</v>
      </c>
      <c r="C213" s="122" t="s">
        <v>2247</v>
      </c>
      <c r="D213" s="136"/>
      <c r="E213" s="457"/>
      <c r="F213" s="458"/>
      <c r="G213" s="124"/>
      <c r="H213" s="125">
        <f>H214+H215+H216+H217+H218+H219</f>
        <v>10837.8544</v>
      </c>
      <c r="I213" s="290"/>
      <c r="J213" s="290"/>
      <c r="K213" s="377">
        <f>K214+K215+K216+K217+K218+K219</f>
        <v>0</v>
      </c>
      <c r="L213" s="550">
        <f>L214+L215+L216+L217+L218+L219</f>
        <v>0</v>
      </c>
      <c r="M213" s="314"/>
      <c r="N213" s="76"/>
      <c r="O213" s="76"/>
    </row>
    <row r="214" spans="2:15" ht="27.65" customHeight="1" x14ac:dyDescent="0.3">
      <c r="B214" s="127" t="s">
        <v>2248</v>
      </c>
      <c r="C214" s="119" t="s">
        <v>2249</v>
      </c>
      <c r="D214" s="108" t="s">
        <v>47</v>
      </c>
      <c r="E214" s="425">
        <v>151.24</v>
      </c>
      <c r="F214" s="426"/>
      <c r="G214" s="109">
        <v>7.03</v>
      </c>
      <c r="H214" s="110">
        <f t="shared" ref="H214:H219" si="25">G214*E214</f>
        <v>1063.2172</v>
      </c>
      <c r="I214" s="317"/>
      <c r="J214" s="289">
        <f>'BM 04 - Ranieri'!J214+'BM 05'!I214</f>
        <v>0</v>
      </c>
      <c r="K214" s="373">
        <f t="shared" si="19"/>
        <v>0</v>
      </c>
      <c r="L214" s="374">
        <f t="shared" si="20"/>
        <v>0</v>
      </c>
      <c r="M214" s="314">
        <f t="shared" si="24"/>
        <v>0</v>
      </c>
    </row>
    <row r="215" spans="2:15" ht="36" customHeight="1" x14ac:dyDescent="0.3">
      <c r="B215" s="127" t="s">
        <v>2250</v>
      </c>
      <c r="C215" s="107" t="s">
        <v>2251</v>
      </c>
      <c r="D215" s="108" t="s">
        <v>47</v>
      </c>
      <c r="E215" s="425">
        <v>151.24</v>
      </c>
      <c r="F215" s="426"/>
      <c r="G215" s="109">
        <v>21.54</v>
      </c>
      <c r="H215" s="110">
        <f t="shared" si="25"/>
        <v>3257.7096000000001</v>
      </c>
      <c r="I215" s="317"/>
      <c r="J215" s="289">
        <f>'BM 04 - Ranieri'!J215+'BM 05'!I215</f>
        <v>0</v>
      </c>
      <c r="K215" s="373">
        <f t="shared" si="19"/>
        <v>0</v>
      </c>
      <c r="L215" s="374">
        <f t="shared" si="20"/>
        <v>0</v>
      </c>
      <c r="M215" s="314">
        <f t="shared" si="24"/>
        <v>0</v>
      </c>
    </row>
    <row r="216" spans="2:15" ht="43.75" customHeight="1" x14ac:dyDescent="0.3">
      <c r="B216" s="127" t="s">
        <v>2252</v>
      </c>
      <c r="C216" s="107" t="s">
        <v>2253</v>
      </c>
      <c r="D216" s="108" t="s">
        <v>47</v>
      </c>
      <c r="E216" s="425">
        <v>18</v>
      </c>
      <c r="F216" s="426"/>
      <c r="G216" s="109">
        <v>77.14</v>
      </c>
      <c r="H216" s="110">
        <f t="shared" si="25"/>
        <v>1388.52</v>
      </c>
      <c r="I216" s="317"/>
      <c r="J216" s="289">
        <f>'BM 04 - Ranieri'!J216+'BM 05'!I216</f>
        <v>0</v>
      </c>
      <c r="K216" s="373">
        <f t="shared" si="19"/>
        <v>0</v>
      </c>
      <c r="L216" s="374">
        <f t="shared" si="20"/>
        <v>0</v>
      </c>
      <c r="M216" s="314">
        <f t="shared" si="24"/>
        <v>0</v>
      </c>
    </row>
    <row r="217" spans="2:15" ht="19.25" customHeight="1" x14ac:dyDescent="0.3">
      <c r="B217" s="127" t="s">
        <v>2254</v>
      </c>
      <c r="C217" s="119" t="s">
        <v>2050</v>
      </c>
      <c r="D217" s="108" t="s">
        <v>47</v>
      </c>
      <c r="E217" s="425">
        <v>133.24</v>
      </c>
      <c r="F217" s="426"/>
      <c r="G217" s="109">
        <v>3.31</v>
      </c>
      <c r="H217" s="110">
        <f t="shared" si="25"/>
        <v>441.02440000000001</v>
      </c>
      <c r="I217" s="317"/>
      <c r="J217" s="289">
        <f>'BM 04 - Ranieri'!J217+'BM 05'!I217</f>
        <v>0</v>
      </c>
      <c r="K217" s="373">
        <f t="shared" si="19"/>
        <v>0</v>
      </c>
      <c r="L217" s="374">
        <f t="shared" si="20"/>
        <v>0</v>
      </c>
      <c r="M217" s="314">
        <f t="shared" si="24"/>
        <v>0</v>
      </c>
    </row>
    <row r="218" spans="2:15" ht="19.25" customHeight="1" x14ac:dyDescent="0.3">
      <c r="B218" s="127" t="s">
        <v>2255</v>
      </c>
      <c r="C218" s="119" t="s">
        <v>2052</v>
      </c>
      <c r="D218" s="108" t="s">
        <v>47</v>
      </c>
      <c r="E218" s="425">
        <v>133.24</v>
      </c>
      <c r="F218" s="426"/>
      <c r="G218" s="109">
        <v>20.54</v>
      </c>
      <c r="H218" s="110">
        <f t="shared" si="25"/>
        <v>2736.7496000000001</v>
      </c>
      <c r="I218" s="317"/>
      <c r="J218" s="289">
        <f>'BM 04 - Ranieri'!J218+'BM 05'!I218</f>
        <v>0</v>
      </c>
      <c r="K218" s="373">
        <f t="shared" si="19"/>
        <v>0</v>
      </c>
      <c r="L218" s="374">
        <f t="shared" si="20"/>
        <v>0</v>
      </c>
      <c r="M218" s="314">
        <f t="shared" si="24"/>
        <v>0</v>
      </c>
    </row>
    <row r="219" spans="2:15" ht="19.25" customHeight="1" x14ac:dyDescent="0.3">
      <c r="B219" s="127" t="s">
        <v>2256</v>
      </c>
      <c r="C219" s="119" t="s">
        <v>2054</v>
      </c>
      <c r="D219" s="108" t="s">
        <v>47</v>
      </c>
      <c r="E219" s="425">
        <v>133.24</v>
      </c>
      <c r="F219" s="426"/>
      <c r="G219" s="109">
        <v>14.64</v>
      </c>
      <c r="H219" s="110">
        <f t="shared" si="25"/>
        <v>1950.6336000000001</v>
      </c>
      <c r="I219" s="317"/>
      <c r="J219" s="289">
        <f>'BM 04 - Ranieri'!J219+'BM 05'!I219</f>
        <v>0</v>
      </c>
      <c r="K219" s="373">
        <f t="shared" ref="K219:K282" si="26">I219*G219</f>
        <v>0</v>
      </c>
      <c r="L219" s="374">
        <f t="shared" ref="L219:L282" si="27">J219*G219</f>
        <v>0</v>
      </c>
      <c r="M219" s="314">
        <f t="shared" si="24"/>
        <v>0</v>
      </c>
    </row>
    <row r="220" spans="2:15" s="90" customFormat="1" ht="10.25" customHeight="1" x14ac:dyDescent="0.3">
      <c r="B220" s="121" t="s">
        <v>1750</v>
      </c>
      <c r="C220" s="122" t="s">
        <v>2128</v>
      </c>
      <c r="D220" s="136"/>
      <c r="E220" s="457"/>
      <c r="F220" s="458"/>
      <c r="G220" s="124"/>
      <c r="H220" s="125">
        <f>H221+H222+H223+H224+H225+H226+H227+H228</f>
        <v>8939.4369000000006</v>
      </c>
      <c r="I220" s="290"/>
      <c r="J220" s="290"/>
      <c r="K220" s="377">
        <f>K221+K222+K223+K224+K225+K226+K227+K228</f>
        <v>0</v>
      </c>
      <c r="L220" s="550">
        <f>L221+L222+L223+L224+L225+L226+L227+L228</f>
        <v>0</v>
      </c>
      <c r="M220" s="314"/>
      <c r="N220" s="76"/>
      <c r="O220" s="76"/>
    </row>
    <row r="221" spans="2:15" ht="18" customHeight="1" x14ac:dyDescent="0.3">
      <c r="B221" s="128" t="s">
        <v>2257</v>
      </c>
      <c r="C221" s="107" t="s">
        <v>2258</v>
      </c>
      <c r="D221" s="108" t="s">
        <v>47</v>
      </c>
      <c r="E221" s="425">
        <v>8</v>
      </c>
      <c r="F221" s="426"/>
      <c r="G221" s="109">
        <v>66.5</v>
      </c>
      <c r="H221" s="110">
        <f t="shared" ref="H221:H228" si="28">G221*E221</f>
        <v>532</v>
      </c>
      <c r="I221" s="317"/>
      <c r="J221" s="289">
        <f>'BM 04 - Ranieri'!J221+'BM 05'!I221</f>
        <v>0</v>
      </c>
      <c r="K221" s="373">
        <f t="shared" si="26"/>
        <v>0</v>
      </c>
      <c r="L221" s="374">
        <f t="shared" si="27"/>
        <v>0</v>
      </c>
      <c r="M221" s="314">
        <f t="shared" si="24"/>
        <v>0</v>
      </c>
    </row>
    <row r="222" spans="2:15" ht="18" customHeight="1" x14ac:dyDescent="0.3">
      <c r="B222" s="128" t="s">
        <v>2259</v>
      </c>
      <c r="C222" s="107" t="s">
        <v>2260</v>
      </c>
      <c r="D222" s="108" t="s">
        <v>47</v>
      </c>
      <c r="E222" s="425">
        <v>10.83</v>
      </c>
      <c r="F222" s="426"/>
      <c r="G222" s="109">
        <v>112.45</v>
      </c>
      <c r="H222" s="110">
        <f t="shared" si="28"/>
        <v>1217.8335</v>
      </c>
      <c r="I222" s="317"/>
      <c r="J222" s="289">
        <f>'BM 04 - Ranieri'!J222+'BM 05'!I222</f>
        <v>0</v>
      </c>
      <c r="K222" s="373">
        <f t="shared" si="26"/>
        <v>0</v>
      </c>
      <c r="L222" s="374">
        <f t="shared" si="27"/>
        <v>0</v>
      </c>
      <c r="M222" s="314">
        <f t="shared" si="24"/>
        <v>0</v>
      </c>
    </row>
    <row r="223" spans="2:15" ht="18" customHeight="1" x14ac:dyDescent="0.3">
      <c r="B223" s="128" t="s">
        <v>2261</v>
      </c>
      <c r="C223" s="107" t="s">
        <v>2262</v>
      </c>
      <c r="D223" s="108" t="s">
        <v>47</v>
      </c>
      <c r="E223" s="425">
        <v>10.83</v>
      </c>
      <c r="F223" s="426"/>
      <c r="G223" s="109">
        <v>50.68</v>
      </c>
      <c r="H223" s="110">
        <f t="shared" si="28"/>
        <v>548.86440000000005</v>
      </c>
      <c r="I223" s="317"/>
      <c r="J223" s="289">
        <f>'BM 04 - Ranieri'!J223+'BM 05'!I223</f>
        <v>0</v>
      </c>
      <c r="K223" s="373">
        <f t="shared" si="26"/>
        <v>0</v>
      </c>
      <c r="L223" s="374">
        <f t="shared" si="27"/>
        <v>0</v>
      </c>
      <c r="M223" s="314">
        <f t="shared" si="24"/>
        <v>0</v>
      </c>
    </row>
    <row r="224" spans="2:15" ht="38.4" customHeight="1" x14ac:dyDescent="0.3">
      <c r="B224" s="127" t="s">
        <v>2263</v>
      </c>
      <c r="C224" s="119" t="s">
        <v>2264</v>
      </c>
      <c r="D224" s="108" t="s">
        <v>1031</v>
      </c>
      <c r="E224" s="425">
        <v>2</v>
      </c>
      <c r="F224" s="426"/>
      <c r="G224" s="109">
        <v>1382.37</v>
      </c>
      <c r="H224" s="110">
        <f t="shared" si="28"/>
        <v>2764.74</v>
      </c>
      <c r="I224" s="317"/>
      <c r="J224" s="289">
        <f>'BM 04 - Ranieri'!J224+'BM 05'!I224</f>
        <v>0</v>
      </c>
      <c r="K224" s="373">
        <f t="shared" si="26"/>
        <v>0</v>
      </c>
      <c r="L224" s="374">
        <f t="shared" si="27"/>
        <v>0</v>
      </c>
      <c r="M224" s="314">
        <f t="shared" si="24"/>
        <v>0</v>
      </c>
    </row>
    <row r="225" spans="2:15" ht="28.75" customHeight="1" x14ac:dyDescent="0.3">
      <c r="B225" s="127" t="s">
        <v>2265</v>
      </c>
      <c r="C225" s="119" t="s">
        <v>2266</v>
      </c>
      <c r="D225" s="108" t="s">
        <v>47</v>
      </c>
      <c r="E225" s="425">
        <v>8</v>
      </c>
      <c r="F225" s="426"/>
      <c r="G225" s="109">
        <v>16.100000000000001</v>
      </c>
      <c r="H225" s="110">
        <f t="shared" si="28"/>
        <v>128.80000000000001</v>
      </c>
      <c r="I225" s="317"/>
      <c r="J225" s="289">
        <f>'BM 04 - Ranieri'!J225+'BM 05'!I225</f>
        <v>0</v>
      </c>
      <c r="K225" s="373">
        <f t="shared" si="26"/>
        <v>0</v>
      </c>
      <c r="L225" s="374">
        <f t="shared" si="27"/>
        <v>0</v>
      </c>
      <c r="M225" s="314">
        <f t="shared" si="24"/>
        <v>0</v>
      </c>
    </row>
    <row r="226" spans="2:15" ht="19.25" customHeight="1" x14ac:dyDescent="0.3">
      <c r="B226" s="127" t="s">
        <v>2267</v>
      </c>
      <c r="C226" s="119" t="s">
        <v>2268</v>
      </c>
      <c r="D226" s="108" t="s">
        <v>87</v>
      </c>
      <c r="E226" s="425">
        <v>8.15</v>
      </c>
      <c r="F226" s="426"/>
      <c r="G226" s="109">
        <v>63.55</v>
      </c>
      <c r="H226" s="110">
        <f t="shared" si="28"/>
        <v>517.9325</v>
      </c>
      <c r="I226" s="317"/>
      <c r="J226" s="289">
        <f>'BM 04 - Ranieri'!J226+'BM 05'!I226</f>
        <v>0</v>
      </c>
      <c r="K226" s="373">
        <f t="shared" si="26"/>
        <v>0</v>
      </c>
      <c r="L226" s="374">
        <f t="shared" si="27"/>
        <v>0</v>
      </c>
      <c r="M226" s="314">
        <f t="shared" si="24"/>
        <v>0</v>
      </c>
    </row>
    <row r="227" spans="2:15" ht="27" customHeight="1" x14ac:dyDescent="0.3">
      <c r="B227" s="127" t="s">
        <v>2269</v>
      </c>
      <c r="C227" s="119" t="s">
        <v>2144</v>
      </c>
      <c r="D227" s="108" t="s">
        <v>87</v>
      </c>
      <c r="E227" s="425">
        <v>13.95</v>
      </c>
      <c r="F227" s="426"/>
      <c r="G227" s="109">
        <v>185.65</v>
      </c>
      <c r="H227" s="110">
        <f t="shared" si="28"/>
        <v>2589.8175000000001</v>
      </c>
      <c r="I227" s="317"/>
      <c r="J227" s="289">
        <f>'BM 04 - Ranieri'!J227+'BM 05'!I227</f>
        <v>0</v>
      </c>
      <c r="K227" s="373">
        <f t="shared" si="26"/>
        <v>0</v>
      </c>
      <c r="L227" s="374">
        <f t="shared" si="27"/>
        <v>0</v>
      </c>
      <c r="M227" s="314">
        <f t="shared" si="24"/>
        <v>0</v>
      </c>
    </row>
    <row r="228" spans="2:15" ht="18" customHeight="1" x14ac:dyDescent="0.3">
      <c r="B228" s="127" t="s">
        <v>2270</v>
      </c>
      <c r="C228" s="119" t="s">
        <v>2146</v>
      </c>
      <c r="D228" s="108" t="s">
        <v>47</v>
      </c>
      <c r="E228" s="425">
        <v>16.3</v>
      </c>
      <c r="F228" s="426"/>
      <c r="G228" s="109">
        <v>39.229999999999997</v>
      </c>
      <c r="H228" s="110">
        <f t="shared" si="28"/>
        <v>639.44899999999996</v>
      </c>
      <c r="I228" s="317"/>
      <c r="J228" s="289">
        <f>'BM 04 - Ranieri'!J228+'BM 05'!I228</f>
        <v>0</v>
      </c>
      <c r="K228" s="373">
        <f t="shared" si="26"/>
        <v>0</v>
      </c>
      <c r="L228" s="374">
        <f t="shared" si="27"/>
        <v>0</v>
      </c>
      <c r="M228" s="314">
        <f t="shared" si="24"/>
        <v>0</v>
      </c>
    </row>
    <row r="229" spans="2:15" s="90" customFormat="1" ht="11.25" customHeight="1" x14ac:dyDescent="0.3">
      <c r="B229" s="121" t="s">
        <v>1782</v>
      </c>
      <c r="C229" s="122" t="s">
        <v>1011</v>
      </c>
      <c r="D229" s="136"/>
      <c r="E229" s="457"/>
      <c r="F229" s="458"/>
      <c r="G229" s="124"/>
      <c r="H229" s="125">
        <f>H230+H231+H232</f>
        <v>5854.3475000000008</v>
      </c>
      <c r="I229" s="290"/>
      <c r="J229" s="290"/>
      <c r="K229" s="377">
        <f>K230+K231+K232</f>
        <v>0</v>
      </c>
      <c r="L229" s="550">
        <f>L230+L231+L232</f>
        <v>0</v>
      </c>
      <c r="M229" s="314"/>
      <c r="N229" s="76"/>
      <c r="O229" s="76"/>
    </row>
    <row r="230" spans="2:15" ht="34.75" customHeight="1" x14ac:dyDescent="0.3">
      <c r="B230" s="128" t="s">
        <v>2271</v>
      </c>
      <c r="C230" s="107" t="s">
        <v>2272</v>
      </c>
      <c r="D230" s="108" t="s">
        <v>1031</v>
      </c>
      <c r="E230" s="425">
        <v>1</v>
      </c>
      <c r="F230" s="426"/>
      <c r="G230" s="109">
        <v>1210.4100000000001</v>
      </c>
      <c r="H230" s="110">
        <f>G230*E230</f>
        <v>1210.4100000000001</v>
      </c>
      <c r="I230" s="317"/>
      <c r="J230" s="289">
        <f>'BM 04 - Ranieri'!J230+'BM 05'!I230</f>
        <v>0</v>
      </c>
      <c r="K230" s="373">
        <f t="shared" si="26"/>
        <v>0</v>
      </c>
      <c r="L230" s="374">
        <f t="shared" si="27"/>
        <v>0</v>
      </c>
      <c r="M230" s="314">
        <f t="shared" si="24"/>
        <v>0</v>
      </c>
    </row>
    <row r="231" spans="2:15" ht="34.75" customHeight="1" x14ac:dyDescent="0.3">
      <c r="B231" s="128" t="s">
        <v>2273</v>
      </c>
      <c r="C231" s="107" t="s">
        <v>2274</v>
      </c>
      <c r="D231" s="108" t="s">
        <v>47</v>
      </c>
      <c r="E231" s="425">
        <v>3.75</v>
      </c>
      <c r="F231" s="426"/>
      <c r="G231" s="109">
        <v>929.97</v>
      </c>
      <c r="H231" s="110">
        <f>G231*E231</f>
        <v>3487.3875000000003</v>
      </c>
      <c r="I231" s="317"/>
      <c r="J231" s="289">
        <f>'BM 04 - Ranieri'!J231+'BM 05'!I231</f>
        <v>0</v>
      </c>
      <c r="K231" s="373">
        <f t="shared" si="26"/>
        <v>0</v>
      </c>
      <c r="L231" s="374">
        <f t="shared" si="27"/>
        <v>0</v>
      </c>
      <c r="M231" s="314">
        <f t="shared" si="24"/>
        <v>0</v>
      </c>
    </row>
    <row r="232" spans="2:15" ht="34.75" customHeight="1" x14ac:dyDescent="0.3">
      <c r="B232" s="128" t="s">
        <v>2275</v>
      </c>
      <c r="C232" s="107" t="s">
        <v>2276</v>
      </c>
      <c r="D232" s="108" t="s">
        <v>1031</v>
      </c>
      <c r="E232" s="425">
        <v>1</v>
      </c>
      <c r="F232" s="426"/>
      <c r="G232" s="109">
        <v>1156.55</v>
      </c>
      <c r="H232" s="110">
        <f>G232*E232</f>
        <v>1156.55</v>
      </c>
      <c r="I232" s="317"/>
      <c r="J232" s="289">
        <f>'BM 04 - Ranieri'!J232+'BM 05'!I232</f>
        <v>0</v>
      </c>
      <c r="K232" s="373">
        <f t="shared" si="26"/>
        <v>0</v>
      </c>
      <c r="L232" s="374">
        <f t="shared" si="27"/>
        <v>0</v>
      </c>
      <c r="M232" s="314">
        <f t="shared" si="24"/>
        <v>0</v>
      </c>
    </row>
    <row r="233" spans="2:15" s="90" customFormat="1" ht="11.25" customHeight="1" x14ac:dyDescent="0.3">
      <c r="B233" s="121" t="s">
        <v>1793</v>
      </c>
      <c r="C233" s="122" t="s">
        <v>2178</v>
      </c>
      <c r="D233" s="136"/>
      <c r="E233" s="457"/>
      <c r="F233" s="458"/>
      <c r="G233" s="124"/>
      <c r="H233" s="125">
        <f>H234+H235+H236+H237</f>
        <v>2136.4488000000001</v>
      </c>
      <c r="I233" s="290"/>
      <c r="J233" s="290"/>
      <c r="K233" s="377">
        <f>K234+K235+K236+K237</f>
        <v>0</v>
      </c>
      <c r="L233" s="550">
        <f>L234+L235+L236+L237</f>
        <v>0</v>
      </c>
      <c r="M233" s="314"/>
      <c r="N233" s="76"/>
      <c r="O233" s="76"/>
    </row>
    <row r="234" spans="2:15" ht="22.75" customHeight="1" x14ac:dyDescent="0.3">
      <c r="B234" s="128" t="s">
        <v>2277</v>
      </c>
      <c r="C234" s="119" t="s">
        <v>2278</v>
      </c>
      <c r="D234" s="108" t="s">
        <v>1031</v>
      </c>
      <c r="E234" s="425">
        <v>1</v>
      </c>
      <c r="F234" s="426"/>
      <c r="G234" s="109">
        <v>332.15</v>
      </c>
      <c r="H234" s="110">
        <f>G234*E234</f>
        <v>332.15</v>
      </c>
      <c r="I234" s="317"/>
      <c r="J234" s="289">
        <f>'BM 04 - Ranieri'!J234+'BM 05'!I234</f>
        <v>0</v>
      </c>
      <c r="K234" s="373">
        <f t="shared" si="26"/>
        <v>0</v>
      </c>
      <c r="L234" s="374">
        <f t="shared" si="27"/>
        <v>0</v>
      </c>
      <c r="M234" s="314">
        <f t="shared" si="24"/>
        <v>0</v>
      </c>
    </row>
    <row r="235" spans="2:15" ht="22.5" customHeight="1" x14ac:dyDescent="0.3">
      <c r="B235" s="128" t="s">
        <v>2279</v>
      </c>
      <c r="C235" s="107" t="s">
        <v>2280</v>
      </c>
      <c r="D235" s="108" t="s">
        <v>1031</v>
      </c>
      <c r="E235" s="425">
        <v>1</v>
      </c>
      <c r="F235" s="426"/>
      <c r="G235" s="109">
        <v>85.09</v>
      </c>
      <c r="H235" s="110">
        <f>G235*E235</f>
        <v>85.09</v>
      </c>
      <c r="I235" s="317"/>
      <c r="J235" s="289">
        <f>'BM 04 - Ranieri'!J235+'BM 05'!I235</f>
        <v>0</v>
      </c>
      <c r="K235" s="373">
        <f t="shared" si="26"/>
        <v>0</v>
      </c>
      <c r="L235" s="374">
        <f t="shared" si="27"/>
        <v>0</v>
      </c>
      <c r="M235" s="314">
        <f t="shared" si="24"/>
        <v>0</v>
      </c>
    </row>
    <row r="236" spans="2:15" ht="18" customHeight="1" x14ac:dyDescent="0.3">
      <c r="B236" s="128" t="s">
        <v>2281</v>
      </c>
      <c r="C236" s="107" t="s">
        <v>2282</v>
      </c>
      <c r="D236" s="108" t="s">
        <v>47</v>
      </c>
      <c r="E236" s="425">
        <v>1.24</v>
      </c>
      <c r="F236" s="426"/>
      <c r="G236" s="109">
        <v>639.37</v>
      </c>
      <c r="H236" s="110">
        <f>G236*E236</f>
        <v>792.81880000000001</v>
      </c>
      <c r="I236" s="317"/>
      <c r="J236" s="289">
        <f>'BM 04 - Ranieri'!J236+'BM 05'!I236</f>
        <v>0</v>
      </c>
      <c r="K236" s="373">
        <f t="shared" si="26"/>
        <v>0</v>
      </c>
      <c r="L236" s="374">
        <f t="shared" si="27"/>
        <v>0</v>
      </c>
      <c r="M236" s="314">
        <f t="shared" si="24"/>
        <v>0</v>
      </c>
    </row>
    <row r="237" spans="2:15" ht="35.75" customHeight="1" x14ac:dyDescent="0.3">
      <c r="B237" s="128" t="s">
        <v>2283</v>
      </c>
      <c r="C237" s="107" t="s">
        <v>2284</v>
      </c>
      <c r="D237" s="108" t="s">
        <v>1031</v>
      </c>
      <c r="E237" s="425">
        <v>1</v>
      </c>
      <c r="F237" s="426"/>
      <c r="G237" s="109">
        <v>926.39</v>
      </c>
      <c r="H237" s="110">
        <f>G237*E237</f>
        <v>926.39</v>
      </c>
      <c r="I237" s="317"/>
      <c r="J237" s="289">
        <f>'BM 04 - Ranieri'!J237+'BM 05'!I237</f>
        <v>0</v>
      </c>
      <c r="K237" s="373">
        <f t="shared" si="26"/>
        <v>0</v>
      </c>
      <c r="L237" s="374">
        <f t="shared" si="27"/>
        <v>0</v>
      </c>
      <c r="M237" s="314">
        <f t="shared" si="24"/>
        <v>0</v>
      </c>
    </row>
    <row r="238" spans="2:15" s="90" customFormat="1" ht="9" customHeight="1" x14ac:dyDescent="0.3">
      <c r="B238" s="121" t="s">
        <v>1804</v>
      </c>
      <c r="C238" s="122" t="s">
        <v>1805</v>
      </c>
      <c r="D238" s="136"/>
      <c r="E238" s="457"/>
      <c r="F238" s="458"/>
      <c r="G238" s="124"/>
      <c r="H238" s="125">
        <f>H239+H240+H241</f>
        <v>4544.6810000000005</v>
      </c>
      <c r="I238" s="290"/>
      <c r="J238" s="290"/>
      <c r="K238" s="377">
        <f>K239+K240+K241</f>
        <v>0</v>
      </c>
      <c r="L238" s="550">
        <f>L239+L240+L241</f>
        <v>0</v>
      </c>
      <c r="M238" s="314"/>
      <c r="N238" s="76"/>
      <c r="O238" s="76"/>
    </row>
    <row r="239" spans="2:15" ht="18" customHeight="1" x14ac:dyDescent="0.3">
      <c r="B239" s="138" t="s">
        <v>2285</v>
      </c>
      <c r="C239" s="107" t="s">
        <v>2286</v>
      </c>
      <c r="D239" s="108" t="s">
        <v>101</v>
      </c>
      <c r="E239" s="425">
        <v>0.82</v>
      </c>
      <c r="F239" s="426"/>
      <c r="G239" s="109">
        <v>635</v>
      </c>
      <c r="H239" s="110">
        <f>G239*E239</f>
        <v>520.69999999999993</v>
      </c>
      <c r="I239" s="317"/>
      <c r="J239" s="289">
        <f>'BM 04 - Ranieri'!J239+'BM 05'!I239</f>
        <v>0</v>
      </c>
      <c r="K239" s="373">
        <f t="shared" si="26"/>
        <v>0</v>
      </c>
      <c r="L239" s="374">
        <f t="shared" si="27"/>
        <v>0</v>
      </c>
      <c r="M239" s="314">
        <f t="shared" si="24"/>
        <v>0</v>
      </c>
    </row>
    <row r="240" spans="2:15" ht="43.75" customHeight="1" x14ac:dyDescent="0.3">
      <c r="B240" s="137" t="s">
        <v>2287</v>
      </c>
      <c r="C240" s="107" t="s">
        <v>2288</v>
      </c>
      <c r="D240" s="108" t="s">
        <v>47</v>
      </c>
      <c r="E240" s="425">
        <v>16.3</v>
      </c>
      <c r="F240" s="426"/>
      <c r="G240" s="109">
        <v>44</v>
      </c>
      <c r="H240" s="110">
        <f>G240*E240</f>
        <v>717.2</v>
      </c>
      <c r="I240" s="317"/>
      <c r="J240" s="289">
        <f>'BM 04 - Ranieri'!J240+'BM 05'!I240</f>
        <v>0</v>
      </c>
      <c r="K240" s="373">
        <f t="shared" si="26"/>
        <v>0</v>
      </c>
      <c r="L240" s="374">
        <f t="shared" si="27"/>
        <v>0</v>
      </c>
      <c r="M240" s="314">
        <f t="shared" si="24"/>
        <v>0</v>
      </c>
    </row>
    <row r="241" spans="2:17" ht="26.75" customHeight="1" x14ac:dyDescent="0.3">
      <c r="B241" s="137" t="s">
        <v>2289</v>
      </c>
      <c r="C241" s="107" t="s">
        <v>2290</v>
      </c>
      <c r="D241" s="108" t="s">
        <v>47</v>
      </c>
      <c r="E241" s="425">
        <v>16.3</v>
      </c>
      <c r="F241" s="426"/>
      <c r="G241" s="109">
        <v>202.87</v>
      </c>
      <c r="H241" s="110">
        <f>G241*E241</f>
        <v>3306.7810000000004</v>
      </c>
      <c r="I241" s="317"/>
      <c r="J241" s="289">
        <f>'BM 04 - Ranieri'!J241+'BM 05'!I241</f>
        <v>0</v>
      </c>
      <c r="K241" s="373">
        <f t="shared" si="26"/>
        <v>0</v>
      </c>
      <c r="L241" s="374">
        <f t="shared" si="27"/>
        <v>0</v>
      </c>
      <c r="M241" s="314">
        <f t="shared" si="24"/>
        <v>0</v>
      </c>
    </row>
    <row r="242" spans="2:17" s="90" customFormat="1" ht="9" customHeight="1" x14ac:dyDescent="0.3">
      <c r="B242" s="121" t="s">
        <v>1812</v>
      </c>
      <c r="C242" s="122" t="s">
        <v>2048</v>
      </c>
      <c r="D242" s="136"/>
      <c r="E242" s="457"/>
      <c r="F242" s="458"/>
      <c r="G242" s="124"/>
      <c r="H242" s="125">
        <f>SUM(H243:H245)</f>
        <v>627.38700000000006</v>
      </c>
      <c r="I242" s="290"/>
      <c r="J242" s="290"/>
      <c r="K242" s="377">
        <f>SUM(K243:K245)</f>
        <v>0</v>
      </c>
      <c r="L242" s="550">
        <f>SUM(L243:L245)</f>
        <v>0</v>
      </c>
      <c r="M242" s="314"/>
      <c r="N242" s="76"/>
      <c r="O242" s="76"/>
    </row>
    <row r="243" spans="2:17" ht="18" customHeight="1" x14ac:dyDescent="0.3">
      <c r="B243" s="138" t="s">
        <v>2291</v>
      </c>
      <c r="C243" s="107" t="s">
        <v>2292</v>
      </c>
      <c r="D243" s="108" t="s">
        <v>47</v>
      </c>
      <c r="E243" s="425">
        <v>16.3</v>
      </c>
      <c r="F243" s="426"/>
      <c r="G243" s="109">
        <v>3.31</v>
      </c>
      <c r="H243" s="110">
        <f>G243*E243</f>
        <v>53.953000000000003</v>
      </c>
      <c r="I243" s="317"/>
      <c r="J243" s="289">
        <f>'BM 04 - Ranieri'!J243+'BM 05'!I243</f>
        <v>0</v>
      </c>
      <c r="K243" s="373">
        <f t="shared" si="26"/>
        <v>0</v>
      </c>
      <c r="L243" s="374">
        <f t="shared" si="27"/>
        <v>0</v>
      </c>
      <c r="M243" s="314">
        <f t="shared" si="24"/>
        <v>0</v>
      </c>
    </row>
    <row r="244" spans="2:17" ht="18" customHeight="1" x14ac:dyDescent="0.3">
      <c r="B244" s="138" t="s">
        <v>2293</v>
      </c>
      <c r="C244" s="107" t="s">
        <v>2294</v>
      </c>
      <c r="D244" s="108" t="s">
        <v>47</v>
      </c>
      <c r="E244" s="425">
        <v>16.3</v>
      </c>
      <c r="F244" s="426"/>
      <c r="G244" s="109">
        <v>20.54</v>
      </c>
      <c r="H244" s="110">
        <f>G244*E244</f>
        <v>334.80200000000002</v>
      </c>
      <c r="I244" s="317"/>
      <c r="J244" s="289">
        <f>'BM 04 - Ranieri'!J244+'BM 05'!I244</f>
        <v>0</v>
      </c>
      <c r="K244" s="373">
        <f t="shared" si="26"/>
        <v>0</v>
      </c>
      <c r="L244" s="374">
        <f t="shared" si="27"/>
        <v>0</v>
      </c>
      <c r="M244" s="314">
        <f t="shared" si="24"/>
        <v>0</v>
      </c>
    </row>
    <row r="245" spans="2:17" ht="18" customHeight="1" x14ac:dyDescent="0.3">
      <c r="B245" s="138" t="s">
        <v>2295</v>
      </c>
      <c r="C245" s="107" t="s">
        <v>2296</v>
      </c>
      <c r="D245" s="108" t="s">
        <v>47</v>
      </c>
      <c r="E245" s="425">
        <v>16.3</v>
      </c>
      <c r="F245" s="426"/>
      <c r="G245" s="109">
        <v>14.64</v>
      </c>
      <c r="H245" s="110">
        <f>G245*E245</f>
        <v>238.63200000000003</v>
      </c>
      <c r="I245" s="317"/>
      <c r="J245" s="289">
        <f>'BM 04 - Ranieri'!J245+'BM 05'!I245</f>
        <v>0</v>
      </c>
      <c r="K245" s="373">
        <f t="shared" si="26"/>
        <v>0</v>
      </c>
      <c r="L245" s="374">
        <f t="shared" si="27"/>
        <v>0</v>
      </c>
      <c r="M245" s="314">
        <f t="shared" si="24"/>
        <v>0</v>
      </c>
    </row>
    <row r="246" spans="2:17" s="90" customFormat="1" ht="9" customHeight="1" x14ac:dyDescent="0.3">
      <c r="B246" s="121" t="s">
        <v>1819</v>
      </c>
      <c r="C246" s="122" t="s">
        <v>2075</v>
      </c>
      <c r="D246" s="136"/>
      <c r="E246" s="457"/>
      <c r="F246" s="458"/>
      <c r="G246" s="124"/>
      <c r="H246" s="125">
        <f>H247+H248+H249+H250+H251+H252+H253+H254+H255+H256+H257+H258+H259+H260+H261+H262+H263+H264+H265+H266</f>
        <v>8762.9088999999985</v>
      </c>
      <c r="I246" s="290"/>
      <c r="J246" s="290"/>
      <c r="K246" s="377">
        <f>K247+K248+K249+K250+K251+K252+K253+K254+K255+K256+K257+K258+K259+K260+K261+K262+K263+K264+K265+K266</f>
        <v>0</v>
      </c>
      <c r="L246" s="550">
        <f>L247+L248+L249+L250+L251+L252+L253+L254+L255+L256+L257+L258+L259+L260+L261+L262+L263+L264+L265+L266</f>
        <v>0</v>
      </c>
      <c r="M246" s="314"/>
      <c r="N246" s="76"/>
      <c r="O246" s="76"/>
    </row>
    <row r="247" spans="2:17" ht="26.75" customHeight="1" x14ac:dyDescent="0.3">
      <c r="B247" s="137" t="s">
        <v>2297</v>
      </c>
      <c r="C247" s="107" t="s">
        <v>2298</v>
      </c>
      <c r="D247" s="108" t="s">
        <v>1031</v>
      </c>
      <c r="E247" s="425">
        <v>14</v>
      </c>
      <c r="F247" s="426"/>
      <c r="G247" s="109">
        <v>13.66</v>
      </c>
      <c r="H247" s="110">
        <f t="shared" ref="H247:H266" si="29">G247*E247</f>
        <v>191.24</v>
      </c>
      <c r="I247" s="317"/>
      <c r="J247" s="289">
        <f>'BM 04 - Ranieri'!J247+'BM 05'!I247</f>
        <v>0</v>
      </c>
      <c r="K247" s="373">
        <f t="shared" si="26"/>
        <v>0</v>
      </c>
      <c r="L247" s="374">
        <f t="shared" si="27"/>
        <v>0</v>
      </c>
      <c r="M247" s="314">
        <f t="shared" si="24"/>
        <v>0</v>
      </c>
    </row>
    <row r="248" spans="2:17" s="76" customFormat="1" ht="26.75" customHeight="1" x14ac:dyDescent="0.3">
      <c r="B248" s="137" t="s">
        <v>2299</v>
      </c>
      <c r="C248" s="107" t="s">
        <v>2300</v>
      </c>
      <c r="D248" s="108" t="s">
        <v>1031</v>
      </c>
      <c r="E248" s="425">
        <v>6</v>
      </c>
      <c r="F248" s="426"/>
      <c r="G248" s="109">
        <v>17.8</v>
      </c>
      <c r="H248" s="110">
        <f t="shared" si="29"/>
        <v>106.80000000000001</v>
      </c>
      <c r="I248" s="317"/>
      <c r="J248" s="289">
        <f>'BM 04 - Ranieri'!J248+'BM 05'!I248</f>
        <v>0</v>
      </c>
      <c r="K248" s="373">
        <f t="shared" si="26"/>
        <v>0</v>
      </c>
      <c r="L248" s="374">
        <f t="shared" si="27"/>
        <v>0</v>
      </c>
      <c r="M248" s="314">
        <f t="shared" si="24"/>
        <v>0</v>
      </c>
      <c r="P248" s="72"/>
      <c r="Q248" s="72"/>
    </row>
    <row r="249" spans="2:17" s="76" customFormat="1" ht="23.4" customHeight="1" x14ac:dyDescent="0.3">
      <c r="B249" s="115" t="s">
        <v>2301</v>
      </c>
      <c r="C249" s="119" t="s">
        <v>2302</v>
      </c>
      <c r="D249" s="108" t="s">
        <v>1031</v>
      </c>
      <c r="E249" s="425">
        <v>4</v>
      </c>
      <c r="F249" s="426"/>
      <c r="G249" s="109">
        <v>14.37</v>
      </c>
      <c r="H249" s="110">
        <f t="shared" si="29"/>
        <v>57.48</v>
      </c>
      <c r="I249" s="317"/>
      <c r="J249" s="289">
        <f>'BM 04 - Ranieri'!J249+'BM 05'!I249</f>
        <v>0</v>
      </c>
      <c r="K249" s="373">
        <f t="shared" si="26"/>
        <v>0</v>
      </c>
      <c r="L249" s="374">
        <f t="shared" si="27"/>
        <v>0</v>
      </c>
      <c r="M249" s="314">
        <f t="shared" si="24"/>
        <v>0</v>
      </c>
      <c r="P249" s="72"/>
      <c r="Q249" s="72"/>
    </row>
    <row r="250" spans="2:17" s="76" customFormat="1" ht="26.75" customHeight="1" x14ac:dyDescent="0.3">
      <c r="B250" s="115" t="s">
        <v>2303</v>
      </c>
      <c r="C250" s="107" t="s">
        <v>2304</v>
      </c>
      <c r="D250" s="108" t="s">
        <v>87</v>
      </c>
      <c r="E250" s="425">
        <v>124.2</v>
      </c>
      <c r="F250" s="426"/>
      <c r="G250" s="109">
        <v>4.75</v>
      </c>
      <c r="H250" s="110">
        <f t="shared" si="29"/>
        <v>589.95000000000005</v>
      </c>
      <c r="I250" s="317"/>
      <c r="J250" s="289">
        <f>'BM 04 - Ranieri'!J250+'BM 05'!I250</f>
        <v>0</v>
      </c>
      <c r="K250" s="373">
        <f t="shared" si="26"/>
        <v>0</v>
      </c>
      <c r="L250" s="374">
        <f t="shared" si="27"/>
        <v>0</v>
      </c>
      <c r="M250" s="314">
        <f t="shared" si="24"/>
        <v>0</v>
      </c>
      <c r="P250" s="72"/>
      <c r="Q250" s="72"/>
    </row>
    <row r="251" spans="2:17" s="76" customFormat="1" ht="26.75" customHeight="1" x14ac:dyDescent="0.3">
      <c r="B251" s="115" t="s">
        <v>2305</v>
      </c>
      <c r="C251" s="107" t="s">
        <v>2306</v>
      </c>
      <c r="D251" s="108" t="s">
        <v>87</v>
      </c>
      <c r="E251" s="425">
        <v>87</v>
      </c>
      <c r="F251" s="426"/>
      <c r="G251" s="109">
        <v>3.22</v>
      </c>
      <c r="H251" s="110">
        <f t="shared" si="29"/>
        <v>280.14000000000004</v>
      </c>
      <c r="I251" s="317"/>
      <c r="J251" s="289">
        <f>'BM 04 - Ranieri'!J251+'BM 05'!I251</f>
        <v>0</v>
      </c>
      <c r="K251" s="373">
        <f t="shared" si="26"/>
        <v>0</v>
      </c>
      <c r="L251" s="374">
        <f t="shared" si="27"/>
        <v>0</v>
      </c>
      <c r="M251" s="314">
        <f t="shared" si="24"/>
        <v>0</v>
      </c>
      <c r="P251" s="72"/>
      <c r="Q251" s="72"/>
    </row>
    <row r="252" spans="2:17" s="76" customFormat="1" ht="26.75" customHeight="1" x14ac:dyDescent="0.3">
      <c r="B252" s="115" t="s">
        <v>2307</v>
      </c>
      <c r="C252" s="107" t="s">
        <v>2308</v>
      </c>
      <c r="D252" s="108" t="s">
        <v>87</v>
      </c>
      <c r="E252" s="425">
        <v>94.2</v>
      </c>
      <c r="F252" s="426"/>
      <c r="G252" s="109">
        <v>10.48</v>
      </c>
      <c r="H252" s="110">
        <f t="shared" si="29"/>
        <v>987.21600000000012</v>
      </c>
      <c r="I252" s="317"/>
      <c r="J252" s="289">
        <f>'BM 04 - Ranieri'!J252+'BM 05'!I252</f>
        <v>0</v>
      </c>
      <c r="K252" s="373">
        <f t="shared" si="26"/>
        <v>0</v>
      </c>
      <c r="L252" s="374">
        <f t="shared" si="27"/>
        <v>0</v>
      </c>
      <c r="M252" s="314">
        <f t="shared" si="24"/>
        <v>0</v>
      </c>
      <c r="P252" s="72"/>
      <c r="Q252" s="72"/>
    </row>
    <row r="253" spans="2:17" s="76" customFormat="1" ht="18" customHeight="1" x14ac:dyDescent="0.3">
      <c r="B253" s="106" t="s">
        <v>2309</v>
      </c>
      <c r="C253" s="107" t="s">
        <v>2310</v>
      </c>
      <c r="D253" s="108" t="s">
        <v>1031</v>
      </c>
      <c r="E253" s="425">
        <v>1</v>
      </c>
      <c r="F253" s="426"/>
      <c r="G253" s="109">
        <v>111.45</v>
      </c>
      <c r="H253" s="110">
        <f t="shared" si="29"/>
        <v>111.45</v>
      </c>
      <c r="I253" s="317"/>
      <c r="J253" s="289">
        <f>'BM 04 - Ranieri'!J253+'BM 05'!I253</f>
        <v>0</v>
      </c>
      <c r="K253" s="373">
        <f t="shared" si="26"/>
        <v>0</v>
      </c>
      <c r="L253" s="374">
        <f t="shared" si="27"/>
        <v>0</v>
      </c>
      <c r="M253" s="314">
        <f t="shared" si="24"/>
        <v>0</v>
      </c>
      <c r="P253" s="72"/>
      <c r="Q253" s="72"/>
    </row>
    <row r="254" spans="2:17" s="76" customFormat="1" ht="18" customHeight="1" x14ac:dyDescent="0.3">
      <c r="B254" s="106" t="s">
        <v>2311</v>
      </c>
      <c r="C254" s="107" t="s">
        <v>2312</v>
      </c>
      <c r="D254" s="108" t="s">
        <v>1031</v>
      </c>
      <c r="E254" s="425">
        <v>6</v>
      </c>
      <c r="F254" s="426"/>
      <c r="G254" s="109">
        <v>18.420000000000002</v>
      </c>
      <c r="H254" s="110">
        <f t="shared" si="29"/>
        <v>110.52000000000001</v>
      </c>
      <c r="I254" s="317"/>
      <c r="J254" s="289">
        <f>'BM 04 - Ranieri'!J254+'BM 05'!I254</f>
        <v>0</v>
      </c>
      <c r="K254" s="373">
        <f t="shared" si="26"/>
        <v>0</v>
      </c>
      <c r="L254" s="374">
        <f t="shared" si="27"/>
        <v>0</v>
      </c>
      <c r="M254" s="314">
        <f t="shared" si="24"/>
        <v>0</v>
      </c>
      <c r="P254" s="72"/>
      <c r="Q254" s="72"/>
    </row>
    <row r="255" spans="2:17" s="76" customFormat="1" ht="18" customHeight="1" x14ac:dyDescent="0.3">
      <c r="B255" s="106" t="s">
        <v>2313</v>
      </c>
      <c r="C255" s="107" t="s">
        <v>2314</v>
      </c>
      <c r="D255" s="108" t="s">
        <v>1031</v>
      </c>
      <c r="E255" s="425">
        <v>2</v>
      </c>
      <c r="F255" s="426"/>
      <c r="G255" s="109">
        <v>102.84</v>
      </c>
      <c r="H255" s="110">
        <f t="shared" si="29"/>
        <v>205.68</v>
      </c>
      <c r="I255" s="317"/>
      <c r="J255" s="289">
        <f>'BM 04 - Ranieri'!J255+'BM 05'!I255</f>
        <v>0</v>
      </c>
      <c r="K255" s="373">
        <f t="shared" si="26"/>
        <v>0</v>
      </c>
      <c r="L255" s="374">
        <f t="shared" si="27"/>
        <v>0</v>
      </c>
      <c r="M255" s="314">
        <f t="shared" si="24"/>
        <v>0</v>
      </c>
      <c r="P255" s="72"/>
      <c r="Q255" s="72"/>
    </row>
    <row r="256" spans="2:17" s="76" customFormat="1" ht="18" customHeight="1" x14ac:dyDescent="0.3">
      <c r="B256" s="139">
        <v>40221</v>
      </c>
      <c r="C256" s="107" t="s">
        <v>2315</v>
      </c>
      <c r="D256" s="108" t="s">
        <v>1031</v>
      </c>
      <c r="E256" s="425">
        <v>2</v>
      </c>
      <c r="F256" s="426"/>
      <c r="G256" s="109">
        <v>195</v>
      </c>
      <c r="H256" s="110">
        <f t="shared" si="29"/>
        <v>390</v>
      </c>
      <c r="I256" s="317"/>
      <c r="J256" s="289">
        <f>'BM 04 - Ranieri'!J256+'BM 05'!I256</f>
        <v>0</v>
      </c>
      <c r="K256" s="373">
        <f t="shared" si="26"/>
        <v>0</v>
      </c>
      <c r="L256" s="374">
        <f t="shared" si="27"/>
        <v>0</v>
      </c>
      <c r="M256" s="314">
        <f t="shared" si="24"/>
        <v>0</v>
      </c>
      <c r="P256" s="72"/>
      <c r="Q256" s="72"/>
    </row>
    <row r="257" spans="2:17" s="76" customFormat="1" ht="26.75" customHeight="1" x14ac:dyDescent="0.3">
      <c r="B257" s="120">
        <v>40586</v>
      </c>
      <c r="C257" s="107" t="s">
        <v>2316</v>
      </c>
      <c r="D257" s="108" t="s">
        <v>1031</v>
      </c>
      <c r="E257" s="425">
        <v>2</v>
      </c>
      <c r="F257" s="426"/>
      <c r="G257" s="109">
        <v>30.46</v>
      </c>
      <c r="H257" s="110">
        <f t="shared" si="29"/>
        <v>60.92</v>
      </c>
      <c r="I257" s="317"/>
      <c r="J257" s="289">
        <f>'BM 04 - Ranieri'!J257+'BM 05'!I257</f>
        <v>0</v>
      </c>
      <c r="K257" s="373">
        <f t="shared" si="26"/>
        <v>0</v>
      </c>
      <c r="L257" s="374">
        <f t="shared" si="27"/>
        <v>0</v>
      </c>
      <c r="M257" s="314">
        <f t="shared" si="24"/>
        <v>0</v>
      </c>
      <c r="P257" s="72"/>
      <c r="Q257" s="72"/>
    </row>
    <row r="258" spans="2:17" s="76" customFormat="1" ht="26.75" customHeight="1" x14ac:dyDescent="0.3">
      <c r="B258" s="120">
        <v>40951</v>
      </c>
      <c r="C258" s="107" t="s">
        <v>2317</v>
      </c>
      <c r="D258" s="108" t="s">
        <v>1031</v>
      </c>
      <c r="E258" s="425">
        <v>2</v>
      </c>
      <c r="F258" s="426"/>
      <c r="G258" s="109">
        <v>59.71</v>
      </c>
      <c r="H258" s="110">
        <f t="shared" si="29"/>
        <v>119.42</v>
      </c>
      <c r="I258" s="317"/>
      <c r="J258" s="289">
        <f>'BM 04 - Ranieri'!J258+'BM 05'!I258</f>
        <v>0</v>
      </c>
      <c r="K258" s="373">
        <f t="shared" si="26"/>
        <v>0</v>
      </c>
      <c r="L258" s="374">
        <f t="shared" si="27"/>
        <v>0</v>
      </c>
      <c r="M258" s="314">
        <f t="shared" si="24"/>
        <v>0</v>
      </c>
      <c r="P258" s="72"/>
      <c r="Q258" s="72"/>
    </row>
    <row r="259" spans="2:17" s="76" customFormat="1" ht="26.75" customHeight="1" x14ac:dyDescent="0.3">
      <c r="B259" s="120">
        <v>41317</v>
      </c>
      <c r="C259" s="107" t="s">
        <v>2318</v>
      </c>
      <c r="D259" s="108" t="s">
        <v>1031</v>
      </c>
      <c r="E259" s="425">
        <v>10</v>
      </c>
      <c r="F259" s="426"/>
      <c r="G259" s="109">
        <v>32.119999999999997</v>
      </c>
      <c r="H259" s="110">
        <f t="shared" si="29"/>
        <v>321.2</v>
      </c>
      <c r="I259" s="317"/>
      <c r="J259" s="289">
        <f>'BM 04 - Ranieri'!J259+'BM 05'!I259</f>
        <v>0</v>
      </c>
      <c r="K259" s="373">
        <f t="shared" si="26"/>
        <v>0</v>
      </c>
      <c r="L259" s="374">
        <f t="shared" si="27"/>
        <v>0</v>
      </c>
      <c r="M259" s="314">
        <f t="shared" si="24"/>
        <v>0</v>
      </c>
      <c r="P259" s="72"/>
      <c r="Q259" s="72"/>
    </row>
    <row r="260" spans="2:17" s="76" customFormat="1" ht="26.75" customHeight="1" x14ac:dyDescent="0.3">
      <c r="B260" s="120">
        <v>41682</v>
      </c>
      <c r="C260" s="107" t="s">
        <v>2319</v>
      </c>
      <c r="D260" s="108" t="s">
        <v>87</v>
      </c>
      <c r="E260" s="425">
        <v>69.66</v>
      </c>
      <c r="F260" s="426"/>
      <c r="G260" s="109">
        <v>11.44</v>
      </c>
      <c r="H260" s="110">
        <f t="shared" si="29"/>
        <v>796.91039999999998</v>
      </c>
      <c r="I260" s="317"/>
      <c r="J260" s="289">
        <f>'BM 04 - Ranieri'!J260+'BM 05'!I260</f>
        <v>0</v>
      </c>
      <c r="K260" s="373">
        <f t="shared" si="26"/>
        <v>0</v>
      </c>
      <c r="L260" s="374">
        <f t="shared" si="27"/>
        <v>0</v>
      </c>
      <c r="M260" s="314">
        <f t="shared" si="24"/>
        <v>0</v>
      </c>
      <c r="P260" s="72"/>
      <c r="Q260" s="72"/>
    </row>
    <row r="261" spans="2:17" s="76" customFormat="1" ht="26.75" customHeight="1" x14ac:dyDescent="0.3">
      <c r="B261" s="120">
        <v>42047</v>
      </c>
      <c r="C261" s="107" t="s">
        <v>2320</v>
      </c>
      <c r="D261" s="108" t="s">
        <v>87</v>
      </c>
      <c r="E261" s="425">
        <v>20.95</v>
      </c>
      <c r="F261" s="426"/>
      <c r="G261" s="109">
        <v>15.55</v>
      </c>
      <c r="H261" s="110">
        <f t="shared" si="29"/>
        <v>325.77249999999998</v>
      </c>
      <c r="I261" s="317"/>
      <c r="J261" s="289">
        <f>'BM 04 - Ranieri'!J261+'BM 05'!I261</f>
        <v>0</v>
      </c>
      <c r="K261" s="373">
        <f t="shared" si="26"/>
        <v>0</v>
      </c>
      <c r="L261" s="374">
        <f t="shared" si="27"/>
        <v>0</v>
      </c>
      <c r="M261" s="314">
        <f t="shared" si="24"/>
        <v>0</v>
      </c>
      <c r="P261" s="72"/>
      <c r="Q261" s="72"/>
    </row>
    <row r="262" spans="2:17" s="76" customFormat="1" ht="26.75" customHeight="1" x14ac:dyDescent="0.3">
      <c r="B262" s="120">
        <v>42412</v>
      </c>
      <c r="C262" s="107" t="s">
        <v>2321</v>
      </c>
      <c r="D262" s="108" t="s">
        <v>1031</v>
      </c>
      <c r="E262" s="425">
        <v>1</v>
      </c>
      <c r="F262" s="426"/>
      <c r="G262" s="109">
        <v>112.62</v>
      </c>
      <c r="H262" s="110">
        <f t="shared" si="29"/>
        <v>112.62</v>
      </c>
      <c r="I262" s="317"/>
      <c r="J262" s="289">
        <f>'BM 04 - Ranieri'!J262+'BM 05'!I262</f>
        <v>0</v>
      </c>
      <c r="K262" s="373">
        <f t="shared" si="26"/>
        <v>0</v>
      </c>
      <c r="L262" s="374">
        <f t="shared" si="27"/>
        <v>0</v>
      </c>
      <c r="M262" s="314">
        <f t="shared" si="24"/>
        <v>0</v>
      </c>
      <c r="P262" s="72"/>
      <c r="Q262" s="72"/>
    </row>
    <row r="263" spans="2:17" s="76" customFormat="1" ht="26.75" customHeight="1" x14ac:dyDescent="0.3">
      <c r="B263" s="120">
        <v>42778</v>
      </c>
      <c r="C263" s="107" t="s">
        <v>2322</v>
      </c>
      <c r="D263" s="108" t="s">
        <v>1031</v>
      </c>
      <c r="E263" s="425">
        <v>1</v>
      </c>
      <c r="F263" s="426"/>
      <c r="G263" s="109">
        <v>1901.96</v>
      </c>
      <c r="H263" s="110">
        <f t="shared" si="29"/>
        <v>1901.96</v>
      </c>
      <c r="I263" s="317"/>
      <c r="J263" s="289">
        <f>'BM 04 - Ranieri'!J263+'BM 05'!I263</f>
        <v>0</v>
      </c>
      <c r="K263" s="373">
        <f t="shared" si="26"/>
        <v>0</v>
      </c>
      <c r="L263" s="374">
        <f t="shared" si="27"/>
        <v>0</v>
      </c>
      <c r="M263" s="314">
        <f t="shared" si="24"/>
        <v>0</v>
      </c>
      <c r="P263" s="72"/>
      <c r="Q263" s="72"/>
    </row>
    <row r="264" spans="2:17" ht="19.25" customHeight="1" x14ac:dyDescent="0.3">
      <c r="B264" s="120">
        <v>43143</v>
      </c>
      <c r="C264" s="107" t="s">
        <v>2323</v>
      </c>
      <c r="D264" s="108" t="s">
        <v>1031</v>
      </c>
      <c r="E264" s="425">
        <v>1</v>
      </c>
      <c r="F264" s="426"/>
      <c r="G264" s="109">
        <v>1117.45</v>
      </c>
      <c r="H264" s="110">
        <f t="shared" si="29"/>
        <v>1117.45</v>
      </c>
      <c r="I264" s="317"/>
      <c r="J264" s="289">
        <f>'BM 04 - Ranieri'!J264+'BM 05'!I264</f>
        <v>0</v>
      </c>
      <c r="K264" s="373">
        <f t="shared" si="26"/>
        <v>0</v>
      </c>
      <c r="L264" s="374">
        <f t="shared" si="27"/>
        <v>0</v>
      </c>
      <c r="M264" s="314">
        <f t="shared" si="24"/>
        <v>0</v>
      </c>
    </row>
    <row r="265" spans="2:17" ht="35.75" customHeight="1" x14ac:dyDescent="0.3">
      <c r="B265" s="139">
        <v>43508</v>
      </c>
      <c r="C265" s="107" t="s">
        <v>2324</v>
      </c>
      <c r="D265" s="108" t="s">
        <v>1031</v>
      </c>
      <c r="E265" s="425">
        <v>6</v>
      </c>
      <c r="F265" s="426"/>
      <c r="G265" s="109">
        <v>136.31</v>
      </c>
      <c r="H265" s="110">
        <f t="shared" si="29"/>
        <v>817.86</v>
      </c>
      <c r="I265" s="317"/>
      <c r="J265" s="289">
        <f>'BM 04 - Ranieri'!J265+'BM 05'!I265</f>
        <v>0</v>
      </c>
      <c r="K265" s="373">
        <f t="shared" si="26"/>
        <v>0</v>
      </c>
      <c r="L265" s="374">
        <f t="shared" si="27"/>
        <v>0</v>
      </c>
      <c r="M265" s="314">
        <f t="shared" si="24"/>
        <v>0</v>
      </c>
    </row>
    <row r="266" spans="2:17" ht="18" customHeight="1" x14ac:dyDescent="0.3">
      <c r="B266" s="139">
        <v>43873</v>
      </c>
      <c r="C266" s="107" t="s">
        <v>2325</v>
      </c>
      <c r="D266" s="108" t="s">
        <v>1031</v>
      </c>
      <c r="E266" s="425">
        <v>4</v>
      </c>
      <c r="F266" s="426"/>
      <c r="G266" s="109">
        <v>39.58</v>
      </c>
      <c r="H266" s="110">
        <f t="shared" si="29"/>
        <v>158.32</v>
      </c>
      <c r="I266" s="317"/>
      <c r="J266" s="289">
        <f>'BM 04 - Ranieri'!J266+'BM 05'!I266</f>
        <v>0</v>
      </c>
      <c r="K266" s="373">
        <f t="shared" si="26"/>
        <v>0</v>
      </c>
      <c r="L266" s="374">
        <f t="shared" si="27"/>
        <v>0</v>
      </c>
      <c r="M266" s="314">
        <f t="shared" si="24"/>
        <v>0</v>
      </c>
    </row>
    <row r="267" spans="2:17" s="90" customFormat="1" ht="9" customHeight="1" x14ac:dyDescent="0.3">
      <c r="B267" s="135" t="s">
        <v>1887</v>
      </c>
      <c r="C267" s="122" t="s">
        <v>2326</v>
      </c>
      <c r="D267" s="136"/>
      <c r="E267" s="457"/>
      <c r="F267" s="458"/>
      <c r="G267" s="124"/>
      <c r="H267" s="125">
        <f>H268+H269+H270+H271+H272+H273+H274+H275+H276+H277+H278+H279+H280+H281+H282+H283</f>
        <v>6377.5611999999992</v>
      </c>
      <c r="I267" s="290"/>
      <c r="J267" s="290"/>
      <c r="K267" s="377">
        <f>K268+K269+K270+K271+K272+K273+K274+K275+K276+K277+K278+K279+K280+K281+K282+K283</f>
        <v>0</v>
      </c>
      <c r="L267" s="550">
        <f>L268+L269+L270+L271+L272+L273+L274+L275+L276+L277+L278+L279+L280+L281+L282+L283</f>
        <v>0</v>
      </c>
      <c r="M267" s="314"/>
      <c r="N267" s="76"/>
      <c r="O267" s="76"/>
    </row>
    <row r="268" spans="2:17" ht="44.75" customHeight="1" x14ac:dyDescent="0.3">
      <c r="B268" s="115" t="s">
        <v>2327</v>
      </c>
      <c r="C268" s="107" t="s">
        <v>2328</v>
      </c>
      <c r="D268" s="108" t="s">
        <v>87</v>
      </c>
      <c r="E268" s="425">
        <v>9.5299999999999994</v>
      </c>
      <c r="F268" s="426"/>
      <c r="G268" s="109">
        <v>42.92</v>
      </c>
      <c r="H268" s="110">
        <f t="shared" ref="H268:H283" si="30">G268*E268</f>
        <v>409.02760000000001</v>
      </c>
      <c r="I268" s="317"/>
      <c r="J268" s="289">
        <f>'BM 04 - Ranieri'!J268+'BM 05'!I268</f>
        <v>0</v>
      </c>
      <c r="K268" s="373">
        <f t="shared" si="26"/>
        <v>0</v>
      </c>
      <c r="L268" s="374">
        <f t="shared" si="27"/>
        <v>0</v>
      </c>
      <c r="M268" s="314">
        <f t="shared" si="24"/>
        <v>0</v>
      </c>
    </row>
    <row r="269" spans="2:17" ht="44.5" customHeight="1" x14ac:dyDescent="0.3">
      <c r="B269" s="115" t="s">
        <v>2329</v>
      </c>
      <c r="C269" s="107" t="s">
        <v>2330</v>
      </c>
      <c r="D269" s="108" t="s">
        <v>87</v>
      </c>
      <c r="E269" s="425">
        <v>11.7</v>
      </c>
      <c r="F269" s="426"/>
      <c r="G269" s="109">
        <v>43.97</v>
      </c>
      <c r="H269" s="110">
        <f t="shared" si="30"/>
        <v>514.44899999999996</v>
      </c>
      <c r="I269" s="317"/>
      <c r="J269" s="289">
        <f>'BM 04 - Ranieri'!J269+'BM 05'!I269</f>
        <v>0</v>
      </c>
      <c r="K269" s="373">
        <f t="shared" si="26"/>
        <v>0</v>
      </c>
      <c r="L269" s="374">
        <f t="shared" si="27"/>
        <v>0</v>
      </c>
      <c r="M269" s="314">
        <f t="shared" si="24"/>
        <v>0</v>
      </c>
    </row>
    <row r="270" spans="2:17" ht="44.5" customHeight="1" x14ac:dyDescent="0.3">
      <c r="B270" s="115" t="s">
        <v>2331</v>
      </c>
      <c r="C270" s="107" t="s">
        <v>2332</v>
      </c>
      <c r="D270" s="108" t="s">
        <v>87</v>
      </c>
      <c r="E270" s="425">
        <v>4.5</v>
      </c>
      <c r="F270" s="426"/>
      <c r="G270" s="109">
        <v>31.73</v>
      </c>
      <c r="H270" s="110">
        <f t="shared" si="30"/>
        <v>142.785</v>
      </c>
      <c r="I270" s="317"/>
      <c r="J270" s="289">
        <f>'BM 04 - Ranieri'!J270+'BM 05'!I270</f>
        <v>0</v>
      </c>
      <c r="K270" s="373">
        <f t="shared" si="26"/>
        <v>0</v>
      </c>
      <c r="L270" s="374">
        <f t="shared" si="27"/>
        <v>0</v>
      </c>
      <c r="M270" s="314">
        <f t="shared" si="24"/>
        <v>0</v>
      </c>
    </row>
    <row r="271" spans="2:17" ht="35.75" customHeight="1" x14ac:dyDescent="0.3">
      <c r="B271" s="106" t="s">
        <v>2333</v>
      </c>
      <c r="C271" s="107" t="s">
        <v>2157</v>
      </c>
      <c r="D271" s="108" t="s">
        <v>87</v>
      </c>
      <c r="E271" s="425">
        <v>4.24</v>
      </c>
      <c r="F271" s="426"/>
      <c r="G271" s="109">
        <v>41.09</v>
      </c>
      <c r="H271" s="110">
        <f t="shared" si="30"/>
        <v>174.22160000000002</v>
      </c>
      <c r="I271" s="317"/>
      <c r="J271" s="289">
        <f>'BM 04 - Ranieri'!J271+'BM 05'!I271</f>
        <v>0</v>
      </c>
      <c r="K271" s="373">
        <f t="shared" si="26"/>
        <v>0</v>
      </c>
      <c r="L271" s="374">
        <f t="shared" si="27"/>
        <v>0</v>
      </c>
      <c r="M271" s="314">
        <f t="shared" si="24"/>
        <v>0</v>
      </c>
    </row>
    <row r="272" spans="2:17" ht="26.75" customHeight="1" x14ac:dyDescent="0.3">
      <c r="B272" s="115" t="s">
        <v>2334</v>
      </c>
      <c r="C272" s="107" t="s">
        <v>2335</v>
      </c>
      <c r="D272" s="108" t="s">
        <v>1031</v>
      </c>
      <c r="E272" s="425">
        <v>1</v>
      </c>
      <c r="F272" s="426"/>
      <c r="G272" s="109">
        <v>119.99</v>
      </c>
      <c r="H272" s="110">
        <f t="shared" si="30"/>
        <v>119.99</v>
      </c>
      <c r="I272" s="317"/>
      <c r="J272" s="289">
        <f>'BM 04 - Ranieri'!J272+'BM 05'!I272</f>
        <v>0</v>
      </c>
      <c r="K272" s="373">
        <f t="shared" si="26"/>
        <v>0</v>
      </c>
      <c r="L272" s="374">
        <f t="shared" si="27"/>
        <v>0</v>
      </c>
      <c r="M272" s="314">
        <f t="shared" si="24"/>
        <v>0</v>
      </c>
    </row>
    <row r="273" spans="2:17" ht="18" customHeight="1" x14ac:dyDescent="0.3">
      <c r="B273" s="106" t="s">
        <v>2336</v>
      </c>
      <c r="C273" s="107" t="s">
        <v>2337</v>
      </c>
      <c r="D273" s="108" t="s">
        <v>1031</v>
      </c>
      <c r="E273" s="425">
        <v>2</v>
      </c>
      <c r="F273" s="426"/>
      <c r="G273" s="109">
        <v>49.16</v>
      </c>
      <c r="H273" s="110">
        <f t="shared" si="30"/>
        <v>98.32</v>
      </c>
      <c r="I273" s="317"/>
      <c r="J273" s="289">
        <f>'BM 04 - Ranieri'!J273+'BM 05'!I273</f>
        <v>0</v>
      </c>
      <c r="K273" s="373">
        <f t="shared" si="26"/>
        <v>0</v>
      </c>
      <c r="L273" s="374">
        <f t="shared" si="27"/>
        <v>0</v>
      </c>
      <c r="M273" s="314">
        <f t="shared" ref="M273:M283" si="31">J273/E273</f>
        <v>0</v>
      </c>
    </row>
    <row r="274" spans="2:17" ht="27" customHeight="1" x14ac:dyDescent="0.3">
      <c r="B274" s="115" t="s">
        <v>2338</v>
      </c>
      <c r="C274" s="107" t="s">
        <v>2339</v>
      </c>
      <c r="D274" s="108" t="s">
        <v>1031</v>
      </c>
      <c r="E274" s="425">
        <v>2</v>
      </c>
      <c r="F274" s="426"/>
      <c r="G274" s="109">
        <v>890.58</v>
      </c>
      <c r="H274" s="110">
        <f t="shared" si="30"/>
        <v>1781.16</v>
      </c>
      <c r="I274" s="317"/>
      <c r="J274" s="289">
        <f>'BM 04 - Ranieri'!J274+'BM 05'!I274</f>
        <v>0</v>
      </c>
      <c r="K274" s="373">
        <f t="shared" si="26"/>
        <v>0</v>
      </c>
      <c r="L274" s="374">
        <f t="shared" si="27"/>
        <v>0</v>
      </c>
      <c r="M274" s="314">
        <f t="shared" si="31"/>
        <v>0</v>
      </c>
    </row>
    <row r="275" spans="2:17" ht="18" customHeight="1" x14ac:dyDescent="0.3">
      <c r="B275" s="106" t="s">
        <v>2340</v>
      </c>
      <c r="C275" s="107" t="s">
        <v>2341</v>
      </c>
      <c r="D275" s="108" t="s">
        <v>1031</v>
      </c>
      <c r="E275" s="425">
        <v>1</v>
      </c>
      <c r="F275" s="426"/>
      <c r="G275" s="109">
        <v>56.16</v>
      </c>
      <c r="H275" s="110">
        <f t="shared" si="30"/>
        <v>56.16</v>
      </c>
      <c r="I275" s="317"/>
      <c r="J275" s="289">
        <f>'BM 04 - Ranieri'!J275+'BM 05'!I275</f>
        <v>0</v>
      </c>
      <c r="K275" s="373">
        <f t="shared" si="26"/>
        <v>0</v>
      </c>
      <c r="L275" s="374">
        <f t="shared" si="27"/>
        <v>0</v>
      </c>
      <c r="M275" s="314">
        <f t="shared" si="31"/>
        <v>0</v>
      </c>
    </row>
    <row r="276" spans="2:17" ht="21" customHeight="1" x14ac:dyDescent="0.3">
      <c r="B276" s="115" t="s">
        <v>2342</v>
      </c>
      <c r="C276" s="119" t="s">
        <v>2343</v>
      </c>
      <c r="D276" s="108" t="s">
        <v>1031</v>
      </c>
      <c r="E276" s="425">
        <v>1</v>
      </c>
      <c r="F276" s="426"/>
      <c r="G276" s="109">
        <v>398.63</v>
      </c>
      <c r="H276" s="110">
        <f t="shared" si="30"/>
        <v>398.63</v>
      </c>
      <c r="I276" s="317"/>
      <c r="J276" s="289">
        <f>'BM 04 - Ranieri'!J276+'BM 05'!I276</f>
        <v>0</v>
      </c>
      <c r="K276" s="373">
        <f t="shared" si="26"/>
        <v>0</v>
      </c>
      <c r="L276" s="374">
        <f t="shared" si="27"/>
        <v>0</v>
      </c>
      <c r="M276" s="314">
        <f t="shared" si="31"/>
        <v>0</v>
      </c>
    </row>
    <row r="277" spans="2:17" ht="30" customHeight="1" x14ac:dyDescent="0.3">
      <c r="B277" s="120">
        <v>40222</v>
      </c>
      <c r="C277" s="119" t="s">
        <v>2170</v>
      </c>
      <c r="D277" s="108" t="s">
        <v>1031</v>
      </c>
      <c r="E277" s="425">
        <v>2</v>
      </c>
      <c r="F277" s="426"/>
      <c r="G277" s="109">
        <v>205</v>
      </c>
      <c r="H277" s="110">
        <f t="shared" si="30"/>
        <v>410</v>
      </c>
      <c r="I277" s="317"/>
      <c r="J277" s="289">
        <f>'BM 04 - Ranieri'!J277+'BM 05'!I277</f>
        <v>0</v>
      </c>
      <c r="K277" s="373">
        <f t="shared" si="26"/>
        <v>0</v>
      </c>
      <c r="L277" s="374">
        <f t="shared" si="27"/>
        <v>0</v>
      </c>
      <c r="M277" s="314">
        <f t="shared" si="31"/>
        <v>0</v>
      </c>
    </row>
    <row r="278" spans="2:17" ht="21" customHeight="1" x14ac:dyDescent="0.3">
      <c r="B278" s="120">
        <v>40587</v>
      </c>
      <c r="C278" s="119" t="s">
        <v>2171</v>
      </c>
      <c r="D278" s="108" t="s">
        <v>1031</v>
      </c>
      <c r="E278" s="425">
        <v>1</v>
      </c>
      <c r="F278" s="426"/>
      <c r="G278" s="109">
        <v>38.909999999999997</v>
      </c>
      <c r="H278" s="110">
        <f t="shared" si="30"/>
        <v>38.909999999999997</v>
      </c>
      <c r="I278" s="317"/>
      <c r="J278" s="289">
        <f>'BM 04 - Ranieri'!J278+'BM 05'!I278</f>
        <v>0</v>
      </c>
      <c r="K278" s="373">
        <f t="shared" si="26"/>
        <v>0</v>
      </c>
      <c r="L278" s="374">
        <f t="shared" si="27"/>
        <v>0</v>
      </c>
      <c r="M278" s="314">
        <f t="shared" si="31"/>
        <v>0</v>
      </c>
    </row>
    <row r="279" spans="2:17" ht="41" customHeight="1" x14ac:dyDescent="0.3">
      <c r="B279" s="120">
        <v>40952</v>
      </c>
      <c r="C279" s="107" t="s">
        <v>2344</v>
      </c>
      <c r="D279" s="108" t="s">
        <v>87</v>
      </c>
      <c r="E279" s="425">
        <v>2.38</v>
      </c>
      <c r="F279" s="426"/>
      <c r="G279" s="109">
        <v>62.06</v>
      </c>
      <c r="H279" s="110">
        <f t="shared" si="30"/>
        <v>147.7028</v>
      </c>
      <c r="I279" s="317"/>
      <c r="J279" s="289">
        <f>'BM 04 - Ranieri'!J279+'BM 05'!I279</f>
        <v>0</v>
      </c>
      <c r="K279" s="373">
        <f t="shared" si="26"/>
        <v>0</v>
      </c>
      <c r="L279" s="374">
        <f t="shared" si="27"/>
        <v>0</v>
      </c>
      <c r="M279" s="314">
        <f t="shared" si="31"/>
        <v>0</v>
      </c>
    </row>
    <row r="280" spans="2:17" s="76" customFormat="1" ht="34" x14ac:dyDescent="0.3">
      <c r="B280" s="120">
        <v>41318</v>
      </c>
      <c r="C280" s="107" t="s">
        <v>2345</v>
      </c>
      <c r="D280" s="108" t="s">
        <v>87</v>
      </c>
      <c r="E280" s="425">
        <v>8.01</v>
      </c>
      <c r="F280" s="426"/>
      <c r="G280" s="109">
        <v>101.66</v>
      </c>
      <c r="H280" s="110">
        <f t="shared" si="30"/>
        <v>814.2965999999999</v>
      </c>
      <c r="I280" s="317"/>
      <c r="J280" s="289">
        <f>'BM 04 - Ranieri'!J280+'BM 05'!I280</f>
        <v>0</v>
      </c>
      <c r="K280" s="373">
        <f t="shared" si="26"/>
        <v>0</v>
      </c>
      <c r="L280" s="374">
        <f t="shared" si="27"/>
        <v>0</v>
      </c>
      <c r="M280" s="314">
        <f t="shared" si="31"/>
        <v>0</v>
      </c>
      <c r="P280" s="72"/>
      <c r="Q280" s="72"/>
    </row>
    <row r="281" spans="2:17" s="76" customFormat="1" ht="33.65" customHeight="1" x14ac:dyDescent="0.3">
      <c r="B281" s="120">
        <v>41683</v>
      </c>
      <c r="C281" s="119" t="s">
        <v>2346</v>
      </c>
      <c r="D281" s="108" t="s">
        <v>87</v>
      </c>
      <c r="E281" s="425">
        <v>8.5399999999999991</v>
      </c>
      <c r="F281" s="426"/>
      <c r="G281" s="109">
        <v>76.59</v>
      </c>
      <c r="H281" s="110">
        <f t="shared" si="30"/>
        <v>654.07859999999994</v>
      </c>
      <c r="I281" s="317"/>
      <c r="J281" s="289">
        <f>'BM 04 - Ranieri'!J281+'BM 05'!I281</f>
        <v>0</v>
      </c>
      <c r="K281" s="373">
        <f t="shared" si="26"/>
        <v>0</v>
      </c>
      <c r="L281" s="374">
        <f t="shared" si="27"/>
        <v>0</v>
      </c>
      <c r="M281" s="314">
        <f t="shared" si="31"/>
        <v>0</v>
      </c>
      <c r="P281" s="72"/>
      <c r="Q281" s="72"/>
    </row>
    <row r="282" spans="2:17" s="76" customFormat="1" ht="25.5" x14ac:dyDescent="0.3">
      <c r="B282" s="120">
        <v>42048</v>
      </c>
      <c r="C282" s="119" t="s">
        <v>2176</v>
      </c>
      <c r="D282" s="108" t="s">
        <v>1031</v>
      </c>
      <c r="E282" s="425">
        <v>1</v>
      </c>
      <c r="F282" s="426"/>
      <c r="G282" s="109">
        <v>288.93</v>
      </c>
      <c r="H282" s="110">
        <f t="shared" si="30"/>
        <v>288.93</v>
      </c>
      <c r="I282" s="317"/>
      <c r="J282" s="289">
        <f>'BM 04 - Ranieri'!J282+'BM 05'!I282</f>
        <v>0</v>
      </c>
      <c r="K282" s="373">
        <f t="shared" si="26"/>
        <v>0</v>
      </c>
      <c r="L282" s="374">
        <f t="shared" si="27"/>
        <v>0</v>
      </c>
      <c r="M282" s="314">
        <f t="shared" si="31"/>
        <v>0</v>
      </c>
      <c r="P282" s="72"/>
      <c r="Q282" s="72"/>
    </row>
    <row r="283" spans="2:17" s="76" customFormat="1" ht="46.25" customHeight="1" thickBot="1" x14ac:dyDescent="0.35">
      <c r="B283" s="147">
        <v>42413</v>
      </c>
      <c r="C283" s="148" t="s">
        <v>2347</v>
      </c>
      <c r="D283" s="149" t="s">
        <v>87</v>
      </c>
      <c r="E283" s="469">
        <v>5.5</v>
      </c>
      <c r="F283" s="470"/>
      <c r="G283" s="150">
        <v>59.8</v>
      </c>
      <c r="H283" s="151">
        <f t="shared" si="30"/>
        <v>328.9</v>
      </c>
      <c r="I283" s="328"/>
      <c r="J283" s="328">
        <f>'BM 04 - Ranieri'!J283+'BM 05'!I283</f>
        <v>0</v>
      </c>
      <c r="K283" s="378">
        <f>I283*G283</f>
        <v>0</v>
      </c>
      <c r="L283" s="379">
        <f>J283*G283</f>
        <v>0</v>
      </c>
      <c r="M283" s="314">
        <f t="shared" si="31"/>
        <v>0</v>
      </c>
      <c r="P283" s="346">
        <f>K285+'[45]BM 03'!$L$8</f>
        <v>113885.21536</v>
      </c>
      <c r="Q283" s="72"/>
    </row>
    <row r="284" spans="2:17" ht="13.5" thickBot="1" x14ac:dyDescent="0.35">
      <c r="B284" s="551"/>
      <c r="C284" s="552"/>
      <c r="D284" s="553"/>
      <c r="E284" s="554"/>
      <c r="F284" s="554"/>
      <c r="G284" s="555"/>
      <c r="H284" s="367">
        <f>H11</f>
        <v>1278716.56</v>
      </c>
      <c r="I284" s="554"/>
      <c r="J284" s="556"/>
      <c r="K284" s="380">
        <f>K14+K26+K31+K46+K63+K68+K73+K80+K87+K96+K125+K134+K146+K166+K174</f>
        <v>101078.98234000002</v>
      </c>
      <c r="L284" s="557">
        <f>L14+L26+L31+L46+L63+L68+L73+L80+L87+L96+L125+L134+L146+L166+L174</f>
        <v>416027.24311999994</v>
      </c>
    </row>
    <row r="285" spans="2:17" s="76" customFormat="1" x14ac:dyDescent="0.3">
      <c r="B285" s="72"/>
      <c r="C285" s="72"/>
      <c r="D285" s="73"/>
      <c r="E285" s="74"/>
      <c r="F285" s="74"/>
      <c r="G285" s="75"/>
      <c r="H285" s="74"/>
      <c r="I285" s="74"/>
      <c r="J285" s="74"/>
      <c r="K285" s="75"/>
      <c r="L285" s="75"/>
      <c r="M285" s="314">
        <f>AVERAGE(M15:M284)</f>
        <v>0.18114803836593196</v>
      </c>
      <c r="P285" s="72"/>
      <c r="Q285" s="72"/>
    </row>
  </sheetData>
  <mergeCells count="294">
    <mergeCell ref="E280:F280"/>
    <mergeCell ref="E281:F281"/>
    <mergeCell ref="E282:F282"/>
    <mergeCell ref="E283:F283"/>
    <mergeCell ref="E274:F274"/>
    <mergeCell ref="E275:F275"/>
    <mergeCell ref="E276:F276"/>
    <mergeCell ref="E277:F277"/>
    <mergeCell ref="E278:F278"/>
    <mergeCell ref="E279:F279"/>
    <mergeCell ref="E271:F271"/>
    <mergeCell ref="E272:F272"/>
    <mergeCell ref="E273:F273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47:F247"/>
    <mergeCell ref="E248:F248"/>
    <mergeCell ref="E249:F249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23:F223"/>
    <mergeCell ref="E224:F224"/>
    <mergeCell ref="E225:F225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199:F199"/>
    <mergeCell ref="E200:F200"/>
    <mergeCell ref="E201:F201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75:F175"/>
    <mergeCell ref="E176:F176"/>
    <mergeCell ref="E177:F177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51:F151"/>
    <mergeCell ref="E152:F152"/>
    <mergeCell ref="E153:F153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27:F127"/>
    <mergeCell ref="E128:F128"/>
    <mergeCell ref="E129:F129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03:F103"/>
    <mergeCell ref="E104:F104"/>
    <mergeCell ref="E105:F105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79:F79"/>
    <mergeCell ref="E80:F80"/>
    <mergeCell ref="E81:F81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55:F55"/>
    <mergeCell ref="E56:F56"/>
    <mergeCell ref="E57:F57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1:F31"/>
    <mergeCell ref="E32:F32"/>
    <mergeCell ref="E33:F33"/>
    <mergeCell ref="E23:F23"/>
    <mergeCell ref="E24:F24"/>
    <mergeCell ref="E25:F25"/>
    <mergeCell ref="E26:F26"/>
    <mergeCell ref="E27:F27"/>
    <mergeCell ref="E28:F28"/>
    <mergeCell ref="E14:F14"/>
    <mergeCell ref="E15:F15"/>
    <mergeCell ref="E16:F16"/>
    <mergeCell ref="N28:N30"/>
    <mergeCell ref="E29:F29"/>
    <mergeCell ref="E30:F30"/>
    <mergeCell ref="E17:F17"/>
    <mergeCell ref="E18:F18"/>
    <mergeCell ref="E19:F19"/>
    <mergeCell ref="E20:F20"/>
    <mergeCell ref="E21:F21"/>
    <mergeCell ref="E22:F22"/>
    <mergeCell ref="L12:L13"/>
    <mergeCell ref="B9:H9"/>
    <mergeCell ref="B10:H10"/>
    <mergeCell ref="E11:F11"/>
    <mergeCell ref="E12:F12"/>
    <mergeCell ref="E13:F13"/>
    <mergeCell ref="I9:K9"/>
    <mergeCell ref="B2:H3"/>
    <mergeCell ref="I2:L3"/>
    <mergeCell ref="B4:H4"/>
    <mergeCell ref="I4:K4"/>
    <mergeCell ref="B5:H5"/>
    <mergeCell ref="I5:K5"/>
    <mergeCell ref="B6:D8"/>
    <mergeCell ref="E6:G6"/>
    <mergeCell ref="I6:K6"/>
    <mergeCell ref="E7:G7"/>
    <mergeCell ref="I7:K7"/>
    <mergeCell ref="E8:H8"/>
    <mergeCell ref="I8:K8"/>
    <mergeCell ref="I12:I13"/>
    <mergeCell ref="J12:J13"/>
    <mergeCell ref="K12:K13"/>
  </mergeCells>
  <pageMargins left="0.7" right="0.7" top="0.75" bottom="0.75" header="0.3" footer="0.3"/>
  <pageSetup paperSize="9" scale="90" fitToHeight="0" orientation="landscape" r:id="rId1"/>
  <rowBreaks count="13" manualBreakCount="13">
    <brk id="30" min="1" max="11" man="1"/>
    <brk id="53" min="1" max="11" man="1"/>
    <brk id="72" min="1" max="11" man="1"/>
    <brk id="93" min="1" max="11" man="1"/>
    <brk id="116" min="1" max="11" man="1"/>
    <brk id="133" min="1" max="11" man="1"/>
    <brk id="150" min="1" max="11" man="1"/>
    <brk id="167" min="1" max="11" man="1"/>
    <brk id="189" min="1" max="11" man="1"/>
    <brk id="210" min="1" max="11" man="1"/>
    <brk id="231" min="1" max="11" man="1"/>
    <brk id="254" min="1" max="11" man="1"/>
    <brk id="272" min="1" max="11" man="1"/>
  </rowBreaks>
  <ignoredErrors>
    <ignoredError sqref="K26:L26 K63:L63 K146:L146 K166:L166 K181:L181 K177:L177 H195 K195:L195 H208 K208:L208 H213:L213 H220 K220:L220 H229:L229 H233 K233:L233 H238 I238:L238 H267 K267:L267 K246:L246 H246 H242:L242 K31:L31 K46:L46 H63 H46 H31 H26 H68 K68:L68 H73 K73:L73 H80 K80:L80 H87:L87 K96 H96:J96 L96 K125 H125:J125 L125 K134 H134:J134 L134 H146 H166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E66-AED3-4287-988A-C96CD2EA7DED}">
  <sheetPr>
    <outlinePr summaryBelow="0" summaryRight="0"/>
    <pageSetUpPr fitToPage="1"/>
  </sheetPr>
  <dimension ref="A1:AI286"/>
  <sheetViews>
    <sheetView showGridLines="0" view="pageBreakPreview" topLeftCell="H19" zoomScaleNormal="80" zoomScaleSheetLayoutView="100" zoomScalePageLayoutView="55" workbookViewId="0">
      <selection activeCell="T17" sqref="T17"/>
    </sheetView>
  </sheetViews>
  <sheetFormatPr defaultColWidth="8.6328125" defaultRowHeight="14.5" outlineLevelRow="2" x14ac:dyDescent="0.35"/>
  <cols>
    <col min="1" max="1" width="8.6328125" style="1"/>
    <col min="2" max="2" width="8.6328125" style="2"/>
    <col min="3" max="3" width="8.6328125" style="3"/>
    <col min="4" max="4" width="14.36328125" style="3" bestFit="1" customWidth="1"/>
    <col min="5" max="5" width="8.6328125" style="3"/>
    <col min="6" max="7" width="8.90625" style="4" bestFit="1" customWidth="1"/>
    <col min="8" max="8" width="10.6328125" style="1" bestFit="1" customWidth="1"/>
    <col min="9" max="9" width="40.36328125" customWidth="1"/>
    <col min="10" max="10" width="37.36328125" customWidth="1"/>
    <col min="11" max="11" width="4.36328125" customWidth="1"/>
    <col min="12" max="12" width="9.453125" style="1" customWidth="1"/>
    <col min="13" max="13" width="5.90625" style="1" customWidth="1"/>
    <col min="14" max="14" width="7.90625" style="1" customWidth="1"/>
    <col min="15" max="17" width="5.90625" style="1" customWidth="1"/>
    <col min="18" max="18" width="9" style="1" customWidth="1"/>
    <col min="19" max="19" width="9.36328125" style="1" customWidth="1"/>
    <col min="20" max="20" width="7.90625" style="1" customWidth="1"/>
    <col min="21" max="21" width="5.453125" style="1" bestFit="1" customWidth="1"/>
    <col min="22" max="22" width="3.36328125" customWidth="1"/>
    <col min="23" max="23" width="8.6328125" style="5"/>
    <col min="24" max="24" width="12.453125" style="6" bestFit="1" customWidth="1"/>
    <col min="25" max="25" width="8.6328125" style="7"/>
    <col min="26" max="26" width="38" style="7" customWidth="1"/>
    <col min="27" max="27" width="53.08984375" style="7" customWidth="1"/>
    <col min="28" max="28" width="8.6328125" style="6" bestFit="1" customWidth="1"/>
    <col min="29" max="29" width="3" style="6" bestFit="1" customWidth="1"/>
    <col min="30" max="30" width="4.90625" style="6" bestFit="1" customWidth="1"/>
    <col min="31" max="31" width="5.54296875" style="6" bestFit="1" customWidth="1"/>
    <col min="32" max="33" width="2.90625" style="6" bestFit="1" customWidth="1"/>
    <col min="34" max="35" width="8.6328125" style="7"/>
  </cols>
  <sheetData>
    <row r="1" spans="1:35" ht="15" thickBot="1" x14ac:dyDescent="0.4"/>
    <row r="2" spans="1:35" x14ac:dyDescent="0.35">
      <c r="H2" s="389" t="s">
        <v>0</v>
      </c>
      <c r="I2" s="390"/>
      <c r="J2" s="8"/>
      <c r="K2" s="8"/>
      <c r="L2" s="9"/>
      <c r="M2" s="9"/>
      <c r="N2" s="9"/>
      <c r="O2" s="9"/>
      <c r="P2" s="9"/>
      <c r="Q2" s="9"/>
      <c r="R2" s="9"/>
      <c r="S2" s="9"/>
      <c r="T2" s="10"/>
      <c r="U2" s="11"/>
      <c r="V2" s="6"/>
      <c r="W2" s="398" t="s">
        <v>1</v>
      </c>
      <c r="X2" s="398"/>
      <c r="Y2" s="7">
        <v>7.0000000000000007E-2</v>
      </c>
      <c r="Z2" s="6"/>
      <c r="AA2" s="6"/>
      <c r="AF2" s="7"/>
      <c r="AG2" s="7"/>
      <c r="AH2"/>
      <c r="AI2"/>
    </row>
    <row r="3" spans="1:35" x14ac:dyDescent="0.35">
      <c r="H3" s="382" t="s">
        <v>2</v>
      </c>
      <c r="I3" s="383"/>
      <c r="J3" s="12"/>
      <c r="K3" s="12"/>
      <c r="L3" s="13"/>
      <c r="M3" s="13"/>
      <c r="N3" s="13"/>
      <c r="O3" s="13"/>
      <c r="P3" s="13"/>
      <c r="Q3" s="13"/>
      <c r="R3" s="13"/>
      <c r="S3" s="13"/>
      <c r="U3" s="14"/>
      <c r="V3" s="6"/>
      <c r="W3" s="398" t="s">
        <v>3</v>
      </c>
      <c r="X3" s="398"/>
      <c r="Y3" s="7">
        <v>0.1</v>
      </c>
      <c r="Z3" s="6"/>
      <c r="AA3" s="6"/>
      <c r="AF3" s="7"/>
      <c r="AG3" s="7"/>
      <c r="AH3"/>
      <c r="AI3"/>
    </row>
    <row r="4" spans="1:35" x14ac:dyDescent="0.35">
      <c r="H4" s="382" t="s">
        <v>4</v>
      </c>
      <c r="I4" s="383"/>
      <c r="J4" s="12" t="s">
        <v>5</v>
      </c>
      <c r="K4" s="12"/>
      <c r="L4" s="13"/>
      <c r="M4" s="13"/>
      <c r="N4" s="13"/>
      <c r="O4" s="13"/>
      <c r="P4" s="13"/>
      <c r="Q4" s="13"/>
      <c r="R4" s="13"/>
      <c r="S4" s="13"/>
      <c r="U4" s="14"/>
      <c r="V4" s="6"/>
      <c r="W4" s="398" t="s">
        <v>6</v>
      </c>
      <c r="X4" s="398"/>
      <c r="Y4" s="7">
        <v>0.15</v>
      </c>
      <c r="Z4" s="6"/>
      <c r="AA4" s="6"/>
      <c r="AF4" s="7"/>
      <c r="AG4" s="7"/>
      <c r="AH4"/>
      <c r="AI4"/>
    </row>
    <row r="5" spans="1:35" x14ac:dyDescent="0.35">
      <c r="H5" s="382" t="s">
        <v>7</v>
      </c>
      <c r="I5" s="383"/>
      <c r="J5" s="15"/>
      <c r="K5" s="16"/>
      <c r="L5" s="17"/>
      <c r="M5" s="17"/>
      <c r="N5" s="17"/>
      <c r="O5" s="17"/>
      <c r="P5" s="17"/>
      <c r="Q5" s="17"/>
      <c r="R5" s="17"/>
      <c r="S5" s="17"/>
      <c r="U5" s="14"/>
      <c r="V5" s="6"/>
      <c r="W5" s="398"/>
      <c r="X5" s="398"/>
      <c r="Z5" s="6"/>
      <c r="AA5" s="6"/>
      <c r="AF5" s="7"/>
      <c r="AG5" s="7"/>
      <c r="AH5"/>
      <c r="AI5"/>
    </row>
    <row r="6" spans="1:35" x14ac:dyDescent="0.35">
      <c r="H6" s="382" t="s">
        <v>8</v>
      </c>
      <c r="I6" s="383"/>
      <c r="J6" s="16" t="s">
        <v>9</v>
      </c>
      <c r="K6" s="16"/>
      <c r="L6" s="17"/>
      <c r="M6" s="17"/>
      <c r="N6" s="17"/>
      <c r="O6" s="17"/>
      <c r="P6" s="17"/>
      <c r="Q6" s="17"/>
      <c r="R6" s="17"/>
      <c r="S6" s="17"/>
      <c r="U6" s="14"/>
      <c r="V6" s="6"/>
      <c r="W6" s="398"/>
      <c r="X6" s="398"/>
      <c r="Z6" s="6"/>
      <c r="AA6" s="6"/>
      <c r="AF6" s="7"/>
      <c r="AG6" s="7"/>
      <c r="AH6"/>
      <c r="AI6"/>
    </row>
    <row r="7" spans="1:35" x14ac:dyDescent="0.35">
      <c r="H7" s="382" t="s">
        <v>10</v>
      </c>
      <c r="I7" s="383"/>
      <c r="J7" s="16" t="s">
        <v>11</v>
      </c>
      <c r="K7" s="16"/>
      <c r="L7" s="17"/>
      <c r="M7" s="17"/>
      <c r="N7" s="17"/>
      <c r="O7" s="17"/>
      <c r="P7" s="17"/>
      <c r="Q7" s="17"/>
      <c r="R7" s="17"/>
      <c r="S7" s="17"/>
      <c r="U7" s="14"/>
      <c r="V7" s="6"/>
      <c r="W7" s="398"/>
      <c r="X7" s="398"/>
      <c r="Z7" s="6"/>
      <c r="AA7" s="6"/>
      <c r="AF7" s="7"/>
      <c r="AG7" s="7"/>
      <c r="AH7"/>
      <c r="AI7"/>
    </row>
    <row r="8" spans="1:35" x14ac:dyDescent="0.35">
      <c r="H8" s="384" t="s">
        <v>12</v>
      </c>
      <c r="I8" s="385"/>
      <c r="J8" s="18" t="s">
        <v>13</v>
      </c>
      <c r="K8" s="16"/>
      <c r="L8" s="17"/>
      <c r="M8" s="17"/>
      <c r="N8" s="17"/>
      <c r="O8" s="17"/>
      <c r="P8" s="17"/>
      <c r="Q8" s="17"/>
      <c r="R8" s="17"/>
      <c r="S8" s="17"/>
      <c r="U8" s="14"/>
      <c r="V8" s="6"/>
      <c r="W8" s="6"/>
      <c r="Z8" s="6"/>
      <c r="AA8" s="6"/>
      <c r="AF8" s="7"/>
      <c r="AG8" s="7"/>
      <c r="AH8"/>
      <c r="AI8"/>
    </row>
    <row r="9" spans="1:35" ht="3.75" customHeight="1" x14ac:dyDescent="0.35">
      <c r="H9" s="19"/>
      <c r="M9" s="17"/>
      <c r="N9" s="17"/>
      <c r="O9" s="17"/>
      <c r="P9" s="17"/>
      <c r="Q9" s="17"/>
      <c r="R9" s="17"/>
      <c r="S9" s="17"/>
      <c r="T9" s="17"/>
      <c r="U9" s="20"/>
    </row>
    <row r="10" spans="1:35" x14ac:dyDescent="0.35">
      <c r="C10" s="3" t="s">
        <v>14</v>
      </c>
      <c r="D10" s="3" t="s">
        <v>15</v>
      </c>
      <c r="H10" s="386" t="s">
        <v>16</v>
      </c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8"/>
      <c r="V10" s="21"/>
    </row>
    <row r="11" spans="1:35" ht="5.25" customHeight="1" thickBot="1" x14ac:dyDescent="0.4"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3"/>
    </row>
    <row r="12" spans="1:35" x14ac:dyDescent="0.35">
      <c r="A12" s="391" t="s">
        <v>17</v>
      </c>
      <c r="C12" s="391" t="s">
        <v>18</v>
      </c>
      <c r="D12" s="391" t="s">
        <v>19</v>
      </c>
      <c r="E12" s="391" t="s">
        <v>20</v>
      </c>
      <c r="F12" s="391" t="s">
        <v>21</v>
      </c>
      <c r="G12" s="391" t="s">
        <v>22</v>
      </c>
      <c r="H12" s="392" t="s">
        <v>14</v>
      </c>
      <c r="I12" s="394" t="s">
        <v>23</v>
      </c>
      <c r="J12" s="394" t="s">
        <v>24</v>
      </c>
      <c r="K12" s="394" t="s">
        <v>25</v>
      </c>
      <c r="L12" s="394" t="s">
        <v>26</v>
      </c>
      <c r="M12" s="394"/>
      <c r="N12" s="394"/>
      <c r="O12" s="394"/>
      <c r="P12" s="394"/>
      <c r="Q12" s="394"/>
      <c r="R12" s="394" t="s">
        <v>27</v>
      </c>
      <c r="S12" s="394"/>
      <c r="T12" s="394"/>
      <c r="U12" s="396" t="s">
        <v>28</v>
      </c>
      <c r="V12" s="26"/>
    </row>
    <row r="13" spans="1:35" ht="18.75" customHeight="1" x14ac:dyDescent="0.35">
      <c r="A13" s="391"/>
      <c r="C13" s="391"/>
      <c r="D13" s="391"/>
      <c r="E13" s="391"/>
      <c r="F13" s="391"/>
      <c r="G13" s="391"/>
      <c r="H13" s="393"/>
      <c r="I13" s="395"/>
      <c r="J13" s="395"/>
      <c r="K13" s="395"/>
      <c r="L13" s="27" t="s">
        <v>29</v>
      </c>
      <c r="M13" s="27" t="s">
        <v>30</v>
      </c>
      <c r="N13" s="27" t="s">
        <v>31</v>
      </c>
      <c r="O13" s="27" t="s">
        <v>32</v>
      </c>
      <c r="P13" s="27" t="s">
        <v>33</v>
      </c>
      <c r="Q13" s="27" t="s">
        <v>34</v>
      </c>
      <c r="R13" s="27" t="s">
        <v>35</v>
      </c>
      <c r="S13" s="27" t="s">
        <v>36</v>
      </c>
      <c r="T13" s="28" t="s">
        <v>37</v>
      </c>
      <c r="U13" s="397"/>
      <c r="V13" s="26"/>
    </row>
    <row r="14" spans="1:35" ht="18.75" customHeight="1" x14ac:dyDescent="0.35">
      <c r="A14" s="25"/>
      <c r="C14" s="25"/>
      <c r="D14" s="25"/>
      <c r="E14" s="25"/>
      <c r="F14" s="25"/>
      <c r="G14" s="25"/>
      <c r="H14" s="29" t="s">
        <v>38</v>
      </c>
      <c r="I14" s="30" t="s">
        <v>9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6"/>
    </row>
    <row r="15" spans="1:35" ht="39.75" customHeight="1" x14ac:dyDescent="0.35">
      <c r="A15" s="1">
        <v>2</v>
      </c>
      <c r="B15" s="2" t="s">
        <v>39</v>
      </c>
      <c r="F15" s="32">
        <v>1</v>
      </c>
      <c r="G15" s="33">
        <v>1</v>
      </c>
      <c r="H15" s="34" t="s">
        <v>39</v>
      </c>
      <c r="I15" s="35" t="s">
        <v>40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26"/>
    </row>
    <row r="16" spans="1:35" outlineLevel="2" x14ac:dyDescent="0.35">
      <c r="A16" s="1">
        <v>2</v>
      </c>
      <c r="B16" s="2" t="s">
        <v>61</v>
      </c>
      <c r="C16" s="4"/>
      <c r="D16" s="51"/>
      <c r="E16" s="4"/>
      <c r="F16" s="38">
        <v>4</v>
      </c>
      <c r="G16" s="58">
        <v>1</v>
      </c>
      <c r="H16" s="39" t="s">
        <v>61</v>
      </c>
      <c r="I16" s="40" t="s">
        <v>340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3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72.5" outlineLevel="2" x14ac:dyDescent="0.35">
      <c r="A17" s="1">
        <v>3</v>
      </c>
      <c r="B17" s="2" t="s">
        <v>364</v>
      </c>
      <c r="C17" s="44" t="s">
        <v>50</v>
      </c>
      <c r="D17" s="51">
        <v>92480</v>
      </c>
      <c r="E17" s="4" t="s">
        <v>45</v>
      </c>
      <c r="F17" s="4" t="s">
        <v>365</v>
      </c>
      <c r="G17" s="58">
        <v>1</v>
      </c>
      <c r="H17" s="46" t="s">
        <v>364</v>
      </c>
      <c r="I17" s="47" t="s">
        <v>366</v>
      </c>
      <c r="J17" s="48"/>
      <c r="K17" s="48"/>
      <c r="L17" s="49"/>
      <c r="M17" s="49"/>
      <c r="N17" s="49"/>
      <c r="O17" s="49"/>
      <c r="P17" s="49"/>
      <c r="Q17" s="49"/>
      <c r="R17" s="49"/>
      <c r="S17" s="49"/>
      <c r="T17" s="49">
        <f>SUM(S18:S24)</f>
        <v>220.38</v>
      </c>
      <c r="U17" s="50" t="s">
        <v>47</v>
      </c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outlineLevel="2" x14ac:dyDescent="0.35">
      <c r="A18" s="1">
        <v>4</v>
      </c>
      <c r="B18" s="2" t="s">
        <v>367</v>
      </c>
      <c r="C18" s="44"/>
      <c r="D18" s="51"/>
      <c r="E18" s="4"/>
      <c r="F18" s="52" t="s">
        <v>368</v>
      </c>
      <c r="G18" s="33">
        <v>1</v>
      </c>
      <c r="H18" s="53" t="s">
        <v>367</v>
      </c>
      <c r="I18" s="352" t="s">
        <v>369</v>
      </c>
      <c r="J18" s="55"/>
      <c r="K18" s="56">
        <v>1</v>
      </c>
      <c r="L18" s="56">
        <v>174.6</v>
      </c>
      <c r="M18" s="56"/>
      <c r="N18" s="56"/>
      <c r="O18" s="56"/>
      <c r="P18" s="56"/>
      <c r="Q18" s="56"/>
      <c r="R18" s="56">
        <v>174.6</v>
      </c>
      <c r="S18" s="56">
        <v>174.6</v>
      </c>
      <c r="T18" s="49"/>
      <c r="U18" s="50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outlineLevel="2" x14ac:dyDescent="0.35">
      <c r="A19" s="1">
        <v>4</v>
      </c>
      <c r="B19" s="2" t="s">
        <v>373</v>
      </c>
      <c r="C19" s="44"/>
      <c r="D19" s="51"/>
      <c r="E19" s="4"/>
      <c r="F19" s="52" t="s">
        <v>374</v>
      </c>
      <c r="G19" s="33">
        <v>1</v>
      </c>
      <c r="H19" s="53" t="s">
        <v>373</v>
      </c>
      <c r="I19" s="352" t="s">
        <v>375</v>
      </c>
      <c r="J19" s="55"/>
      <c r="K19" s="56">
        <v>1</v>
      </c>
      <c r="L19" s="56">
        <v>18.64</v>
      </c>
      <c r="M19" s="56"/>
      <c r="N19" s="56"/>
      <c r="O19" s="56"/>
      <c r="P19" s="56"/>
      <c r="Q19" s="56"/>
      <c r="R19" s="56">
        <v>18.64</v>
      </c>
      <c r="S19" s="56">
        <v>18.64</v>
      </c>
      <c r="T19" s="49"/>
      <c r="U19" s="50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outlineLevel="2" x14ac:dyDescent="0.35">
      <c r="C20" s="44"/>
      <c r="D20" s="51"/>
      <c r="E20" s="4"/>
      <c r="F20" s="52"/>
      <c r="G20" s="33"/>
      <c r="H20" s="531" t="s">
        <v>2459</v>
      </c>
      <c r="I20" s="353" t="s">
        <v>2469</v>
      </c>
      <c r="J20" s="354"/>
      <c r="K20" s="355">
        <v>10</v>
      </c>
      <c r="L20" s="355">
        <v>8.1</v>
      </c>
      <c r="M20" s="354"/>
      <c r="N20" s="355">
        <v>0.2</v>
      </c>
      <c r="O20" s="355"/>
      <c r="P20" s="355"/>
      <c r="Q20" s="355"/>
      <c r="R20" s="355">
        <f>N20*L20*K20</f>
        <v>16.200000000000003</v>
      </c>
      <c r="S20" s="355">
        <v>16.2</v>
      </c>
      <c r="T20" s="49"/>
      <c r="U20" s="5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outlineLevel="2" x14ac:dyDescent="0.35">
      <c r="C21" s="44"/>
      <c r="D21" s="51"/>
      <c r="E21" s="4"/>
      <c r="F21" s="52"/>
      <c r="G21" s="33"/>
      <c r="H21" s="532"/>
      <c r="I21" s="353" t="s">
        <v>2470</v>
      </c>
      <c r="J21" s="354"/>
      <c r="K21" s="355">
        <v>2</v>
      </c>
      <c r="L21" s="355">
        <v>9.1</v>
      </c>
      <c r="M21" s="354"/>
      <c r="N21" s="355">
        <v>0.3</v>
      </c>
      <c r="O21" s="355"/>
      <c r="P21" s="355"/>
      <c r="Q21" s="355"/>
      <c r="R21" s="355">
        <f>N21*L21*K21</f>
        <v>5.46</v>
      </c>
      <c r="S21" s="355">
        <v>5.46</v>
      </c>
      <c r="T21" s="49"/>
      <c r="U21" s="50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outlineLevel="2" x14ac:dyDescent="0.35">
      <c r="C22" s="44"/>
      <c r="D22" s="51"/>
      <c r="E22" s="4"/>
      <c r="F22" s="52"/>
      <c r="G22" s="33"/>
      <c r="H22" s="532"/>
      <c r="I22" s="353" t="s">
        <v>2471</v>
      </c>
      <c r="J22" s="355"/>
      <c r="K22" s="355">
        <v>3</v>
      </c>
      <c r="L22" s="355">
        <v>1.4</v>
      </c>
      <c r="M22" s="355"/>
      <c r="N22" s="355">
        <v>0.2</v>
      </c>
      <c r="O22" s="355"/>
      <c r="P22" s="355"/>
      <c r="Q22" s="355"/>
      <c r="R22" s="355">
        <f>N22*L22*K22</f>
        <v>0.83999999999999986</v>
      </c>
      <c r="S22" s="355">
        <v>0.84</v>
      </c>
      <c r="T22" s="49"/>
      <c r="U22" s="50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outlineLevel="2" x14ac:dyDescent="0.35">
      <c r="C23" s="44"/>
      <c r="D23" s="51"/>
      <c r="E23" s="4"/>
      <c r="F23" s="52"/>
      <c r="G23" s="33"/>
      <c r="H23" s="532"/>
      <c r="I23" s="353" t="s">
        <v>2472</v>
      </c>
      <c r="J23" s="355"/>
      <c r="K23" s="355">
        <v>4</v>
      </c>
      <c r="L23" s="355">
        <v>1.45</v>
      </c>
      <c r="M23" s="355"/>
      <c r="N23" s="355">
        <v>0.2</v>
      </c>
      <c r="O23" s="355"/>
      <c r="P23" s="355"/>
      <c r="Q23" s="355"/>
      <c r="R23" s="355">
        <f>N23*L23*K23</f>
        <v>1.1599999999999999</v>
      </c>
      <c r="S23" s="355">
        <v>1.1599999999999999</v>
      </c>
      <c r="T23" s="49"/>
      <c r="U23" s="50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outlineLevel="2" x14ac:dyDescent="0.35">
      <c r="C24" s="44"/>
      <c r="D24" s="51"/>
      <c r="E24" s="4"/>
      <c r="F24" s="52"/>
      <c r="G24" s="33"/>
      <c r="H24" s="533"/>
      <c r="I24" s="353" t="s">
        <v>2473</v>
      </c>
      <c r="J24" s="355"/>
      <c r="K24" s="355">
        <v>3</v>
      </c>
      <c r="L24" s="355">
        <v>5.8</v>
      </c>
      <c r="M24" s="355"/>
      <c r="N24" s="355">
        <v>0.2</v>
      </c>
      <c r="O24" s="355"/>
      <c r="P24" s="355"/>
      <c r="Q24" s="355"/>
      <c r="R24" s="355">
        <f>N24*L24*K24</f>
        <v>3.4799999999999995</v>
      </c>
      <c r="S24" s="355">
        <v>3.48</v>
      </c>
      <c r="T24" s="49"/>
      <c r="U24" s="50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outlineLevel="2" x14ac:dyDescent="0.35">
      <c r="C25" s="44"/>
      <c r="D25" s="51"/>
      <c r="E25" s="4"/>
      <c r="F25" s="52"/>
      <c r="G25" s="33"/>
      <c r="H25" s="53"/>
      <c r="I25" s="54"/>
      <c r="J25" s="55"/>
      <c r="K25" s="56"/>
      <c r="L25" s="56"/>
      <c r="M25" s="56"/>
      <c r="N25" s="56"/>
      <c r="O25" s="56"/>
      <c r="P25" s="56"/>
      <c r="Q25" s="56"/>
      <c r="R25" s="56"/>
      <c r="S25" s="56"/>
      <c r="T25" s="49"/>
      <c r="U25" s="50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outlineLevel="2" x14ac:dyDescent="0.35">
      <c r="C26" s="44"/>
      <c r="D26" s="51"/>
      <c r="E26" s="4"/>
      <c r="F26" s="52"/>
      <c r="G26" s="33"/>
      <c r="H26" s="53"/>
      <c r="I26" s="54"/>
      <c r="J26" s="55"/>
      <c r="K26" s="56"/>
      <c r="L26" s="56"/>
      <c r="M26" s="56"/>
      <c r="N26" s="56"/>
      <c r="O26" s="56"/>
      <c r="P26" s="56"/>
      <c r="Q26" s="56"/>
      <c r="R26" s="56"/>
      <c r="S26" s="56"/>
      <c r="T26" s="49"/>
      <c r="U26" s="50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ht="56.4" customHeight="1" outlineLevel="2" x14ac:dyDescent="0.35">
      <c r="A27" s="1">
        <v>3</v>
      </c>
      <c r="B27" s="2" t="s">
        <v>382</v>
      </c>
      <c r="C27" s="44" t="s">
        <v>50</v>
      </c>
      <c r="D27" s="51">
        <v>92267</v>
      </c>
      <c r="E27" s="4" t="s">
        <v>45</v>
      </c>
      <c r="F27" s="4" t="s">
        <v>383</v>
      </c>
      <c r="G27" s="58">
        <v>1</v>
      </c>
      <c r="H27" s="46" t="s">
        <v>382</v>
      </c>
      <c r="I27" s="47" t="s">
        <v>384</v>
      </c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>
        <f>SUM(S28:S29)</f>
        <v>21.26</v>
      </c>
      <c r="U27" s="50" t="s">
        <v>47</v>
      </c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outlineLevel="2" x14ac:dyDescent="0.35">
      <c r="A28" s="1">
        <v>4</v>
      </c>
      <c r="B28" s="2" t="s">
        <v>385</v>
      </c>
      <c r="C28" s="44"/>
      <c r="D28" s="51"/>
      <c r="E28" s="4"/>
      <c r="F28" s="52" t="s">
        <v>386</v>
      </c>
      <c r="G28" s="33">
        <v>1</v>
      </c>
      <c r="H28" s="53" t="s">
        <v>385</v>
      </c>
      <c r="I28" s="54" t="s">
        <v>387</v>
      </c>
      <c r="J28" s="55"/>
      <c r="K28" s="56">
        <v>1</v>
      </c>
      <c r="L28" s="56">
        <v>12.55</v>
      </c>
      <c r="M28" s="56"/>
      <c r="N28" s="56"/>
      <c r="O28" s="56"/>
      <c r="P28" s="56"/>
      <c r="Q28" s="56"/>
      <c r="R28" s="56">
        <v>12.55</v>
      </c>
      <c r="S28" s="56">
        <v>12.55</v>
      </c>
      <c r="T28" s="49"/>
      <c r="U28" s="50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outlineLevel="2" x14ac:dyDescent="0.35">
      <c r="A29" s="1">
        <v>4</v>
      </c>
      <c r="B29" s="2" t="s">
        <v>388</v>
      </c>
      <c r="C29" s="44"/>
      <c r="D29" s="51"/>
      <c r="E29" s="4"/>
      <c r="F29" s="52" t="s">
        <v>389</v>
      </c>
      <c r="G29" s="33">
        <v>1</v>
      </c>
      <c r="H29" s="53" t="s">
        <v>388</v>
      </c>
      <c r="I29" s="54" t="s">
        <v>390</v>
      </c>
      <c r="J29" s="55"/>
      <c r="K29" s="56">
        <v>1</v>
      </c>
      <c r="L29" s="56">
        <v>8.7100000000000009</v>
      </c>
      <c r="M29" s="56"/>
      <c r="N29" s="56"/>
      <c r="O29" s="56"/>
      <c r="P29" s="56"/>
      <c r="Q29" s="56"/>
      <c r="R29" s="56">
        <v>8.7100000000000009</v>
      </c>
      <c r="S29" s="56">
        <v>8.7100000000000009</v>
      </c>
      <c r="T29" s="49"/>
      <c r="U29" s="50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outlineLevel="2" x14ac:dyDescent="0.35">
      <c r="A30" s="1">
        <v>4</v>
      </c>
      <c r="B30" s="2" t="s">
        <v>397</v>
      </c>
      <c r="C30" s="44"/>
      <c r="D30" s="51"/>
      <c r="E30" s="4"/>
      <c r="F30" s="52" t="s">
        <v>398</v>
      </c>
      <c r="G30" s="33">
        <v>1</v>
      </c>
      <c r="H30" s="53"/>
      <c r="I30" s="54"/>
      <c r="J30" s="55"/>
      <c r="K30" s="56">
        <v>1</v>
      </c>
      <c r="L30" s="56"/>
      <c r="M30" s="56"/>
      <c r="N30" s="56"/>
      <c r="O30" s="56"/>
      <c r="P30" s="56"/>
      <c r="Q30" s="56"/>
      <c r="R30" s="56"/>
      <c r="S30" s="56"/>
      <c r="T30" s="49"/>
      <c r="U30" s="5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ht="80.400000000000006" customHeight="1" outlineLevel="2" x14ac:dyDescent="0.35">
      <c r="A31" s="1">
        <v>3</v>
      </c>
      <c r="B31" s="2" t="s">
        <v>400</v>
      </c>
      <c r="C31" s="44" t="s">
        <v>50</v>
      </c>
      <c r="D31" s="51">
        <v>92759</v>
      </c>
      <c r="E31" s="4" t="s">
        <v>45</v>
      </c>
      <c r="F31" s="4" t="s">
        <v>401</v>
      </c>
      <c r="G31" s="58">
        <v>1</v>
      </c>
      <c r="H31" s="46" t="s">
        <v>400</v>
      </c>
      <c r="I31" s="47" t="s">
        <v>402</v>
      </c>
      <c r="J31" s="48"/>
      <c r="K31" s="48"/>
      <c r="L31" s="49"/>
      <c r="M31" s="49"/>
      <c r="N31" s="49"/>
      <c r="O31" s="49"/>
      <c r="P31" s="49"/>
      <c r="Q31" s="49"/>
      <c r="R31" s="49"/>
      <c r="S31" s="49"/>
      <c r="T31" s="49">
        <f>SUM(S32:S32)</f>
        <v>177.7</v>
      </c>
      <c r="U31" s="50" t="s">
        <v>273</v>
      </c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outlineLevel="2" x14ac:dyDescent="0.35">
      <c r="A32" s="1">
        <v>4</v>
      </c>
      <c r="B32" s="2" t="s">
        <v>417</v>
      </c>
      <c r="C32" s="44"/>
      <c r="D32" s="51"/>
      <c r="E32" s="4"/>
      <c r="F32" s="52" t="s">
        <v>418</v>
      </c>
      <c r="G32" s="33">
        <v>1</v>
      </c>
      <c r="H32" s="53" t="s">
        <v>417</v>
      </c>
      <c r="I32" s="54" t="s">
        <v>369</v>
      </c>
      <c r="J32" s="55"/>
      <c r="K32" s="56">
        <v>1</v>
      </c>
      <c r="L32" s="56">
        <v>177.7</v>
      </c>
      <c r="M32" s="56"/>
      <c r="N32" s="56"/>
      <c r="O32" s="56"/>
      <c r="P32" s="56"/>
      <c r="Q32" s="56"/>
      <c r="R32" s="56">
        <v>177.7</v>
      </c>
      <c r="S32" s="56">
        <v>177.7</v>
      </c>
      <c r="T32" s="49"/>
      <c r="U32" s="50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outlineLevel="2" x14ac:dyDescent="0.35">
      <c r="C33" s="44"/>
      <c r="D33" s="51"/>
      <c r="E33" s="4"/>
      <c r="F33" s="52"/>
      <c r="G33" s="33"/>
      <c r="H33" s="53"/>
      <c r="I33" s="54"/>
      <c r="J33" s="55"/>
      <c r="K33" s="56"/>
      <c r="L33" s="56"/>
      <c r="M33" s="56"/>
      <c r="N33" s="56"/>
      <c r="O33" s="56"/>
      <c r="P33" s="56"/>
      <c r="Q33" s="56"/>
      <c r="R33" s="56"/>
      <c r="S33" s="56"/>
      <c r="T33" s="49"/>
      <c r="U33" s="50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72.5" outlineLevel="2" x14ac:dyDescent="0.35">
      <c r="A34" s="1">
        <v>3</v>
      </c>
      <c r="B34" s="2" t="s">
        <v>427</v>
      </c>
      <c r="C34" s="44" t="s">
        <v>50</v>
      </c>
      <c r="D34" s="51">
        <v>92760</v>
      </c>
      <c r="E34" s="4" t="s">
        <v>45</v>
      </c>
      <c r="F34" s="4" t="s">
        <v>428</v>
      </c>
      <c r="G34" s="33">
        <v>1</v>
      </c>
      <c r="H34" s="46" t="s">
        <v>427</v>
      </c>
      <c r="I34" s="47" t="s">
        <v>429</v>
      </c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>
        <v>0.2</v>
      </c>
      <c r="U34" s="50" t="s">
        <v>273</v>
      </c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outlineLevel="2" x14ac:dyDescent="0.35">
      <c r="A35" s="1">
        <v>4</v>
      </c>
      <c r="B35" s="2" t="s">
        <v>430</v>
      </c>
      <c r="C35" s="44"/>
      <c r="D35" s="51"/>
      <c r="E35" s="4"/>
      <c r="F35" s="52" t="s">
        <v>431</v>
      </c>
      <c r="G35" s="33">
        <v>1</v>
      </c>
      <c r="H35" s="53" t="s">
        <v>430</v>
      </c>
      <c r="I35" s="54" t="s">
        <v>369</v>
      </c>
      <c r="J35" s="55"/>
      <c r="K35" s="56">
        <v>1</v>
      </c>
      <c r="L35" s="56">
        <v>0.2</v>
      </c>
      <c r="M35" s="56"/>
      <c r="N35" s="56"/>
      <c r="O35" s="56"/>
      <c r="P35" s="56"/>
      <c r="Q35" s="56"/>
      <c r="R35" s="56">
        <v>0.2</v>
      </c>
      <c r="S35" s="56">
        <v>0.2</v>
      </c>
      <c r="T35" s="49"/>
      <c r="U35" s="50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outlineLevel="2" x14ac:dyDescent="0.35">
      <c r="A36" s="1">
        <v>4</v>
      </c>
      <c r="B36" s="2" t="s">
        <v>432</v>
      </c>
      <c r="C36" s="44"/>
      <c r="D36" s="51"/>
      <c r="E36" s="4"/>
      <c r="F36" s="52" t="s">
        <v>433</v>
      </c>
      <c r="G36" s="33">
        <v>1</v>
      </c>
      <c r="H36" s="53"/>
      <c r="I36" s="54"/>
      <c r="J36" s="55"/>
      <c r="K36" s="56"/>
      <c r="L36" s="56"/>
      <c r="M36" s="56"/>
      <c r="N36" s="56"/>
      <c r="O36" s="56"/>
      <c r="P36" s="56"/>
      <c r="Q36" s="56"/>
      <c r="R36" s="56"/>
      <c r="S36" s="56"/>
      <c r="T36" s="49"/>
      <c r="U36" s="50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72.5" outlineLevel="2" x14ac:dyDescent="0.35">
      <c r="A37" s="1">
        <v>3</v>
      </c>
      <c r="B37" s="2" t="s">
        <v>434</v>
      </c>
      <c r="C37" s="44" t="s">
        <v>50</v>
      </c>
      <c r="D37" s="51">
        <v>92761</v>
      </c>
      <c r="E37" s="4" t="s">
        <v>45</v>
      </c>
      <c r="F37" s="4" t="s">
        <v>435</v>
      </c>
      <c r="G37" s="33">
        <v>1</v>
      </c>
      <c r="H37" s="46" t="s">
        <v>434</v>
      </c>
      <c r="I37" s="47" t="s">
        <v>436</v>
      </c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>
        <f>SUM(S38:S38)</f>
        <v>408.5</v>
      </c>
      <c r="U37" s="50" t="s">
        <v>273</v>
      </c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outlineLevel="2" x14ac:dyDescent="0.35">
      <c r="A38" s="1">
        <v>4</v>
      </c>
      <c r="B38" s="2" t="s">
        <v>437</v>
      </c>
      <c r="C38" s="44"/>
      <c r="D38" s="51"/>
      <c r="E38" s="4"/>
      <c r="F38" s="52" t="s">
        <v>438</v>
      </c>
      <c r="G38" s="33">
        <v>1</v>
      </c>
      <c r="H38" s="53" t="s">
        <v>437</v>
      </c>
      <c r="I38" s="54" t="s">
        <v>369</v>
      </c>
      <c r="J38" s="55"/>
      <c r="K38" s="56">
        <v>1</v>
      </c>
      <c r="L38" s="56">
        <v>408.5</v>
      </c>
      <c r="M38" s="56"/>
      <c r="N38" s="56"/>
      <c r="O38" s="56"/>
      <c r="P38" s="56"/>
      <c r="Q38" s="56"/>
      <c r="R38" s="56">
        <v>408.5</v>
      </c>
      <c r="S38" s="56">
        <v>408.5</v>
      </c>
      <c r="T38" s="49"/>
      <c r="U38" s="50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outlineLevel="2" x14ac:dyDescent="0.35">
      <c r="A39" s="1">
        <v>4</v>
      </c>
      <c r="B39" s="2" t="s">
        <v>445</v>
      </c>
      <c r="C39" s="44"/>
      <c r="D39" s="51"/>
      <c r="E39" s="4"/>
      <c r="F39" s="52" t="s">
        <v>446</v>
      </c>
      <c r="G39" s="33">
        <v>1</v>
      </c>
      <c r="H39" s="53"/>
      <c r="I39" s="54"/>
      <c r="J39" s="55"/>
      <c r="K39" s="56"/>
      <c r="L39" s="56"/>
      <c r="M39" s="56"/>
      <c r="N39" s="56"/>
      <c r="O39" s="56"/>
      <c r="P39" s="56"/>
      <c r="Q39" s="56"/>
      <c r="R39" s="56"/>
      <c r="S39" s="56"/>
      <c r="T39" s="49"/>
      <c r="U39" s="50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72.5" outlineLevel="2" x14ac:dyDescent="0.35">
      <c r="A40" s="1">
        <v>3</v>
      </c>
      <c r="B40" s="2" t="s">
        <v>447</v>
      </c>
      <c r="C40" s="44" t="s">
        <v>50</v>
      </c>
      <c r="D40" s="51">
        <v>92762</v>
      </c>
      <c r="E40" s="4" t="s">
        <v>45</v>
      </c>
      <c r="F40" s="4" t="s">
        <v>448</v>
      </c>
      <c r="G40" s="33">
        <v>1</v>
      </c>
      <c r="H40" s="46" t="s">
        <v>447</v>
      </c>
      <c r="I40" s="47" t="s">
        <v>449</v>
      </c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>
        <f>SUM(S41:S41)</f>
        <v>99.9</v>
      </c>
      <c r="U40" s="50" t="s">
        <v>273</v>
      </c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outlineLevel="2" x14ac:dyDescent="0.35">
      <c r="A41" s="1">
        <v>4</v>
      </c>
      <c r="B41" s="2" t="s">
        <v>458</v>
      </c>
      <c r="C41" s="44"/>
      <c r="D41" s="51"/>
      <c r="E41" s="4"/>
      <c r="F41" s="52" t="s">
        <v>459</v>
      </c>
      <c r="G41" s="33">
        <v>1</v>
      </c>
      <c r="H41" s="53" t="s">
        <v>458</v>
      </c>
      <c r="I41" s="54" t="s">
        <v>357</v>
      </c>
      <c r="J41" s="55"/>
      <c r="K41" s="56">
        <v>1</v>
      </c>
      <c r="L41" s="56">
        <v>99.9</v>
      </c>
      <c r="M41" s="56"/>
      <c r="N41" s="56"/>
      <c r="O41" s="56"/>
      <c r="P41" s="56"/>
      <c r="Q41" s="56"/>
      <c r="R41" s="56">
        <v>99.9</v>
      </c>
      <c r="S41" s="56">
        <v>99.9</v>
      </c>
      <c r="T41" s="49"/>
      <c r="U41" s="50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outlineLevel="2" x14ac:dyDescent="0.35">
      <c r="C42" s="44"/>
      <c r="D42" s="51"/>
      <c r="E42" s="4"/>
      <c r="F42" s="52"/>
      <c r="G42" s="33"/>
      <c r="H42" s="53"/>
      <c r="I42" s="54"/>
      <c r="J42" s="55"/>
      <c r="K42" s="56"/>
      <c r="L42" s="56"/>
      <c r="M42" s="56"/>
      <c r="N42" s="56"/>
      <c r="O42" s="56"/>
      <c r="P42" s="56"/>
      <c r="Q42" s="56"/>
      <c r="R42" s="56"/>
      <c r="S42" s="56"/>
      <c r="T42" s="49"/>
      <c r="U42" s="50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ht="58" outlineLevel="2" x14ac:dyDescent="0.35">
      <c r="A43" s="1">
        <v>3</v>
      </c>
      <c r="B43" s="2" t="s">
        <v>487</v>
      </c>
      <c r="C43" s="44" t="s">
        <v>50</v>
      </c>
      <c r="D43" s="51">
        <v>92768</v>
      </c>
      <c r="E43" s="4" t="s">
        <v>45</v>
      </c>
      <c r="F43" s="4" t="s">
        <v>488</v>
      </c>
      <c r="G43" s="33">
        <v>1</v>
      </c>
      <c r="H43" s="46" t="s">
        <v>487</v>
      </c>
      <c r="I43" s="47" t="s">
        <v>489</v>
      </c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>
        <f>SUM(S44:S44)</f>
        <v>17.8</v>
      </c>
      <c r="U43" s="50" t="s">
        <v>273</v>
      </c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outlineLevel="2" x14ac:dyDescent="0.35">
      <c r="A44" s="1">
        <v>4</v>
      </c>
      <c r="B44" s="2" t="s">
        <v>490</v>
      </c>
      <c r="C44" s="44"/>
      <c r="D44" s="51"/>
      <c r="E44" s="4"/>
      <c r="F44" s="52" t="s">
        <v>491</v>
      </c>
      <c r="G44" s="33">
        <v>1</v>
      </c>
      <c r="H44" s="53" t="s">
        <v>490</v>
      </c>
      <c r="I44" s="54" t="s">
        <v>387</v>
      </c>
      <c r="J44" s="55"/>
      <c r="K44" s="56">
        <v>1</v>
      </c>
      <c r="L44" s="56">
        <v>17.8</v>
      </c>
      <c r="M44" s="56"/>
      <c r="N44" s="56"/>
      <c r="O44" s="56"/>
      <c r="P44" s="56"/>
      <c r="Q44" s="56"/>
      <c r="R44" s="56">
        <v>17.8</v>
      </c>
      <c r="S44" s="56">
        <v>17.8</v>
      </c>
      <c r="T44" s="49"/>
      <c r="U44" s="50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ht="58" outlineLevel="2" x14ac:dyDescent="0.35">
      <c r="A45" s="1">
        <v>3</v>
      </c>
      <c r="B45" s="2" t="s">
        <v>498</v>
      </c>
      <c r="C45" s="44" t="s">
        <v>50</v>
      </c>
      <c r="D45" s="51">
        <v>92769</v>
      </c>
      <c r="E45" s="4" t="s">
        <v>45</v>
      </c>
      <c r="F45" s="4" t="s">
        <v>499</v>
      </c>
      <c r="G45" s="33">
        <v>1</v>
      </c>
      <c r="H45" s="46" t="s">
        <v>498</v>
      </c>
      <c r="I45" s="47" t="s">
        <v>500</v>
      </c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>
        <f>SUM(S46:S46)</f>
        <v>36.1</v>
      </c>
      <c r="U45" s="50" t="s">
        <v>273</v>
      </c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outlineLevel="2" x14ac:dyDescent="0.35">
      <c r="A46" s="1">
        <v>4</v>
      </c>
      <c r="B46" s="2" t="s">
        <v>501</v>
      </c>
      <c r="C46" s="44"/>
      <c r="D46" s="51"/>
      <c r="E46" s="4"/>
      <c r="F46" s="52" t="s">
        <v>502</v>
      </c>
      <c r="G46" s="33">
        <v>1</v>
      </c>
      <c r="H46" s="53" t="s">
        <v>501</v>
      </c>
      <c r="I46" s="54" t="s">
        <v>387</v>
      </c>
      <c r="J46" s="55"/>
      <c r="K46" s="56">
        <v>1</v>
      </c>
      <c r="L46" s="56">
        <v>36.1</v>
      </c>
      <c r="M46" s="56"/>
      <c r="N46" s="56"/>
      <c r="O46" s="56"/>
      <c r="P46" s="56"/>
      <c r="Q46" s="56"/>
      <c r="R46" s="56">
        <v>36.1</v>
      </c>
      <c r="S46" s="56">
        <v>36.1</v>
      </c>
      <c r="T46" s="49"/>
      <c r="U46" s="50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outlineLevel="2" x14ac:dyDescent="0.35">
      <c r="A47" s="1">
        <v>4</v>
      </c>
      <c r="B47" s="2" t="s">
        <v>507</v>
      </c>
      <c r="C47" s="44"/>
      <c r="D47" s="51"/>
      <c r="E47" s="4"/>
      <c r="F47" s="52" t="s">
        <v>508</v>
      </c>
      <c r="G47" s="33">
        <v>4</v>
      </c>
      <c r="H47" s="53"/>
      <c r="I47" s="54"/>
      <c r="J47" s="55"/>
      <c r="K47" s="56"/>
      <c r="L47" s="56"/>
      <c r="M47" s="56"/>
      <c r="N47" s="56"/>
      <c r="O47" s="56"/>
      <c r="P47" s="56"/>
      <c r="Q47" s="56"/>
      <c r="R47" s="56"/>
      <c r="S47" s="56"/>
      <c r="T47" s="49"/>
      <c r="U47" s="50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ht="58" outlineLevel="2" x14ac:dyDescent="0.35">
      <c r="A48" s="1">
        <v>3</v>
      </c>
      <c r="B48" s="2" t="s">
        <v>509</v>
      </c>
      <c r="C48" s="44" t="s">
        <v>50</v>
      </c>
      <c r="D48" s="51">
        <v>92770</v>
      </c>
      <c r="E48" s="4" t="s">
        <v>45</v>
      </c>
      <c r="F48" s="4" t="s">
        <v>510</v>
      </c>
      <c r="G48" s="33">
        <v>1</v>
      </c>
      <c r="H48" s="46" t="s">
        <v>509</v>
      </c>
      <c r="I48" s="47" t="s">
        <v>511</v>
      </c>
      <c r="J48" s="48"/>
      <c r="K48" s="48"/>
      <c r="L48" s="49"/>
      <c r="M48" s="49"/>
      <c r="N48" s="49"/>
      <c r="O48" s="49"/>
      <c r="P48" s="49"/>
      <c r="Q48" s="49"/>
      <c r="R48" s="49"/>
      <c r="S48" s="49"/>
      <c r="T48" s="49">
        <f>SUM(S49:S49)</f>
        <v>38.9</v>
      </c>
      <c r="U48" s="50" t="s">
        <v>273</v>
      </c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outlineLevel="2" x14ac:dyDescent="0.35">
      <c r="A49" s="1">
        <v>4</v>
      </c>
      <c r="B49" s="2" t="s">
        <v>512</v>
      </c>
      <c r="C49" s="44"/>
      <c r="D49" s="51"/>
      <c r="E49" s="4"/>
      <c r="F49" s="52" t="s">
        <v>513</v>
      </c>
      <c r="G49" s="33">
        <v>1</v>
      </c>
      <c r="H49" s="53" t="s">
        <v>512</v>
      </c>
      <c r="I49" s="54" t="s">
        <v>390</v>
      </c>
      <c r="J49" s="55"/>
      <c r="K49" s="56">
        <v>1</v>
      </c>
      <c r="L49" s="56">
        <v>38.9</v>
      </c>
      <c r="M49" s="56"/>
      <c r="N49" s="56"/>
      <c r="O49" s="56"/>
      <c r="P49" s="56"/>
      <c r="Q49" s="56"/>
      <c r="R49" s="56">
        <v>38.9</v>
      </c>
      <c r="S49" s="56">
        <v>38.9</v>
      </c>
      <c r="T49" s="49"/>
      <c r="U49" s="50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outlineLevel="2" x14ac:dyDescent="0.35">
      <c r="C50" s="44"/>
      <c r="D50" s="51"/>
      <c r="E50" s="4"/>
      <c r="F50" s="52"/>
      <c r="G50" s="33"/>
      <c r="H50" s="53"/>
      <c r="I50" s="54"/>
      <c r="J50" s="55"/>
      <c r="K50" s="56"/>
      <c r="L50" s="56"/>
      <c r="M50" s="56"/>
      <c r="N50" s="56"/>
      <c r="O50" s="56"/>
      <c r="P50" s="56"/>
      <c r="Q50" s="56"/>
      <c r="R50" s="56"/>
      <c r="S50" s="56"/>
      <c r="T50" s="49"/>
      <c r="U50" s="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ht="72.5" outlineLevel="2" x14ac:dyDescent="0.35">
      <c r="A51" s="1">
        <v>3</v>
      </c>
      <c r="B51" s="2" t="s">
        <v>520</v>
      </c>
      <c r="C51" s="44" t="s">
        <v>50</v>
      </c>
      <c r="D51" s="51">
        <v>94966</v>
      </c>
      <c r="E51" s="4" t="s">
        <v>45</v>
      </c>
      <c r="F51" s="4" t="s">
        <v>521</v>
      </c>
      <c r="G51" s="58">
        <v>1</v>
      </c>
      <c r="H51" s="46" t="s">
        <v>520</v>
      </c>
      <c r="I51" s="47" t="s">
        <v>285</v>
      </c>
      <c r="J51" s="48"/>
      <c r="K51" s="48"/>
      <c r="L51" s="49"/>
      <c r="M51" s="49"/>
      <c r="N51" s="49"/>
      <c r="O51" s="49"/>
      <c r="P51" s="49"/>
      <c r="Q51" s="49"/>
      <c r="R51" s="49"/>
      <c r="S51" s="49"/>
      <c r="T51" s="49">
        <f>SUM(S52:S54)</f>
        <v>12.83</v>
      </c>
      <c r="U51" s="50" t="s">
        <v>101</v>
      </c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outlineLevel="2" x14ac:dyDescent="0.35">
      <c r="A52" s="1">
        <v>4</v>
      </c>
      <c r="B52" s="2" t="s">
        <v>534</v>
      </c>
      <c r="C52" s="44"/>
      <c r="D52" s="51"/>
      <c r="E52" s="4"/>
      <c r="F52" s="52" t="s">
        <v>535</v>
      </c>
      <c r="G52" s="33">
        <v>7</v>
      </c>
      <c r="H52" s="53" t="s">
        <v>534</v>
      </c>
      <c r="I52" s="352" t="s">
        <v>369</v>
      </c>
      <c r="J52" s="55"/>
      <c r="K52" s="56">
        <v>1</v>
      </c>
      <c r="L52" s="56">
        <v>10.19</v>
      </c>
      <c r="M52" s="56"/>
      <c r="N52" s="56"/>
      <c r="O52" s="56"/>
      <c r="P52" s="56"/>
      <c r="Q52" s="56"/>
      <c r="R52" s="56">
        <v>10.19</v>
      </c>
      <c r="S52" s="56">
        <v>10.19</v>
      </c>
      <c r="T52" s="49"/>
      <c r="U52" s="50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outlineLevel="2" x14ac:dyDescent="0.35">
      <c r="A53" s="1">
        <v>4</v>
      </c>
      <c r="B53" s="2" t="s">
        <v>544</v>
      </c>
      <c r="C53" s="44"/>
      <c r="D53" s="51"/>
      <c r="E53" s="4"/>
      <c r="F53" s="52" t="s">
        <v>545</v>
      </c>
      <c r="G53" s="33">
        <v>1</v>
      </c>
      <c r="H53" s="53" t="s">
        <v>544</v>
      </c>
      <c r="I53" s="352" t="s">
        <v>387</v>
      </c>
      <c r="J53" s="55"/>
      <c r="K53" s="56">
        <v>1</v>
      </c>
      <c r="L53" s="56">
        <v>1.25</v>
      </c>
      <c r="M53" s="56"/>
      <c r="N53" s="56"/>
      <c r="O53" s="56"/>
      <c r="P53" s="56"/>
      <c r="Q53" s="56"/>
      <c r="R53" s="56">
        <v>1.25</v>
      </c>
      <c r="S53" s="56">
        <v>1.25</v>
      </c>
      <c r="T53" s="49"/>
      <c r="U53" s="50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outlineLevel="2" x14ac:dyDescent="0.35">
      <c r="A54" s="1">
        <v>4</v>
      </c>
      <c r="B54" s="2" t="s">
        <v>546</v>
      </c>
      <c r="C54" s="44"/>
      <c r="D54" s="51"/>
      <c r="E54" s="4"/>
      <c r="F54" s="52" t="s">
        <v>547</v>
      </c>
      <c r="G54" s="33">
        <v>1</v>
      </c>
      <c r="H54" s="53" t="s">
        <v>546</v>
      </c>
      <c r="I54" s="352" t="s">
        <v>548</v>
      </c>
      <c r="J54" s="55"/>
      <c r="K54" s="56">
        <v>1</v>
      </c>
      <c r="L54" s="56">
        <v>1.39</v>
      </c>
      <c r="M54" s="56"/>
      <c r="N54" s="56"/>
      <c r="O54" s="56"/>
      <c r="P54" s="56"/>
      <c r="Q54" s="56"/>
      <c r="R54" s="56">
        <v>1.39</v>
      </c>
      <c r="S54" s="56">
        <v>1.39</v>
      </c>
      <c r="T54" s="49"/>
      <c r="U54" s="50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outlineLevel="2" x14ac:dyDescent="0.35">
      <c r="C55" s="44"/>
      <c r="D55" s="51"/>
      <c r="E55" s="4"/>
      <c r="F55" s="52"/>
      <c r="G55" s="33"/>
      <c r="H55" s="531" t="s">
        <v>2459</v>
      </c>
      <c r="I55" s="353" t="s">
        <v>2469</v>
      </c>
      <c r="J55" s="354"/>
      <c r="K55" s="355">
        <v>10</v>
      </c>
      <c r="L55" s="355">
        <v>8.1</v>
      </c>
      <c r="M55" s="354"/>
      <c r="N55" s="355">
        <v>0.2</v>
      </c>
      <c r="O55" s="56"/>
      <c r="P55" s="56">
        <v>0.15</v>
      </c>
      <c r="Q55" s="56"/>
      <c r="R55" s="56">
        <f t="shared" ref="R55:R60" si="0">K55*L55*N55*P55</f>
        <v>2.4299999999999997</v>
      </c>
      <c r="S55" s="56">
        <v>2.4300000000000002</v>
      </c>
      <c r="T55" s="49"/>
      <c r="U55" s="50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outlineLevel="2" x14ac:dyDescent="0.35">
      <c r="C56" s="44"/>
      <c r="D56" s="51"/>
      <c r="E56" s="4"/>
      <c r="F56" s="52"/>
      <c r="G56" s="33"/>
      <c r="H56" s="532"/>
      <c r="I56" s="353" t="s">
        <v>2470</v>
      </c>
      <c r="J56" s="354"/>
      <c r="K56" s="355">
        <v>2</v>
      </c>
      <c r="L56" s="355">
        <v>9.1</v>
      </c>
      <c r="M56" s="354"/>
      <c r="N56" s="355">
        <v>0.3</v>
      </c>
      <c r="O56" s="56"/>
      <c r="P56" s="56">
        <v>0.2</v>
      </c>
      <c r="Q56" s="56"/>
      <c r="R56" s="56">
        <f t="shared" si="0"/>
        <v>1.0920000000000001</v>
      </c>
      <c r="S56" s="56">
        <v>1.1000000000000001</v>
      </c>
      <c r="T56" s="49"/>
      <c r="U56" s="50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outlineLevel="2" x14ac:dyDescent="0.35">
      <c r="C57" s="44"/>
      <c r="D57" s="51"/>
      <c r="E57" s="4"/>
      <c r="F57" s="52"/>
      <c r="G57" s="33"/>
      <c r="H57" s="532"/>
      <c r="I57" s="534" t="s">
        <v>2471</v>
      </c>
      <c r="J57" s="355" t="s">
        <v>2474</v>
      </c>
      <c r="K57" s="355">
        <v>2</v>
      </c>
      <c r="L57" s="355">
        <v>1.4</v>
      </c>
      <c r="M57" s="355"/>
      <c r="N57" s="355">
        <v>0.17</v>
      </c>
      <c r="O57" s="56"/>
      <c r="P57" s="56">
        <v>0.3</v>
      </c>
      <c r="Q57" s="56"/>
      <c r="R57" s="56">
        <f t="shared" si="0"/>
        <v>0.14279999999999998</v>
      </c>
      <c r="S57" s="56">
        <v>0.15</v>
      </c>
      <c r="T57" s="49"/>
      <c r="U57" s="50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outlineLevel="2" x14ac:dyDescent="0.35">
      <c r="C58" s="44"/>
      <c r="D58" s="51"/>
      <c r="E58" s="4"/>
      <c r="F58" s="52"/>
      <c r="G58" s="33"/>
      <c r="H58" s="532"/>
      <c r="I58" s="535"/>
      <c r="J58" s="355" t="s">
        <v>2475</v>
      </c>
      <c r="K58" s="355">
        <v>1</v>
      </c>
      <c r="L58" s="355">
        <v>1.4</v>
      </c>
      <c r="M58" s="355"/>
      <c r="N58" s="355">
        <v>0.17</v>
      </c>
      <c r="O58" s="56"/>
      <c r="P58" s="56">
        <v>0.45</v>
      </c>
      <c r="Q58" s="56"/>
      <c r="R58" s="56">
        <f t="shared" si="0"/>
        <v>0.1071</v>
      </c>
      <c r="S58" s="56">
        <v>0.11</v>
      </c>
      <c r="T58" s="49"/>
      <c r="U58" s="50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outlineLevel="2" x14ac:dyDescent="0.35">
      <c r="C59" s="44"/>
      <c r="D59" s="51"/>
      <c r="E59" s="4"/>
      <c r="F59" s="52"/>
      <c r="G59" s="33"/>
      <c r="H59" s="532"/>
      <c r="I59" s="353" t="s">
        <v>2472</v>
      </c>
      <c r="J59" s="355"/>
      <c r="K59" s="355">
        <v>6</v>
      </c>
      <c r="L59" s="355">
        <v>1.45</v>
      </c>
      <c r="M59" s="355"/>
      <c r="N59" s="355">
        <v>0.15</v>
      </c>
      <c r="O59" s="56"/>
      <c r="P59" s="56">
        <v>0.28999999999999998</v>
      </c>
      <c r="Q59" s="56"/>
      <c r="R59" s="56">
        <f t="shared" si="0"/>
        <v>0.37844999999999995</v>
      </c>
      <c r="S59" s="56">
        <v>0.38</v>
      </c>
      <c r="T59" s="49"/>
      <c r="U59" s="50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outlineLevel="2" x14ac:dyDescent="0.35">
      <c r="C60" s="44"/>
      <c r="D60" s="51"/>
      <c r="E60" s="4"/>
      <c r="F60" s="52"/>
      <c r="G60" s="33"/>
      <c r="H60" s="533"/>
      <c r="I60" s="353" t="s">
        <v>2473</v>
      </c>
      <c r="J60" s="355"/>
      <c r="K60" s="355">
        <v>3</v>
      </c>
      <c r="L60" s="355">
        <v>5.8</v>
      </c>
      <c r="M60" s="355"/>
      <c r="N60" s="355">
        <v>0.2</v>
      </c>
      <c r="O60" s="56"/>
      <c r="P60" s="56">
        <v>0.37</v>
      </c>
      <c r="Q60" s="56"/>
      <c r="R60" s="56">
        <f t="shared" si="0"/>
        <v>1.2876000000000001</v>
      </c>
      <c r="S60" s="56">
        <v>1.29</v>
      </c>
      <c r="T60" s="49"/>
      <c r="U60" s="5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outlineLevel="2" x14ac:dyDescent="0.35">
      <c r="C61" s="44"/>
      <c r="D61" s="51"/>
      <c r="E61" s="4"/>
      <c r="F61" s="52"/>
      <c r="G61" s="33"/>
      <c r="H61" s="53"/>
      <c r="I61" s="54"/>
      <c r="J61" s="55"/>
      <c r="K61" s="56"/>
      <c r="L61" s="56"/>
      <c r="M61" s="56"/>
      <c r="N61" s="56"/>
      <c r="O61" s="56"/>
      <c r="P61" s="56"/>
      <c r="Q61" s="56"/>
      <c r="R61" s="56"/>
      <c r="S61" s="56"/>
      <c r="T61" s="49"/>
      <c r="U61" s="50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ht="58" outlineLevel="2" x14ac:dyDescent="0.35">
      <c r="A62" s="1">
        <v>3</v>
      </c>
      <c r="B62" s="2" t="s">
        <v>555</v>
      </c>
      <c r="C62" s="44" t="s">
        <v>50</v>
      </c>
      <c r="D62" s="51">
        <v>103670</v>
      </c>
      <c r="E62" s="4" t="s">
        <v>45</v>
      </c>
      <c r="F62" s="4" t="s">
        <v>556</v>
      </c>
      <c r="G62" s="58">
        <v>1</v>
      </c>
      <c r="H62" s="46" t="s">
        <v>555</v>
      </c>
      <c r="I62" s="47" t="s">
        <v>299</v>
      </c>
      <c r="J62" s="48"/>
      <c r="K62" s="48"/>
      <c r="L62" s="49"/>
      <c r="M62" s="49"/>
      <c r="N62" s="49"/>
      <c r="O62" s="49"/>
      <c r="P62" s="49"/>
      <c r="Q62" s="49"/>
      <c r="R62" s="49"/>
      <c r="S62" s="49"/>
      <c r="T62" s="49">
        <f>S63</f>
        <v>12.83</v>
      </c>
      <c r="U62" s="50" t="s">
        <v>101</v>
      </c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outlineLevel="2" x14ac:dyDescent="0.35">
      <c r="A63" s="1">
        <v>4</v>
      </c>
      <c r="B63" s="2" t="s">
        <v>557</v>
      </c>
      <c r="C63" s="44"/>
      <c r="D63" s="51"/>
      <c r="E63" s="4"/>
      <c r="F63" s="52" t="s">
        <v>558</v>
      </c>
      <c r="G63" s="33">
        <v>1</v>
      </c>
      <c r="H63" s="53"/>
      <c r="I63" s="54" t="s">
        <v>2476</v>
      </c>
      <c r="J63" s="55"/>
      <c r="K63" s="56">
        <v>1</v>
      </c>
      <c r="L63" s="56">
        <f>T51</f>
        <v>12.83</v>
      </c>
      <c r="M63" s="56"/>
      <c r="N63" s="56"/>
      <c r="O63" s="56"/>
      <c r="P63" s="56"/>
      <c r="Q63" s="56"/>
      <c r="R63" s="56">
        <f>L63</f>
        <v>12.83</v>
      </c>
      <c r="S63" s="56">
        <f>L63</f>
        <v>12.83</v>
      </c>
      <c r="T63" s="49"/>
      <c r="U63" s="50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outlineLevel="2" x14ac:dyDescent="0.35">
      <c r="A64" s="1">
        <v>2</v>
      </c>
      <c r="B64" s="2" t="s">
        <v>67</v>
      </c>
      <c r="C64" s="4"/>
      <c r="D64" s="51"/>
      <c r="E64" s="4"/>
      <c r="F64" s="38">
        <v>5</v>
      </c>
      <c r="G64" s="33">
        <v>1</v>
      </c>
      <c r="H64" s="39" t="s">
        <v>67</v>
      </c>
      <c r="I64" s="59" t="s">
        <v>573</v>
      </c>
      <c r="J64" s="41"/>
      <c r="K64" s="41"/>
      <c r="L64" s="41"/>
      <c r="M64" s="41"/>
      <c r="N64" s="42"/>
      <c r="O64" s="42"/>
      <c r="P64" s="42"/>
      <c r="Q64" s="42"/>
      <c r="R64" s="42"/>
      <c r="S64" s="42"/>
      <c r="T64" s="42"/>
      <c r="U64" s="43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ht="77.400000000000006" customHeight="1" outlineLevel="2" x14ac:dyDescent="0.35">
      <c r="A65" s="1">
        <v>3</v>
      </c>
      <c r="B65" s="2" t="s">
        <v>70</v>
      </c>
      <c r="C65" s="44" t="s">
        <v>50</v>
      </c>
      <c r="D65" s="51">
        <v>103356</v>
      </c>
      <c r="E65" s="4" t="s">
        <v>45</v>
      </c>
      <c r="F65" s="4" t="s">
        <v>574</v>
      </c>
      <c r="G65" s="33">
        <v>1</v>
      </c>
      <c r="H65" s="46" t="s">
        <v>70</v>
      </c>
      <c r="I65" s="47" t="s">
        <v>575</v>
      </c>
      <c r="J65" s="55" t="s">
        <v>2477</v>
      </c>
      <c r="K65" s="48"/>
      <c r="L65" s="49"/>
      <c r="M65" s="49"/>
      <c r="N65" s="49"/>
      <c r="O65" s="49"/>
      <c r="P65" s="49"/>
      <c r="Q65" s="49"/>
      <c r="R65" s="49"/>
      <c r="S65" s="49"/>
      <c r="T65" s="49">
        <f>SUM(S67:S135)*0.9</f>
        <v>876.7800000000002</v>
      </c>
      <c r="U65" s="50" t="s">
        <v>47</v>
      </c>
      <c r="W65" s="356">
        <v>76.7800000000002</v>
      </c>
      <c r="X65"/>
      <c r="Y65"/>
      <c r="Z65"/>
      <c r="AA65"/>
      <c r="AB65"/>
      <c r="AC65"/>
      <c r="AD65"/>
      <c r="AE65"/>
      <c r="AF65"/>
      <c r="AG65"/>
      <c r="AH65"/>
      <c r="AI65"/>
    </row>
    <row r="66" spans="1:35" outlineLevel="2" x14ac:dyDescent="0.35">
      <c r="A66" s="1">
        <v>4</v>
      </c>
      <c r="B66" s="2" t="s">
        <v>576</v>
      </c>
      <c r="C66" s="44"/>
      <c r="D66" s="51"/>
      <c r="E66" s="4"/>
      <c r="F66" s="52" t="s">
        <v>577</v>
      </c>
      <c r="G66" s="58">
        <v>1</v>
      </c>
      <c r="H66" s="53" t="s">
        <v>576</v>
      </c>
      <c r="I66" s="55" t="s">
        <v>182</v>
      </c>
      <c r="J66" s="55"/>
      <c r="K66" s="56"/>
      <c r="L66" s="56"/>
      <c r="M66" s="56"/>
      <c r="N66" s="56"/>
      <c r="O66" s="56"/>
      <c r="P66" s="56"/>
      <c r="Q66" s="56"/>
      <c r="R66" s="56"/>
      <c r="S66" s="56"/>
      <c r="T66" s="49"/>
      <c r="U66" s="50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outlineLevel="2" x14ac:dyDescent="0.35">
      <c r="A67" s="1">
        <v>4</v>
      </c>
      <c r="B67" s="2" t="s">
        <v>578</v>
      </c>
      <c r="C67" s="44"/>
      <c r="D67" s="51"/>
      <c r="E67" s="4"/>
      <c r="F67" s="52" t="s">
        <v>579</v>
      </c>
      <c r="G67" s="58">
        <v>1</v>
      </c>
      <c r="H67" s="53" t="s">
        <v>578</v>
      </c>
      <c r="I67" s="54" t="s">
        <v>580</v>
      </c>
      <c r="J67" s="55"/>
      <c r="K67" s="56">
        <v>1</v>
      </c>
      <c r="L67" s="56">
        <v>17.34</v>
      </c>
      <c r="M67" s="56"/>
      <c r="N67" s="56">
        <v>3</v>
      </c>
      <c r="O67" s="56"/>
      <c r="P67" s="56"/>
      <c r="Q67" s="56"/>
      <c r="R67" s="56">
        <v>52.019999999999996</v>
      </c>
      <c r="S67" s="56">
        <v>52.02</v>
      </c>
      <c r="T67" s="49"/>
      <c r="U67" s="50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outlineLevel="2" x14ac:dyDescent="0.35">
      <c r="A68" s="1">
        <v>4</v>
      </c>
      <c r="B68" s="2" t="s">
        <v>581</v>
      </c>
      <c r="C68" s="44"/>
      <c r="D68" s="51"/>
      <c r="E68" s="4"/>
      <c r="F68" s="52" t="s">
        <v>582</v>
      </c>
      <c r="G68" s="58">
        <v>1</v>
      </c>
      <c r="H68" s="53" t="s">
        <v>581</v>
      </c>
      <c r="I68" s="54" t="s">
        <v>583</v>
      </c>
      <c r="J68" s="55"/>
      <c r="K68" s="56">
        <v>-2</v>
      </c>
      <c r="L68" s="56">
        <v>0.86</v>
      </c>
      <c r="M68" s="56"/>
      <c r="N68" s="56">
        <v>2.1</v>
      </c>
      <c r="O68" s="56"/>
      <c r="P68" s="56"/>
      <c r="Q68" s="56"/>
      <c r="R68" s="56">
        <v>1.806</v>
      </c>
      <c r="S68" s="56">
        <v>-3.61</v>
      </c>
      <c r="T68" s="49"/>
      <c r="U68" s="50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outlineLevel="2" x14ac:dyDescent="0.35">
      <c r="A69" s="1">
        <v>4</v>
      </c>
      <c r="B69" s="2" t="s">
        <v>584</v>
      </c>
      <c r="C69" s="44"/>
      <c r="D69" s="51"/>
      <c r="E69" s="4"/>
      <c r="F69" s="52" t="s">
        <v>585</v>
      </c>
      <c r="G69" s="58">
        <v>1</v>
      </c>
      <c r="H69" s="53" t="s">
        <v>584</v>
      </c>
      <c r="I69" s="54" t="s">
        <v>586</v>
      </c>
      <c r="J69" s="55"/>
      <c r="K69" s="56">
        <v>-1</v>
      </c>
      <c r="L69" s="56">
        <v>1.1000000000000001</v>
      </c>
      <c r="M69" s="56"/>
      <c r="N69" s="56">
        <v>1.2</v>
      </c>
      <c r="O69" s="56"/>
      <c r="P69" s="56"/>
      <c r="Q69" s="56"/>
      <c r="R69" s="56">
        <v>1.32</v>
      </c>
      <c r="S69" s="56">
        <v>-1.32</v>
      </c>
      <c r="T69" s="49"/>
      <c r="U69" s="50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outlineLevel="2" x14ac:dyDescent="0.35">
      <c r="A70" s="1">
        <v>4</v>
      </c>
      <c r="B70" s="2" t="s">
        <v>587</v>
      </c>
      <c r="C70" s="44"/>
      <c r="D70" s="51"/>
      <c r="E70" s="4"/>
      <c r="F70" s="52" t="s">
        <v>588</v>
      </c>
      <c r="G70" s="58">
        <v>1</v>
      </c>
      <c r="H70" s="53" t="s">
        <v>587</v>
      </c>
      <c r="I70" s="54" t="s">
        <v>589</v>
      </c>
      <c r="J70" s="55"/>
      <c r="K70" s="56">
        <v>1</v>
      </c>
      <c r="L70" s="56">
        <v>10.4</v>
      </c>
      <c r="M70" s="56"/>
      <c r="N70" s="56">
        <v>3</v>
      </c>
      <c r="O70" s="56"/>
      <c r="P70" s="56"/>
      <c r="Q70" s="56"/>
      <c r="R70" s="56">
        <v>31.200000000000003</v>
      </c>
      <c r="S70" s="56">
        <v>31.2</v>
      </c>
      <c r="T70" s="49"/>
      <c r="U70" s="5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outlineLevel="2" x14ac:dyDescent="0.35">
      <c r="A71" s="1">
        <v>4</v>
      </c>
      <c r="B71" s="2" t="s">
        <v>590</v>
      </c>
      <c r="C71" s="44"/>
      <c r="D71" s="51"/>
      <c r="E71" s="4"/>
      <c r="F71" s="52" t="s">
        <v>591</v>
      </c>
      <c r="G71" s="58">
        <v>1</v>
      </c>
      <c r="H71" s="53" t="s">
        <v>590</v>
      </c>
      <c r="I71" s="54" t="s">
        <v>583</v>
      </c>
      <c r="J71" s="55"/>
      <c r="K71" s="56">
        <v>-1</v>
      </c>
      <c r="L71" s="56">
        <v>0.86</v>
      </c>
      <c r="M71" s="56"/>
      <c r="N71" s="56">
        <v>2.1</v>
      </c>
      <c r="O71" s="56"/>
      <c r="P71" s="56"/>
      <c r="Q71" s="56"/>
      <c r="R71" s="56">
        <v>1.806</v>
      </c>
      <c r="S71" s="56">
        <v>-1.81</v>
      </c>
      <c r="T71" s="49"/>
      <c r="U71" s="50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outlineLevel="2" x14ac:dyDescent="0.35">
      <c r="A72" s="1">
        <v>4</v>
      </c>
      <c r="B72" s="2" t="s">
        <v>592</v>
      </c>
      <c r="C72" s="44"/>
      <c r="D72" s="51"/>
      <c r="E72" s="4"/>
      <c r="F72" s="52" t="s">
        <v>593</v>
      </c>
      <c r="G72" s="58">
        <v>1</v>
      </c>
      <c r="H72" s="53" t="s">
        <v>592</v>
      </c>
      <c r="I72" s="54" t="s">
        <v>586</v>
      </c>
      <c r="J72" s="55"/>
      <c r="K72" s="56">
        <v>-1</v>
      </c>
      <c r="L72" s="56">
        <v>1.1000000000000001</v>
      </c>
      <c r="M72" s="56"/>
      <c r="N72" s="56">
        <v>1.2</v>
      </c>
      <c r="O72" s="56"/>
      <c r="P72" s="56"/>
      <c r="Q72" s="56"/>
      <c r="R72" s="56">
        <v>1.32</v>
      </c>
      <c r="S72" s="56">
        <v>-1.32</v>
      </c>
      <c r="T72" s="49"/>
      <c r="U72" s="50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outlineLevel="2" x14ac:dyDescent="0.35">
      <c r="A73" s="1">
        <v>4</v>
      </c>
      <c r="B73" s="2" t="s">
        <v>594</v>
      </c>
      <c r="C73" s="44"/>
      <c r="D73" s="51"/>
      <c r="E73" s="4"/>
      <c r="F73" s="52" t="s">
        <v>595</v>
      </c>
      <c r="G73" s="58">
        <v>1</v>
      </c>
      <c r="H73" s="53" t="s">
        <v>594</v>
      </c>
      <c r="I73" s="54" t="s">
        <v>596</v>
      </c>
      <c r="J73" s="55"/>
      <c r="K73" s="56">
        <v>1</v>
      </c>
      <c r="L73" s="56">
        <v>5.6</v>
      </c>
      <c r="M73" s="56"/>
      <c r="N73" s="56">
        <v>3</v>
      </c>
      <c r="O73" s="56"/>
      <c r="P73" s="56"/>
      <c r="Q73" s="56"/>
      <c r="R73" s="56">
        <v>16.799999999999997</v>
      </c>
      <c r="S73" s="56">
        <v>16.8</v>
      </c>
      <c r="T73" s="49"/>
      <c r="U73" s="50"/>
      <c r="W73">
        <v>1.4999999999999999E-2</v>
      </c>
      <c r="X73"/>
      <c r="Y73"/>
      <c r="Z73"/>
      <c r="AA73"/>
      <c r="AB73"/>
      <c r="AC73"/>
      <c r="AD73"/>
      <c r="AE73"/>
      <c r="AF73"/>
      <c r="AG73"/>
      <c r="AH73"/>
      <c r="AI73"/>
    </row>
    <row r="74" spans="1:35" outlineLevel="2" x14ac:dyDescent="0.35">
      <c r="A74" s="1">
        <v>4</v>
      </c>
      <c r="B74" s="2" t="s">
        <v>597</v>
      </c>
      <c r="C74" s="44"/>
      <c r="D74" s="51"/>
      <c r="E74" s="4"/>
      <c r="F74" s="52" t="s">
        <v>598</v>
      </c>
      <c r="G74" s="58">
        <v>1</v>
      </c>
      <c r="H74" s="53" t="s">
        <v>597</v>
      </c>
      <c r="I74" s="54" t="s">
        <v>583</v>
      </c>
      <c r="J74" s="55"/>
      <c r="K74" s="56">
        <v>-1</v>
      </c>
      <c r="L74" s="56">
        <v>0.86</v>
      </c>
      <c r="M74" s="56"/>
      <c r="N74" s="56">
        <v>2.1</v>
      </c>
      <c r="O74" s="56"/>
      <c r="P74" s="56"/>
      <c r="Q74" s="56"/>
      <c r="R74" s="56">
        <v>1.806</v>
      </c>
      <c r="S74" s="56">
        <v>-1.81</v>
      </c>
      <c r="T74" s="49"/>
      <c r="U74" s="50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outlineLevel="2" x14ac:dyDescent="0.35">
      <c r="A75" s="1">
        <v>4</v>
      </c>
      <c r="B75" s="2" t="s">
        <v>599</v>
      </c>
      <c r="C75" s="44"/>
      <c r="D75" s="51"/>
      <c r="E75" s="4"/>
      <c r="F75" s="52" t="s">
        <v>600</v>
      </c>
      <c r="G75" s="58">
        <v>1</v>
      </c>
      <c r="H75" s="53" t="s">
        <v>599</v>
      </c>
      <c r="I75" s="54" t="s">
        <v>601</v>
      </c>
      <c r="J75" s="55"/>
      <c r="K75" s="56">
        <v>-1</v>
      </c>
      <c r="L75" s="56">
        <v>1</v>
      </c>
      <c r="M75" s="56"/>
      <c r="N75" s="56">
        <v>0.5</v>
      </c>
      <c r="O75" s="56"/>
      <c r="P75" s="56"/>
      <c r="Q75" s="56"/>
      <c r="R75" s="56">
        <v>0.5</v>
      </c>
      <c r="S75" s="56">
        <v>-0.5</v>
      </c>
      <c r="T75" s="49"/>
      <c r="U75" s="50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outlineLevel="2" x14ac:dyDescent="0.35">
      <c r="A76" s="1">
        <v>4</v>
      </c>
      <c r="B76" s="2" t="s">
        <v>602</v>
      </c>
      <c r="C76" s="44"/>
      <c r="D76" s="51"/>
      <c r="E76" s="4"/>
      <c r="F76" s="52" t="s">
        <v>603</v>
      </c>
      <c r="G76" s="58">
        <v>1</v>
      </c>
      <c r="H76" s="53" t="s">
        <v>602</v>
      </c>
      <c r="I76" s="54" t="s">
        <v>604</v>
      </c>
      <c r="J76" s="55"/>
      <c r="K76" s="56">
        <v>1</v>
      </c>
      <c r="L76" s="56">
        <v>4.42</v>
      </c>
      <c r="M76" s="56"/>
      <c r="N76" s="56">
        <v>4</v>
      </c>
      <c r="O76" s="56"/>
      <c r="P76" s="56"/>
      <c r="Q76" s="56"/>
      <c r="R76" s="56">
        <v>17.68</v>
      </c>
      <c r="S76" s="56">
        <v>17.68</v>
      </c>
      <c r="T76" s="49"/>
      <c r="U76" s="50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outlineLevel="2" x14ac:dyDescent="0.35">
      <c r="A77" s="1">
        <v>4</v>
      </c>
      <c r="B77" s="2" t="s">
        <v>605</v>
      </c>
      <c r="C77" s="44"/>
      <c r="D77" s="51"/>
      <c r="E77" s="4"/>
      <c r="F77" s="52" t="s">
        <v>606</v>
      </c>
      <c r="G77" s="58">
        <v>1</v>
      </c>
      <c r="H77" s="53" t="s">
        <v>605</v>
      </c>
      <c r="I77" s="54" t="s">
        <v>607</v>
      </c>
      <c r="J77" s="55"/>
      <c r="K77" s="56">
        <v>1</v>
      </c>
      <c r="L77" s="56">
        <v>10.52</v>
      </c>
      <c r="M77" s="56"/>
      <c r="N77" s="56">
        <v>3</v>
      </c>
      <c r="O77" s="56"/>
      <c r="P77" s="56"/>
      <c r="Q77" s="56"/>
      <c r="R77" s="56">
        <v>31.56</v>
      </c>
      <c r="S77" s="56">
        <v>31.56</v>
      </c>
      <c r="T77" s="49"/>
      <c r="U77" s="50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outlineLevel="2" x14ac:dyDescent="0.35">
      <c r="A78" s="1">
        <v>4</v>
      </c>
      <c r="B78" s="2" t="s">
        <v>608</v>
      </c>
      <c r="C78" s="44"/>
      <c r="D78" s="51"/>
      <c r="E78" s="4"/>
      <c r="F78" s="52" t="s">
        <v>609</v>
      </c>
      <c r="G78" s="58">
        <v>1</v>
      </c>
      <c r="H78" s="53" t="s">
        <v>608</v>
      </c>
      <c r="I78" s="54" t="s">
        <v>583</v>
      </c>
      <c r="J78" s="55"/>
      <c r="K78" s="56">
        <v>-1</v>
      </c>
      <c r="L78" s="56">
        <v>0.86</v>
      </c>
      <c r="M78" s="56"/>
      <c r="N78" s="56">
        <v>2.1</v>
      </c>
      <c r="O78" s="56"/>
      <c r="P78" s="56"/>
      <c r="Q78" s="56"/>
      <c r="R78" s="56">
        <v>1.806</v>
      </c>
      <c r="S78" s="56">
        <v>-1.81</v>
      </c>
      <c r="T78" s="49"/>
      <c r="U78" s="50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pans="1:35" outlineLevel="2" x14ac:dyDescent="0.35">
      <c r="A79" s="1">
        <v>4</v>
      </c>
      <c r="B79" s="2" t="s">
        <v>610</v>
      </c>
      <c r="C79" s="44"/>
      <c r="D79" s="51"/>
      <c r="E79" s="4"/>
      <c r="F79" s="52" t="s">
        <v>611</v>
      </c>
      <c r="G79" s="58">
        <v>1</v>
      </c>
      <c r="H79" s="53" t="s">
        <v>610</v>
      </c>
      <c r="I79" s="54" t="s">
        <v>612</v>
      </c>
      <c r="J79" s="55"/>
      <c r="K79" s="56">
        <v>-1</v>
      </c>
      <c r="L79" s="56">
        <v>2.5</v>
      </c>
      <c r="M79" s="56"/>
      <c r="N79" s="56">
        <v>0.5</v>
      </c>
      <c r="O79" s="56"/>
      <c r="P79" s="56"/>
      <c r="Q79" s="56"/>
      <c r="R79" s="56">
        <v>1.25</v>
      </c>
      <c r="S79" s="56">
        <v>-1.25</v>
      </c>
      <c r="T79" s="49"/>
      <c r="U79" s="50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outlineLevel="2" x14ac:dyDescent="0.35">
      <c r="A80" s="1">
        <v>4</v>
      </c>
      <c r="B80" s="2" t="s">
        <v>613</v>
      </c>
      <c r="C80" s="44"/>
      <c r="D80" s="51"/>
      <c r="E80" s="4"/>
      <c r="F80" s="52" t="s">
        <v>614</v>
      </c>
      <c r="G80" s="58">
        <v>1</v>
      </c>
      <c r="H80" s="53" t="s">
        <v>613</v>
      </c>
      <c r="I80" s="54" t="s">
        <v>615</v>
      </c>
      <c r="J80" s="55"/>
      <c r="K80" s="56">
        <v>1</v>
      </c>
      <c r="L80" s="56">
        <v>8</v>
      </c>
      <c r="M80" s="56"/>
      <c r="N80" s="56">
        <v>3</v>
      </c>
      <c r="O80" s="56"/>
      <c r="P80" s="56"/>
      <c r="Q80" s="56"/>
      <c r="R80" s="56">
        <v>24</v>
      </c>
      <c r="S80" s="56">
        <v>24</v>
      </c>
      <c r="T80" s="49"/>
      <c r="U80" s="5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outlineLevel="2" x14ac:dyDescent="0.35">
      <c r="A81" s="1">
        <v>4</v>
      </c>
      <c r="B81" s="2" t="s">
        <v>616</v>
      </c>
      <c r="C81" s="44"/>
      <c r="D81" s="51"/>
      <c r="E81" s="4"/>
      <c r="F81" s="52" t="s">
        <v>617</v>
      </c>
      <c r="G81" s="58">
        <v>1</v>
      </c>
      <c r="H81" s="53" t="s">
        <v>616</v>
      </c>
      <c r="I81" s="54" t="s">
        <v>618</v>
      </c>
      <c r="J81" s="55"/>
      <c r="K81" s="56">
        <v>1</v>
      </c>
      <c r="L81" s="56">
        <v>3.7</v>
      </c>
      <c r="M81" s="56"/>
      <c r="N81" s="56">
        <v>4</v>
      </c>
      <c r="O81" s="56"/>
      <c r="P81" s="56"/>
      <c r="Q81" s="56"/>
      <c r="R81" s="56">
        <v>14.8</v>
      </c>
      <c r="S81" s="56">
        <v>14.8</v>
      </c>
      <c r="T81" s="49"/>
      <c r="U81" s="50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outlineLevel="2" x14ac:dyDescent="0.35">
      <c r="A82" s="1">
        <v>4</v>
      </c>
      <c r="B82" s="2" t="s">
        <v>619</v>
      </c>
      <c r="C82" s="44"/>
      <c r="D82" s="51"/>
      <c r="E82" s="4"/>
      <c r="F82" s="52" t="s">
        <v>620</v>
      </c>
      <c r="G82" s="58">
        <v>1</v>
      </c>
      <c r="H82" s="53" t="s">
        <v>619</v>
      </c>
      <c r="I82" s="54" t="s">
        <v>583</v>
      </c>
      <c r="J82" s="55"/>
      <c r="K82" s="56">
        <v>-1</v>
      </c>
      <c r="L82" s="56">
        <v>0.86</v>
      </c>
      <c r="M82" s="56"/>
      <c r="N82" s="56">
        <v>2.1</v>
      </c>
      <c r="O82" s="56"/>
      <c r="P82" s="56"/>
      <c r="Q82" s="56"/>
      <c r="R82" s="56">
        <v>1.806</v>
      </c>
      <c r="S82" s="56">
        <v>-1.81</v>
      </c>
      <c r="T82" s="49"/>
      <c r="U82" s="50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outlineLevel="2" x14ac:dyDescent="0.35">
      <c r="A83" s="1">
        <v>4</v>
      </c>
      <c r="B83" s="2" t="s">
        <v>621</v>
      </c>
      <c r="C83" s="44"/>
      <c r="D83" s="51"/>
      <c r="E83" s="4"/>
      <c r="F83" s="52" t="s">
        <v>622</v>
      </c>
      <c r="G83" s="58">
        <v>1</v>
      </c>
      <c r="H83" s="53" t="s">
        <v>621</v>
      </c>
      <c r="I83" s="54" t="s">
        <v>612</v>
      </c>
      <c r="J83" s="55"/>
      <c r="K83" s="56">
        <v>-1</v>
      </c>
      <c r="L83" s="56">
        <v>2.5</v>
      </c>
      <c r="M83" s="56"/>
      <c r="N83" s="56">
        <v>0.5</v>
      </c>
      <c r="O83" s="56"/>
      <c r="P83" s="56"/>
      <c r="Q83" s="56"/>
      <c r="R83" s="56">
        <v>1.25</v>
      </c>
      <c r="S83" s="56">
        <v>-1.25</v>
      </c>
      <c r="T83" s="49"/>
      <c r="U83" s="50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outlineLevel="2" x14ac:dyDescent="0.35">
      <c r="A84" s="1">
        <v>4</v>
      </c>
      <c r="B84" s="2" t="s">
        <v>623</v>
      </c>
      <c r="C84" s="44"/>
      <c r="D84" s="51"/>
      <c r="E84" s="4"/>
      <c r="F84" s="52" t="s">
        <v>624</v>
      </c>
      <c r="G84" s="58">
        <v>1</v>
      </c>
      <c r="H84" s="53" t="s">
        <v>623</v>
      </c>
      <c r="I84" s="54" t="s">
        <v>625</v>
      </c>
      <c r="J84" s="55"/>
      <c r="K84" s="56">
        <v>1</v>
      </c>
      <c r="L84" s="56">
        <v>8.6999999999999993</v>
      </c>
      <c r="M84" s="56"/>
      <c r="N84" s="56">
        <v>3</v>
      </c>
      <c r="O84" s="56"/>
      <c r="P84" s="56"/>
      <c r="Q84" s="56"/>
      <c r="R84" s="56">
        <v>26.099999999999998</v>
      </c>
      <c r="S84" s="56">
        <v>26.1</v>
      </c>
      <c r="T84" s="49"/>
      <c r="U84" s="50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outlineLevel="2" x14ac:dyDescent="0.35">
      <c r="A85" s="1">
        <v>4</v>
      </c>
      <c r="B85" s="2" t="s">
        <v>626</v>
      </c>
      <c r="C85" s="44"/>
      <c r="D85" s="51"/>
      <c r="E85" s="4"/>
      <c r="F85" s="52" t="s">
        <v>627</v>
      </c>
      <c r="G85" s="58">
        <v>1</v>
      </c>
      <c r="H85" s="53" t="s">
        <v>626</v>
      </c>
      <c r="I85" s="54" t="s">
        <v>628</v>
      </c>
      <c r="J85" s="55"/>
      <c r="K85" s="56">
        <v>1</v>
      </c>
      <c r="L85" s="56">
        <v>4.3</v>
      </c>
      <c r="M85" s="56"/>
      <c r="N85" s="56">
        <v>4</v>
      </c>
      <c r="O85" s="56"/>
      <c r="P85" s="56"/>
      <c r="Q85" s="56"/>
      <c r="R85" s="56">
        <v>17.2</v>
      </c>
      <c r="S85" s="56">
        <v>17.2</v>
      </c>
      <c r="T85" s="49"/>
      <c r="U85" s="50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ht="29" outlineLevel="2" x14ac:dyDescent="0.35">
      <c r="A86" s="1">
        <v>4</v>
      </c>
      <c r="B86" s="2" t="s">
        <v>629</v>
      </c>
      <c r="C86" s="44"/>
      <c r="D86" s="51"/>
      <c r="E86" s="4"/>
      <c r="F86" s="52" t="s">
        <v>630</v>
      </c>
      <c r="G86" s="58">
        <v>1</v>
      </c>
      <c r="H86" s="53" t="s">
        <v>629</v>
      </c>
      <c r="I86" s="54" t="s">
        <v>631</v>
      </c>
      <c r="J86" s="55"/>
      <c r="K86" s="56">
        <v>1</v>
      </c>
      <c r="L86" s="56">
        <v>4.3</v>
      </c>
      <c r="M86" s="56"/>
      <c r="N86" s="56">
        <v>4</v>
      </c>
      <c r="O86" s="56"/>
      <c r="P86" s="56"/>
      <c r="Q86" s="56"/>
      <c r="R86" s="56">
        <v>17.2</v>
      </c>
      <c r="S86" s="56">
        <v>17.2</v>
      </c>
      <c r="T86" s="49"/>
      <c r="U86" s="50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outlineLevel="2" x14ac:dyDescent="0.35">
      <c r="A87" s="1">
        <v>4</v>
      </c>
      <c r="B87" s="2" t="s">
        <v>632</v>
      </c>
      <c r="C87" s="44"/>
      <c r="D87" s="51"/>
      <c r="E87" s="4"/>
      <c r="F87" s="52" t="s">
        <v>633</v>
      </c>
      <c r="G87" s="58">
        <v>1</v>
      </c>
      <c r="H87" s="53" t="s">
        <v>632</v>
      </c>
      <c r="I87" s="54" t="s">
        <v>583</v>
      </c>
      <c r="J87" s="55"/>
      <c r="K87" s="56">
        <v>-1</v>
      </c>
      <c r="L87" s="56">
        <v>0.86</v>
      </c>
      <c r="M87" s="56"/>
      <c r="N87" s="56">
        <v>2.1</v>
      </c>
      <c r="O87" s="56"/>
      <c r="P87" s="56"/>
      <c r="Q87" s="56"/>
      <c r="R87" s="56">
        <v>1.806</v>
      </c>
      <c r="S87" s="56">
        <v>-1.81</v>
      </c>
      <c r="T87" s="49"/>
      <c r="U87" s="50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outlineLevel="2" x14ac:dyDescent="0.35">
      <c r="A88" s="1">
        <v>4</v>
      </c>
      <c r="B88" s="2" t="s">
        <v>634</v>
      </c>
      <c r="C88" s="44"/>
      <c r="D88" s="51"/>
      <c r="E88" s="4"/>
      <c r="F88" s="52" t="s">
        <v>635</v>
      </c>
      <c r="G88" s="58">
        <v>1</v>
      </c>
      <c r="H88" s="53" t="s">
        <v>634</v>
      </c>
      <c r="I88" s="54" t="s">
        <v>612</v>
      </c>
      <c r="J88" s="55"/>
      <c r="K88" s="56">
        <v>-1</v>
      </c>
      <c r="L88" s="56">
        <v>2.5</v>
      </c>
      <c r="M88" s="56"/>
      <c r="N88" s="56">
        <v>0.5</v>
      </c>
      <c r="O88" s="56"/>
      <c r="P88" s="56"/>
      <c r="Q88" s="56"/>
      <c r="R88" s="56">
        <v>1.25</v>
      </c>
      <c r="S88" s="56">
        <v>-1.25</v>
      </c>
      <c r="T88" s="49"/>
      <c r="U88" s="50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outlineLevel="2" x14ac:dyDescent="0.35">
      <c r="A89" s="1">
        <v>4</v>
      </c>
      <c r="B89" s="2" t="s">
        <v>636</v>
      </c>
      <c r="C89" s="44"/>
      <c r="D89" s="51"/>
      <c r="E89" s="4"/>
      <c r="F89" s="52" t="s">
        <v>637</v>
      </c>
      <c r="G89" s="58">
        <v>1</v>
      </c>
      <c r="H89" s="53" t="s">
        <v>636</v>
      </c>
      <c r="I89" s="54" t="s">
        <v>638</v>
      </c>
      <c r="J89" s="55"/>
      <c r="K89" s="56">
        <v>1</v>
      </c>
      <c r="L89" s="56">
        <v>19.399999999999999</v>
      </c>
      <c r="M89" s="56"/>
      <c r="N89" s="56">
        <v>4</v>
      </c>
      <c r="O89" s="56"/>
      <c r="P89" s="56"/>
      <c r="Q89" s="56"/>
      <c r="R89" s="56">
        <v>77.599999999999994</v>
      </c>
      <c r="S89" s="56">
        <v>77.599999999999994</v>
      </c>
      <c r="T89" s="49"/>
      <c r="U89" s="50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outlineLevel="2" x14ac:dyDescent="0.35">
      <c r="A90" s="1">
        <v>4</v>
      </c>
      <c r="B90" s="2" t="s">
        <v>639</v>
      </c>
      <c r="C90" s="44"/>
      <c r="D90" s="51"/>
      <c r="E90" s="4"/>
      <c r="F90" s="52" t="s">
        <v>640</v>
      </c>
      <c r="G90" s="58">
        <v>1</v>
      </c>
      <c r="H90" s="53" t="s">
        <v>639</v>
      </c>
      <c r="I90" s="54" t="s">
        <v>601</v>
      </c>
      <c r="J90" s="55"/>
      <c r="K90" s="56">
        <v>-2</v>
      </c>
      <c r="L90" s="56">
        <v>1</v>
      </c>
      <c r="M90" s="56"/>
      <c r="N90" s="56">
        <v>0.5</v>
      </c>
      <c r="O90" s="56"/>
      <c r="P90" s="56"/>
      <c r="Q90" s="56"/>
      <c r="R90" s="56">
        <v>0.5</v>
      </c>
      <c r="S90" s="56">
        <v>-1</v>
      </c>
      <c r="T90" s="49"/>
      <c r="U90" s="5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outlineLevel="2" x14ac:dyDescent="0.35">
      <c r="A91" s="1">
        <v>4</v>
      </c>
      <c r="B91" s="2" t="s">
        <v>641</v>
      </c>
      <c r="C91" s="44"/>
      <c r="D91" s="51"/>
      <c r="E91" s="4"/>
      <c r="F91" s="52" t="s">
        <v>642</v>
      </c>
      <c r="G91" s="58">
        <v>1</v>
      </c>
      <c r="H91" s="53" t="s">
        <v>641</v>
      </c>
      <c r="I91" s="54" t="s">
        <v>643</v>
      </c>
      <c r="J91" s="55"/>
      <c r="K91" s="56">
        <v>-1</v>
      </c>
      <c r="L91" s="56">
        <v>2.6</v>
      </c>
      <c r="M91" s="56"/>
      <c r="N91" s="56">
        <v>2.4</v>
      </c>
      <c r="O91" s="56"/>
      <c r="P91" s="56"/>
      <c r="Q91" s="56"/>
      <c r="R91" s="56">
        <v>6.24</v>
      </c>
      <c r="S91" s="56">
        <v>-6.24</v>
      </c>
      <c r="T91" s="49"/>
      <c r="U91" s="50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outlineLevel="2" x14ac:dyDescent="0.35">
      <c r="A92" s="1">
        <v>4</v>
      </c>
      <c r="B92" s="2" t="s">
        <v>644</v>
      </c>
      <c r="C92" s="44"/>
      <c r="D92" s="51"/>
      <c r="E92" s="4"/>
      <c r="F92" s="52" t="s">
        <v>645</v>
      </c>
      <c r="G92" s="58">
        <v>1</v>
      </c>
      <c r="H92" s="53" t="s">
        <v>644</v>
      </c>
      <c r="I92" s="54" t="s">
        <v>646</v>
      </c>
      <c r="J92" s="55"/>
      <c r="K92" s="56">
        <v>1</v>
      </c>
      <c r="L92" s="56">
        <v>0.85</v>
      </c>
      <c r="M92" s="56"/>
      <c r="N92" s="56">
        <v>4</v>
      </c>
      <c r="O92" s="56"/>
      <c r="P92" s="56"/>
      <c r="Q92" s="56"/>
      <c r="R92" s="56">
        <v>3.4</v>
      </c>
      <c r="S92" s="56">
        <v>3.4</v>
      </c>
      <c r="T92" s="49"/>
      <c r="U92" s="50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outlineLevel="2" x14ac:dyDescent="0.35">
      <c r="A93" s="1">
        <v>4</v>
      </c>
      <c r="B93" s="2" t="s">
        <v>647</v>
      </c>
      <c r="C93" s="44"/>
      <c r="D93" s="51"/>
      <c r="E93" s="4"/>
      <c r="F93" s="52" t="s">
        <v>648</v>
      </c>
      <c r="G93" s="58">
        <v>1</v>
      </c>
      <c r="H93" s="53" t="s">
        <v>647</v>
      </c>
      <c r="I93" s="54" t="s">
        <v>649</v>
      </c>
      <c r="J93" s="55"/>
      <c r="K93" s="56">
        <v>1</v>
      </c>
      <c r="L93" s="56">
        <v>4.8</v>
      </c>
      <c r="M93" s="56"/>
      <c r="N93" s="56">
        <v>3</v>
      </c>
      <c r="O93" s="56"/>
      <c r="P93" s="56"/>
      <c r="Q93" s="56"/>
      <c r="R93" s="56">
        <v>14.399999999999999</v>
      </c>
      <c r="S93" s="56">
        <v>14.4</v>
      </c>
      <c r="T93" s="49"/>
      <c r="U93" s="50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outlineLevel="2" x14ac:dyDescent="0.35">
      <c r="A94" s="1">
        <v>4</v>
      </c>
      <c r="B94" s="2" t="s">
        <v>650</v>
      </c>
      <c r="C94" s="44"/>
      <c r="D94" s="51"/>
      <c r="E94" s="4"/>
      <c r="F94" s="52" t="s">
        <v>651</v>
      </c>
      <c r="G94" s="58">
        <v>1</v>
      </c>
      <c r="H94" s="53" t="s">
        <v>650</v>
      </c>
      <c r="I94" s="54" t="s">
        <v>601</v>
      </c>
      <c r="J94" s="55"/>
      <c r="K94" s="56">
        <v>-1</v>
      </c>
      <c r="L94" s="56">
        <v>1</v>
      </c>
      <c r="M94" s="56"/>
      <c r="N94" s="56">
        <v>0.5</v>
      </c>
      <c r="O94" s="56"/>
      <c r="P94" s="56"/>
      <c r="Q94" s="56"/>
      <c r="R94" s="56">
        <v>0.5</v>
      </c>
      <c r="S94" s="56">
        <v>-0.5</v>
      </c>
      <c r="T94" s="49"/>
      <c r="U94" s="50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outlineLevel="2" x14ac:dyDescent="0.35">
      <c r="A95" s="1">
        <v>4</v>
      </c>
      <c r="B95" s="2" t="s">
        <v>652</v>
      </c>
      <c r="C95" s="44"/>
      <c r="D95" s="51"/>
      <c r="E95" s="4"/>
      <c r="F95" s="52" t="s">
        <v>653</v>
      </c>
      <c r="G95" s="58">
        <v>1</v>
      </c>
      <c r="H95" s="53" t="s">
        <v>652</v>
      </c>
      <c r="I95" s="54" t="s">
        <v>654</v>
      </c>
      <c r="J95" s="55"/>
      <c r="K95" s="56">
        <v>1</v>
      </c>
      <c r="L95" s="56">
        <v>7.55</v>
      </c>
      <c r="M95" s="56"/>
      <c r="N95" s="56">
        <v>3</v>
      </c>
      <c r="O95" s="56"/>
      <c r="P95" s="56"/>
      <c r="Q95" s="56"/>
      <c r="R95" s="56">
        <v>22.65</v>
      </c>
      <c r="S95" s="56">
        <v>22.65</v>
      </c>
      <c r="T95" s="49"/>
      <c r="U95" s="50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outlineLevel="2" x14ac:dyDescent="0.35">
      <c r="A96" s="1">
        <v>4</v>
      </c>
      <c r="B96" s="2" t="s">
        <v>655</v>
      </c>
      <c r="C96" s="44"/>
      <c r="D96" s="51"/>
      <c r="E96" s="4"/>
      <c r="F96" s="52" t="s">
        <v>656</v>
      </c>
      <c r="G96" s="58">
        <v>1</v>
      </c>
      <c r="H96" s="53" t="s">
        <v>655</v>
      </c>
      <c r="I96" s="54" t="s">
        <v>586</v>
      </c>
      <c r="J96" s="55"/>
      <c r="K96" s="56">
        <v>-1</v>
      </c>
      <c r="L96" s="56">
        <v>1.1000000000000001</v>
      </c>
      <c r="M96" s="56"/>
      <c r="N96" s="56">
        <v>1.2</v>
      </c>
      <c r="O96" s="56"/>
      <c r="P96" s="56"/>
      <c r="Q96" s="56"/>
      <c r="R96" s="56">
        <v>1.32</v>
      </c>
      <c r="S96" s="56">
        <v>-1.32</v>
      </c>
      <c r="T96" s="49"/>
      <c r="U96" s="50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outlineLevel="2" x14ac:dyDescent="0.35">
      <c r="A97" s="1">
        <v>4</v>
      </c>
      <c r="B97" s="2" t="s">
        <v>657</v>
      </c>
      <c r="C97" s="44"/>
      <c r="D97" s="51"/>
      <c r="E97" s="4"/>
      <c r="F97" s="52" t="s">
        <v>658</v>
      </c>
      <c r="G97" s="58">
        <v>1</v>
      </c>
      <c r="H97" s="53" t="s">
        <v>657</v>
      </c>
      <c r="I97" s="54" t="s">
        <v>659</v>
      </c>
      <c r="J97" s="55"/>
      <c r="K97" s="56">
        <v>-1</v>
      </c>
      <c r="L97" s="56">
        <v>0.76</v>
      </c>
      <c r="M97" s="56"/>
      <c r="N97" s="56">
        <v>2.1</v>
      </c>
      <c r="O97" s="56"/>
      <c r="P97" s="56"/>
      <c r="Q97" s="56"/>
      <c r="R97" s="56">
        <v>1.5960000000000001</v>
      </c>
      <c r="S97" s="56">
        <v>-1.6</v>
      </c>
      <c r="T97" s="49"/>
      <c r="U97" s="50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outlineLevel="2" x14ac:dyDescent="0.35">
      <c r="A98" s="1">
        <v>4</v>
      </c>
      <c r="B98" s="2" t="s">
        <v>660</v>
      </c>
      <c r="C98" s="44"/>
      <c r="D98" s="51"/>
      <c r="E98" s="4"/>
      <c r="F98" s="52" t="s">
        <v>661</v>
      </c>
      <c r="G98" s="58">
        <v>1</v>
      </c>
      <c r="H98" s="53" t="s">
        <v>660</v>
      </c>
      <c r="I98" s="54" t="s">
        <v>662</v>
      </c>
      <c r="J98" s="55"/>
      <c r="K98" s="56">
        <v>1</v>
      </c>
      <c r="L98" s="56">
        <v>16.28</v>
      </c>
      <c r="M98" s="56"/>
      <c r="N98" s="56">
        <v>3</v>
      </c>
      <c r="O98" s="56"/>
      <c r="P98" s="56"/>
      <c r="Q98" s="56"/>
      <c r="R98" s="56">
        <v>48.84</v>
      </c>
      <c r="S98" s="56">
        <v>48.84</v>
      </c>
      <c r="T98" s="49"/>
      <c r="U98" s="50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outlineLevel="2" x14ac:dyDescent="0.35">
      <c r="A99" s="1">
        <v>4</v>
      </c>
      <c r="B99" s="2" t="s">
        <v>663</v>
      </c>
      <c r="C99" s="44"/>
      <c r="D99" s="51"/>
      <c r="E99" s="4"/>
      <c r="F99" s="52" t="s">
        <v>664</v>
      </c>
      <c r="G99" s="58">
        <v>1</v>
      </c>
      <c r="H99" s="53" t="s">
        <v>663</v>
      </c>
      <c r="I99" s="54" t="s">
        <v>586</v>
      </c>
      <c r="J99" s="55"/>
      <c r="K99" s="56">
        <v>-1</v>
      </c>
      <c r="L99" s="56">
        <v>1.1000000000000001</v>
      </c>
      <c r="M99" s="56"/>
      <c r="N99" s="56">
        <v>1.2</v>
      </c>
      <c r="O99" s="56"/>
      <c r="P99" s="56"/>
      <c r="Q99" s="56"/>
      <c r="R99" s="56">
        <v>1.32</v>
      </c>
      <c r="S99" s="56">
        <v>-1.32</v>
      </c>
      <c r="T99" s="49"/>
      <c r="U99" s="50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outlineLevel="2" x14ac:dyDescent="0.35">
      <c r="A100" s="1">
        <v>4</v>
      </c>
      <c r="B100" s="2" t="s">
        <v>665</v>
      </c>
      <c r="C100" s="44"/>
      <c r="D100" s="51"/>
      <c r="E100" s="4"/>
      <c r="F100" s="52" t="s">
        <v>666</v>
      </c>
      <c r="G100" s="58">
        <v>1</v>
      </c>
      <c r="H100" s="53" t="s">
        <v>665</v>
      </c>
      <c r="I100" s="54" t="s">
        <v>583</v>
      </c>
      <c r="J100" s="55"/>
      <c r="K100" s="56">
        <v>-1</v>
      </c>
      <c r="L100" s="56">
        <v>0.86</v>
      </c>
      <c r="M100" s="56"/>
      <c r="N100" s="56">
        <v>2.1</v>
      </c>
      <c r="O100" s="56"/>
      <c r="P100" s="56"/>
      <c r="Q100" s="56"/>
      <c r="R100" s="56">
        <v>1.806</v>
      </c>
      <c r="S100" s="56">
        <v>-1.81</v>
      </c>
      <c r="T100" s="49"/>
      <c r="U100" s="5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outlineLevel="2" x14ac:dyDescent="0.35">
      <c r="A101" s="1">
        <v>4</v>
      </c>
      <c r="B101" s="2" t="s">
        <v>667</v>
      </c>
      <c r="C101" s="44"/>
      <c r="D101" s="51"/>
      <c r="E101" s="4"/>
      <c r="F101" s="52" t="s">
        <v>668</v>
      </c>
      <c r="G101" s="58">
        <v>1</v>
      </c>
      <c r="H101" s="53" t="s">
        <v>667</v>
      </c>
      <c r="I101" s="54" t="s">
        <v>669</v>
      </c>
      <c r="J101" s="55"/>
      <c r="K101" s="56">
        <v>1</v>
      </c>
      <c r="L101" s="56">
        <v>5.55</v>
      </c>
      <c r="M101" s="56"/>
      <c r="N101" s="56">
        <v>3</v>
      </c>
      <c r="O101" s="56"/>
      <c r="P101" s="56"/>
      <c r="Q101" s="56"/>
      <c r="R101" s="56">
        <v>16.649999999999999</v>
      </c>
      <c r="S101" s="56">
        <v>16.649999999999999</v>
      </c>
      <c r="T101" s="49"/>
      <c r="U101" s="50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outlineLevel="2" x14ac:dyDescent="0.35">
      <c r="A102" s="1">
        <v>4</v>
      </c>
      <c r="B102" s="2" t="s">
        <v>670</v>
      </c>
      <c r="C102" s="44"/>
      <c r="D102" s="51"/>
      <c r="E102" s="4"/>
      <c r="F102" s="52" t="s">
        <v>671</v>
      </c>
      <c r="G102" s="58">
        <v>1</v>
      </c>
      <c r="H102" s="53" t="s">
        <v>670</v>
      </c>
      <c r="I102" s="54" t="s">
        <v>583</v>
      </c>
      <c r="J102" s="55"/>
      <c r="K102" s="56">
        <v>-2</v>
      </c>
      <c r="L102" s="56">
        <v>0.86</v>
      </c>
      <c r="M102" s="56"/>
      <c r="N102" s="56">
        <v>2.1</v>
      </c>
      <c r="O102" s="56"/>
      <c r="P102" s="56"/>
      <c r="Q102" s="56"/>
      <c r="R102" s="56">
        <v>1.806</v>
      </c>
      <c r="S102" s="56">
        <v>-3.61</v>
      </c>
      <c r="T102" s="49"/>
      <c r="U102" s="50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outlineLevel="2" x14ac:dyDescent="0.35">
      <c r="A103" s="1">
        <v>4</v>
      </c>
      <c r="B103" s="2" t="s">
        <v>672</v>
      </c>
      <c r="C103" s="44"/>
      <c r="D103" s="51"/>
      <c r="E103" s="4"/>
      <c r="F103" s="52" t="s">
        <v>673</v>
      </c>
      <c r="G103" s="58">
        <v>1</v>
      </c>
      <c r="H103" s="53" t="s">
        <v>672</v>
      </c>
      <c r="I103" s="54" t="s">
        <v>674</v>
      </c>
      <c r="J103" s="55"/>
      <c r="K103" s="56">
        <v>1</v>
      </c>
      <c r="L103" s="56">
        <v>1.62</v>
      </c>
      <c r="M103" s="56"/>
      <c r="N103" s="56">
        <v>2.8</v>
      </c>
      <c r="O103" s="56"/>
      <c r="P103" s="56"/>
      <c r="Q103" s="56"/>
      <c r="R103" s="56">
        <v>4.5359999999999996</v>
      </c>
      <c r="S103" s="56">
        <v>4.54</v>
      </c>
      <c r="T103" s="49"/>
      <c r="U103" s="50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outlineLevel="2" x14ac:dyDescent="0.35">
      <c r="A104" s="1">
        <v>4</v>
      </c>
      <c r="B104" s="2" t="s">
        <v>675</v>
      </c>
      <c r="C104" s="44"/>
      <c r="D104" s="51"/>
      <c r="E104" s="4"/>
      <c r="F104" s="52" t="s">
        <v>676</v>
      </c>
      <c r="G104" s="58">
        <v>1</v>
      </c>
      <c r="H104" s="53" t="s">
        <v>675</v>
      </c>
      <c r="I104" s="54" t="s">
        <v>677</v>
      </c>
      <c r="J104" s="55"/>
      <c r="K104" s="56">
        <v>1</v>
      </c>
      <c r="L104" s="56">
        <v>7.31</v>
      </c>
      <c r="M104" s="56"/>
      <c r="N104" s="56">
        <v>3</v>
      </c>
      <c r="O104" s="56"/>
      <c r="P104" s="56"/>
      <c r="Q104" s="56"/>
      <c r="R104" s="56">
        <v>21.93</v>
      </c>
      <c r="S104" s="56">
        <v>21.93</v>
      </c>
      <c r="T104" s="49"/>
      <c r="U104" s="50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outlineLevel="2" x14ac:dyDescent="0.35">
      <c r="A105" s="1">
        <v>4</v>
      </c>
      <c r="B105" s="2" t="s">
        <v>678</v>
      </c>
      <c r="C105" s="44"/>
      <c r="D105" s="51"/>
      <c r="E105" s="4"/>
      <c r="F105" s="52" t="s">
        <v>679</v>
      </c>
      <c r="G105" s="58">
        <v>1</v>
      </c>
      <c r="H105" s="53" t="s">
        <v>678</v>
      </c>
      <c r="I105" s="54" t="s">
        <v>680</v>
      </c>
      <c r="J105" s="55"/>
      <c r="K105" s="56">
        <v>-1</v>
      </c>
      <c r="L105" s="56">
        <v>6</v>
      </c>
      <c r="M105" s="56"/>
      <c r="N105" s="56">
        <v>3.81</v>
      </c>
      <c r="O105" s="56"/>
      <c r="P105" s="56"/>
      <c r="Q105" s="56"/>
      <c r="R105" s="56">
        <v>22.86</v>
      </c>
      <c r="S105" s="56">
        <v>-22.86</v>
      </c>
      <c r="T105" s="49"/>
      <c r="U105" s="50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outlineLevel="2" x14ac:dyDescent="0.35">
      <c r="A106" s="1">
        <v>4</v>
      </c>
      <c r="B106" s="2" t="s">
        <v>681</v>
      </c>
      <c r="C106" s="44"/>
      <c r="D106" s="51"/>
      <c r="E106" s="4"/>
      <c r="F106" s="52" t="s">
        <v>682</v>
      </c>
      <c r="G106" s="58">
        <v>1</v>
      </c>
      <c r="H106" s="53" t="s">
        <v>681</v>
      </c>
      <c r="I106" s="54" t="s">
        <v>680</v>
      </c>
      <c r="J106" s="55"/>
      <c r="K106" s="56">
        <v>-1</v>
      </c>
      <c r="L106" s="56">
        <v>2.6</v>
      </c>
      <c r="M106" s="56"/>
      <c r="N106" s="56">
        <v>1.1499999999999999</v>
      </c>
      <c r="O106" s="56"/>
      <c r="P106" s="56"/>
      <c r="Q106" s="56"/>
      <c r="R106" s="56">
        <v>2.9899999999999998</v>
      </c>
      <c r="S106" s="56">
        <v>-2.99</v>
      </c>
      <c r="T106" s="49"/>
      <c r="U106" s="50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outlineLevel="2" x14ac:dyDescent="0.35">
      <c r="A107" s="1">
        <v>4</v>
      </c>
      <c r="B107" s="2" t="s">
        <v>683</v>
      </c>
      <c r="C107" s="44"/>
      <c r="D107" s="51"/>
      <c r="E107" s="4"/>
      <c r="F107" s="52" t="s">
        <v>684</v>
      </c>
      <c r="G107" s="58">
        <v>1</v>
      </c>
      <c r="H107" s="53" t="s">
        <v>683</v>
      </c>
      <c r="I107" s="55" t="s">
        <v>685</v>
      </c>
      <c r="J107" s="55"/>
      <c r="K107" s="56"/>
      <c r="L107" s="56"/>
      <c r="M107" s="56"/>
      <c r="N107" s="56"/>
      <c r="O107" s="56"/>
      <c r="P107" s="56"/>
      <c r="Q107" s="56"/>
      <c r="R107" s="56"/>
      <c r="S107" s="56"/>
      <c r="T107" s="49"/>
      <c r="U107" s="50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outlineLevel="2" x14ac:dyDescent="0.35">
      <c r="A108" s="1">
        <v>4</v>
      </c>
      <c r="B108" s="2" t="s">
        <v>686</v>
      </c>
      <c r="C108" s="44"/>
      <c r="D108" s="51"/>
      <c r="E108" s="4"/>
      <c r="F108" s="52" t="s">
        <v>687</v>
      </c>
      <c r="G108" s="58">
        <v>1</v>
      </c>
      <c r="H108" s="53" t="s">
        <v>686</v>
      </c>
      <c r="I108" s="54" t="s">
        <v>688</v>
      </c>
      <c r="J108" s="55"/>
      <c r="K108" s="56">
        <v>2</v>
      </c>
      <c r="L108" s="56">
        <v>4.3</v>
      </c>
      <c r="M108" s="56"/>
      <c r="N108" s="56">
        <v>3</v>
      </c>
      <c r="O108" s="56"/>
      <c r="P108" s="56"/>
      <c r="Q108" s="56"/>
      <c r="R108" s="56">
        <v>12.899999999999999</v>
      </c>
      <c r="S108" s="56">
        <v>25.8</v>
      </c>
      <c r="T108" s="49"/>
      <c r="U108" s="50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outlineLevel="2" x14ac:dyDescent="0.35">
      <c r="A109" s="1">
        <v>4</v>
      </c>
      <c r="B109" s="2" t="s">
        <v>689</v>
      </c>
      <c r="C109" s="44"/>
      <c r="D109" s="51"/>
      <c r="E109" s="4"/>
      <c r="F109" s="52" t="s">
        <v>690</v>
      </c>
      <c r="G109" s="58">
        <v>1</v>
      </c>
      <c r="H109" s="53" t="s">
        <v>689</v>
      </c>
      <c r="I109" s="54" t="s">
        <v>685</v>
      </c>
      <c r="J109" s="55"/>
      <c r="K109" s="56">
        <v>1</v>
      </c>
      <c r="L109" s="56">
        <v>42.21</v>
      </c>
      <c r="M109" s="56"/>
      <c r="N109" s="56">
        <v>4.1500000000000004</v>
      </c>
      <c r="O109" s="56"/>
      <c r="P109" s="56"/>
      <c r="Q109" s="56"/>
      <c r="R109" s="56">
        <v>175.17150000000001</v>
      </c>
      <c r="S109" s="56">
        <v>175.17</v>
      </c>
      <c r="T109" s="49"/>
      <c r="U109" s="50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outlineLevel="2" x14ac:dyDescent="0.35">
      <c r="A110" s="1">
        <v>4</v>
      </c>
      <c r="B110" s="2" t="s">
        <v>691</v>
      </c>
      <c r="C110" s="44"/>
      <c r="D110" s="51"/>
      <c r="E110" s="4"/>
      <c r="F110" s="52" t="s">
        <v>692</v>
      </c>
      <c r="G110" s="58">
        <v>1</v>
      </c>
      <c r="H110" s="53" t="s">
        <v>691</v>
      </c>
      <c r="I110" s="54" t="s">
        <v>693</v>
      </c>
      <c r="J110" s="55"/>
      <c r="K110" s="56">
        <v>-1</v>
      </c>
      <c r="L110" s="56">
        <v>2.4</v>
      </c>
      <c r="M110" s="56"/>
      <c r="N110" s="56">
        <v>2.1</v>
      </c>
      <c r="O110" s="56"/>
      <c r="P110" s="56"/>
      <c r="Q110" s="56"/>
      <c r="R110" s="56">
        <v>5.04</v>
      </c>
      <c r="S110" s="56">
        <v>-5.04</v>
      </c>
      <c r="T110" s="49"/>
      <c r="U110" s="5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outlineLevel="2" x14ac:dyDescent="0.35">
      <c r="A111" s="1">
        <v>4</v>
      </c>
      <c r="B111" s="2" t="s">
        <v>694</v>
      </c>
      <c r="C111" s="44"/>
      <c r="D111" s="51"/>
      <c r="E111" s="4"/>
      <c r="F111" s="52" t="s">
        <v>695</v>
      </c>
      <c r="G111" s="58">
        <v>1</v>
      </c>
      <c r="H111" s="53" t="s">
        <v>694</v>
      </c>
      <c r="I111" s="54" t="s">
        <v>688</v>
      </c>
      <c r="J111" s="55"/>
      <c r="K111" s="56">
        <v>-1</v>
      </c>
      <c r="L111" s="56">
        <v>0.86</v>
      </c>
      <c r="M111" s="56"/>
      <c r="N111" s="56">
        <v>2.1</v>
      </c>
      <c r="O111" s="56"/>
      <c r="P111" s="56"/>
      <c r="Q111" s="56"/>
      <c r="R111" s="56">
        <v>1.806</v>
      </c>
      <c r="S111" s="56">
        <v>-1.81</v>
      </c>
      <c r="T111" s="49"/>
      <c r="U111" s="50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outlineLevel="2" x14ac:dyDescent="0.35">
      <c r="A112" s="1">
        <v>4</v>
      </c>
      <c r="B112" s="2" t="s">
        <v>696</v>
      </c>
      <c r="C112" s="44"/>
      <c r="D112" s="51"/>
      <c r="E112" s="4"/>
      <c r="F112" s="52" t="s">
        <v>697</v>
      </c>
      <c r="G112" s="58">
        <v>1</v>
      </c>
      <c r="H112" s="53" t="s">
        <v>696</v>
      </c>
      <c r="I112" s="54" t="s">
        <v>688</v>
      </c>
      <c r="J112" s="55"/>
      <c r="K112" s="56">
        <v>1</v>
      </c>
      <c r="L112" s="56">
        <v>7.84</v>
      </c>
      <c r="M112" s="56"/>
      <c r="N112" s="56">
        <v>0.5</v>
      </c>
      <c r="O112" s="56"/>
      <c r="P112" s="56"/>
      <c r="Q112" s="56"/>
      <c r="R112" s="56">
        <v>3.92</v>
      </c>
      <c r="S112" s="56">
        <v>3.92</v>
      </c>
      <c r="T112" s="49"/>
      <c r="U112" s="50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35" outlineLevel="2" x14ac:dyDescent="0.35">
      <c r="A113" s="1">
        <v>4</v>
      </c>
      <c r="B113" s="2" t="s">
        <v>698</v>
      </c>
      <c r="C113" s="44"/>
      <c r="D113" s="51"/>
      <c r="E113" s="4"/>
      <c r="F113" s="52" t="s">
        <v>699</v>
      </c>
      <c r="G113" s="58">
        <v>1</v>
      </c>
      <c r="H113" s="53" t="s">
        <v>698</v>
      </c>
      <c r="I113" s="55" t="s">
        <v>700</v>
      </c>
      <c r="J113" s="55"/>
      <c r="K113" s="56"/>
      <c r="L113" s="56"/>
      <c r="M113" s="56"/>
      <c r="N113" s="56"/>
      <c r="O113" s="56"/>
      <c r="P113" s="56"/>
      <c r="Q113" s="56"/>
      <c r="R113" s="56"/>
      <c r="S113" s="56"/>
      <c r="T113" s="49"/>
      <c r="U113" s="50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1:35" outlineLevel="2" x14ac:dyDescent="0.35">
      <c r="A114" s="1">
        <v>4</v>
      </c>
      <c r="B114" s="2" t="s">
        <v>701</v>
      </c>
      <c r="C114" s="44"/>
      <c r="D114" s="51"/>
      <c r="E114" s="4"/>
      <c r="F114" s="52" t="s">
        <v>702</v>
      </c>
      <c r="G114" s="58">
        <v>1</v>
      </c>
      <c r="H114" s="53" t="s">
        <v>701</v>
      </c>
      <c r="I114" s="54" t="s">
        <v>703</v>
      </c>
      <c r="J114" s="55"/>
      <c r="K114" s="56">
        <v>1</v>
      </c>
      <c r="L114" s="56">
        <v>46.800000000000004</v>
      </c>
      <c r="M114" s="56"/>
      <c r="N114" s="56">
        <v>4</v>
      </c>
      <c r="O114" s="56"/>
      <c r="P114" s="56"/>
      <c r="Q114" s="56"/>
      <c r="R114" s="56">
        <v>187.20000000000002</v>
      </c>
      <c r="S114" s="56">
        <v>187.2</v>
      </c>
      <c r="T114" s="49"/>
      <c r="U114" s="50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1:35" outlineLevel="2" x14ac:dyDescent="0.35">
      <c r="A115" s="1">
        <v>4</v>
      </c>
      <c r="B115" s="2" t="s">
        <v>704</v>
      </c>
      <c r="C115" s="44"/>
      <c r="D115" s="51"/>
      <c r="E115" s="4"/>
      <c r="F115" s="52" t="s">
        <v>705</v>
      </c>
      <c r="G115" s="58">
        <v>1</v>
      </c>
      <c r="H115" s="53" t="s">
        <v>704</v>
      </c>
      <c r="I115" s="54" t="s">
        <v>583</v>
      </c>
      <c r="J115" s="55"/>
      <c r="K115" s="56">
        <v>-1</v>
      </c>
      <c r="L115" s="56">
        <v>0.86</v>
      </c>
      <c r="M115" s="56"/>
      <c r="N115" s="56">
        <v>2.1</v>
      </c>
      <c r="O115" s="56"/>
      <c r="P115" s="56"/>
      <c r="Q115" s="56"/>
      <c r="R115" s="56">
        <v>1.806</v>
      </c>
      <c r="S115" s="56">
        <v>-1.81</v>
      </c>
      <c r="T115" s="49"/>
      <c r="U115" s="50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outlineLevel="2" x14ac:dyDescent="0.35">
      <c r="A116" s="1">
        <v>4</v>
      </c>
      <c r="B116" s="2" t="s">
        <v>706</v>
      </c>
      <c r="C116" s="44"/>
      <c r="D116" s="51"/>
      <c r="E116" s="4"/>
      <c r="F116" s="52" t="s">
        <v>707</v>
      </c>
      <c r="G116" s="58">
        <v>1</v>
      </c>
      <c r="H116" s="53" t="s">
        <v>706</v>
      </c>
      <c r="I116" s="54" t="s">
        <v>601</v>
      </c>
      <c r="J116" s="55"/>
      <c r="K116" s="56">
        <v>-2</v>
      </c>
      <c r="L116" s="56">
        <v>1</v>
      </c>
      <c r="M116" s="56"/>
      <c r="N116" s="56">
        <v>0.5</v>
      </c>
      <c r="O116" s="56"/>
      <c r="P116" s="56"/>
      <c r="Q116" s="56"/>
      <c r="R116" s="56">
        <v>0.5</v>
      </c>
      <c r="S116" s="56">
        <v>-1</v>
      </c>
      <c r="T116" s="49"/>
      <c r="U116" s="50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outlineLevel="2" x14ac:dyDescent="0.35">
      <c r="A117" s="1">
        <v>4</v>
      </c>
      <c r="B117" s="2" t="s">
        <v>708</v>
      </c>
      <c r="C117" s="44"/>
      <c r="D117" s="51"/>
      <c r="E117" s="4"/>
      <c r="F117" s="52" t="s">
        <v>709</v>
      </c>
      <c r="G117" s="58">
        <v>1</v>
      </c>
      <c r="H117" s="53" t="s">
        <v>708</v>
      </c>
      <c r="I117" s="54" t="s">
        <v>586</v>
      </c>
      <c r="J117" s="55"/>
      <c r="K117" s="56">
        <v>-1</v>
      </c>
      <c r="L117" s="56">
        <v>1.1000000000000001</v>
      </c>
      <c r="M117" s="56"/>
      <c r="N117" s="56">
        <v>1.2</v>
      </c>
      <c r="O117" s="56"/>
      <c r="P117" s="56"/>
      <c r="Q117" s="56"/>
      <c r="R117" s="56">
        <v>1.32</v>
      </c>
      <c r="S117" s="56">
        <v>-1.32</v>
      </c>
      <c r="T117" s="49"/>
      <c r="U117" s="50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outlineLevel="2" x14ac:dyDescent="0.35">
      <c r="A118" s="1">
        <v>4</v>
      </c>
      <c r="B118" s="2" t="s">
        <v>710</v>
      </c>
      <c r="C118" s="44"/>
      <c r="D118" s="51"/>
      <c r="E118" s="4"/>
      <c r="F118" s="52" t="s">
        <v>711</v>
      </c>
      <c r="G118" s="58">
        <v>1</v>
      </c>
      <c r="H118" s="53" t="s">
        <v>710</v>
      </c>
      <c r="I118" s="54" t="s">
        <v>712</v>
      </c>
      <c r="J118" s="55"/>
      <c r="K118" s="56">
        <v>-1</v>
      </c>
      <c r="L118" s="56">
        <v>0.9</v>
      </c>
      <c r="M118" s="56"/>
      <c r="N118" s="56">
        <v>2.1</v>
      </c>
      <c r="O118" s="56"/>
      <c r="P118" s="56"/>
      <c r="Q118" s="56"/>
      <c r="R118" s="56">
        <v>1.8900000000000001</v>
      </c>
      <c r="S118" s="56">
        <v>-1.89</v>
      </c>
      <c r="T118" s="49"/>
      <c r="U118" s="50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outlineLevel="2" x14ac:dyDescent="0.35">
      <c r="A119" s="1">
        <v>4</v>
      </c>
      <c r="B119" s="2" t="s">
        <v>713</v>
      </c>
      <c r="C119" s="44"/>
      <c r="D119" s="51"/>
      <c r="E119" s="4"/>
      <c r="F119" s="52" t="s">
        <v>714</v>
      </c>
      <c r="G119" s="58">
        <v>1</v>
      </c>
      <c r="H119" s="53" t="s">
        <v>713</v>
      </c>
      <c r="I119" s="54" t="s">
        <v>715</v>
      </c>
      <c r="J119" s="55"/>
      <c r="K119" s="56">
        <v>-1</v>
      </c>
      <c r="L119" s="56">
        <v>2</v>
      </c>
      <c r="M119" s="56"/>
      <c r="N119" s="56">
        <v>0.8</v>
      </c>
      <c r="O119" s="56"/>
      <c r="P119" s="56"/>
      <c r="Q119" s="56"/>
      <c r="R119" s="56">
        <v>1.6</v>
      </c>
      <c r="S119" s="56">
        <v>-1.6</v>
      </c>
      <c r="T119" s="49"/>
      <c r="U119" s="50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outlineLevel="2" x14ac:dyDescent="0.35">
      <c r="A120" s="1">
        <v>4</v>
      </c>
      <c r="B120" s="2" t="s">
        <v>716</v>
      </c>
      <c r="C120" s="44"/>
      <c r="D120" s="51"/>
      <c r="E120" s="4"/>
      <c r="F120" s="52" t="s">
        <v>717</v>
      </c>
      <c r="G120" s="58">
        <v>1</v>
      </c>
      <c r="H120" s="53" t="s">
        <v>716</v>
      </c>
      <c r="I120" s="54" t="s">
        <v>718</v>
      </c>
      <c r="J120" s="55"/>
      <c r="K120" s="56">
        <v>-1</v>
      </c>
      <c r="L120" s="56">
        <v>5.6</v>
      </c>
      <c r="M120" s="56"/>
      <c r="N120" s="56">
        <v>3.8</v>
      </c>
      <c r="O120" s="56"/>
      <c r="P120" s="56"/>
      <c r="Q120" s="56"/>
      <c r="R120" s="56">
        <v>21.279999999999998</v>
      </c>
      <c r="S120" s="56">
        <v>-21.28</v>
      </c>
      <c r="T120" s="49"/>
      <c r="U120" s="5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outlineLevel="2" x14ac:dyDescent="0.35">
      <c r="A121" s="1">
        <v>4</v>
      </c>
      <c r="B121" s="2" t="s">
        <v>719</v>
      </c>
      <c r="C121" s="44"/>
      <c r="D121" s="51"/>
      <c r="E121" s="4"/>
      <c r="F121" s="52" t="s">
        <v>720</v>
      </c>
      <c r="G121" s="58">
        <v>1</v>
      </c>
      <c r="H121" s="53" t="s">
        <v>719</v>
      </c>
      <c r="I121" s="54" t="s">
        <v>612</v>
      </c>
      <c r="J121" s="55"/>
      <c r="K121" s="56">
        <v>-1</v>
      </c>
      <c r="L121" s="56">
        <v>2.5</v>
      </c>
      <c r="M121" s="56"/>
      <c r="N121" s="56">
        <v>0.5</v>
      </c>
      <c r="O121" s="56"/>
      <c r="P121" s="56"/>
      <c r="Q121" s="56"/>
      <c r="R121" s="56">
        <v>1.25</v>
      </c>
      <c r="S121" s="56">
        <v>-1.25</v>
      </c>
      <c r="T121" s="49"/>
      <c r="U121" s="50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outlineLevel="2" x14ac:dyDescent="0.35">
      <c r="A122" s="1">
        <v>4</v>
      </c>
      <c r="B122" s="2" t="s">
        <v>721</v>
      </c>
      <c r="C122" s="44"/>
      <c r="D122" s="51"/>
      <c r="E122" s="4"/>
      <c r="F122" s="52" t="s">
        <v>722</v>
      </c>
      <c r="G122" s="58">
        <v>1</v>
      </c>
      <c r="H122" s="53" t="s">
        <v>721</v>
      </c>
      <c r="I122" s="54" t="s">
        <v>723</v>
      </c>
      <c r="J122" s="55"/>
      <c r="K122" s="56">
        <v>1</v>
      </c>
      <c r="L122" s="56">
        <v>4.9000000000000004</v>
      </c>
      <c r="M122" s="56"/>
      <c r="N122" s="56">
        <v>3</v>
      </c>
      <c r="O122" s="56"/>
      <c r="P122" s="56"/>
      <c r="Q122" s="56"/>
      <c r="R122" s="56">
        <v>14.700000000000001</v>
      </c>
      <c r="S122" s="56">
        <v>14.7</v>
      </c>
      <c r="T122" s="49"/>
      <c r="U122" s="50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1:35" outlineLevel="2" x14ac:dyDescent="0.35">
      <c r="A123" s="1">
        <v>4</v>
      </c>
      <c r="B123" s="2" t="s">
        <v>724</v>
      </c>
      <c r="C123" s="44"/>
      <c r="D123" s="51"/>
      <c r="E123" s="4"/>
      <c r="F123" s="52" t="s">
        <v>725</v>
      </c>
      <c r="G123" s="58">
        <v>1</v>
      </c>
      <c r="H123" s="53" t="s">
        <v>724</v>
      </c>
      <c r="I123" s="54" t="s">
        <v>583</v>
      </c>
      <c r="J123" s="55"/>
      <c r="K123" s="56">
        <v>-1</v>
      </c>
      <c r="L123" s="56">
        <v>0.86</v>
      </c>
      <c r="M123" s="56"/>
      <c r="N123" s="56">
        <v>2.1</v>
      </c>
      <c r="O123" s="56"/>
      <c r="P123" s="56"/>
      <c r="Q123" s="56"/>
      <c r="R123" s="56">
        <v>1.806</v>
      </c>
      <c r="S123" s="56">
        <v>-1.81</v>
      </c>
      <c r="T123" s="49"/>
      <c r="U123" s="50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1:35" outlineLevel="2" x14ac:dyDescent="0.35">
      <c r="A124" s="1">
        <v>4</v>
      </c>
      <c r="B124" s="2" t="s">
        <v>726</v>
      </c>
      <c r="C124" s="44"/>
      <c r="D124" s="51"/>
      <c r="E124" s="4"/>
      <c r="F124" s="52" t="s">
        <v>727</v>
      </c>
      <c r="G124" s="58">
        <v>1</v>
      </c>
      <c r="H124" s="53" t="s">
        <v>726</v>
      </c>
      <c r="I124" s="54" t="s">
        <v>589</v>
      </c>
      <c r="J124" s="55"/>
      <c r="K124" s="56">
        <v>1</v>
      </c>
      <c r="L124" s="56">
        <v>9.75</v>
      </c>
      <c r="M124" s="56"/>
      <c r="N124" s="56">
        <v>3</v>
      </c>
      <c r="O124" s="56"/>
      <c r="P124" s="56"/>
      <c r="Q124" s="56"/>
      <c r="R124" s="56">
        <v>29.25</v>
      </c>
      <c r="S124" s="56">
        <v>29.25</v>
      </c>
      <c r="T124" s="49"/>
      <c r="U124" s="50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1:35" outlineLevel="2" x14ac:dyDescent="0.35">
      <c r="A125" s="1">
        <v>4</v>
      </c>
      <c r="B125" s="2" t="s">
        <v>728</v>
      </c>
      <c r="C125" s="44"/>
      <c r="D125" s="51"/>
      <c r="E125" s="4"/>
      <c r="F125" s="52" t="s">
        <v>729</v>
      </c>
      <c r="G125" s="58">
        <v>1</v>
      </c>
      <c r="H125" s="53" t="s">
        <v>728</v>
      </c>
      <c r="I125" s="54" t="s">
        <v>712</v>
      </c>
      <c r="J125" s="55"/>
      <c r="K125" s="56">
        <v>-1</v>
      </c>
      <c r="L125" s="56">
        <v>0.9</v>
      </c>
      <c r="M125" s="56"/>
      <c r="N125" s="56">
        <v>2.1</v>
      </c>
      <c r="O125" s="56"/>
      <c r="P125" s="56"/>
      <c r="Q125" s="56"/>
      <c r="R125" s="56">
        <v>1.8900000000000001</v>
      </c>
      <c r="S125" s="56">
        <v>-1.89</v>
      </c>
      <c r="T125" s="49"/>
      <c r="U125" s="50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outlineLevel="2" x14ac:dyDescent="0.35">
      <c r="A126" s="1">
        <v>4</v>
      </c>
      <c r="B126" s="2" t="s">
        <v>730</v>
      </c>
      <c r="C126" s="44"/>
      <c r="D126" s="51"/>
      <c r="E126" s="4"/>
      <c r="F126" s="52" t="s">
        <v>731</v>
      </c>
      <c r="G126" s="58">
        <v>1</v>
      </c>
      <c r="H126" s="53" t="s">
        <v>730</v>
      </c>
      <c r="I126" s="54" t="s">
        <v>732</v>
      </c>
      <c r="J126" s="55"/>
      <c r="K126" s="56">
        <v>1</v>
      </c>
      <c r="L126" s="56">
        <v>7.25</v>
      </c>
      <c r="M126" s="56"/>
      <c r="N126" s="56">
        <v>3</v>
      </c>
      <c r="O126" s="56"/>
      <c r="P126" s="56"/>
      <c r="Q126" s="56"/>
      <c r="R126" s="56">
        <v>21.75</v>
      </c>
      <c r="S126" s="56">
        <v>21.75</v>
      </c>
      <c r="T126" s="49"/>
      <c r="U126" s="50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1:35" outlineLevel="2" x14ac:dyDescent="0.35">
      <c r="A127" s="1">
        <v>4</v>
      </c>
      <c r="B127" s="2" t="s">
        <v>733</v>
      </c>
      <c r="C127" s="44"/>
      <c r="D127" s="51"/>
      <c r="E127" s="4"/>
      <c r="F127" s="52" t="s">
        <v>734</v>
      </c>
      <c r="G127" s="58">
        <v>1</v>
      </c>
      <c r="H127" s="53" t="s">
        <v>733</v>
      </c>
      <c r="I127" s="54" t="s">
        <v>583</v>
      </c>
      <c r="J127" s="55"/>
      <c r="K127" s="56">
        <v>-1</v>
      </c>
      <c r="L127" s="56">
        <v>0.86</v>
      </c>
      <c r="M127" s="56"/>
      <c r="N127" s="56">
        <v>2.1</v>
      </c>
      <c r="O127" s="56"/>
      <c r="P127" s="56"/>
      <c r="Q127" s="56"/>
      <c r="R127" s="56">
        <v>1.806</v>
      </c>
      <c r="S127" s="56">
        <v>-1.81</v>
      </c>
      <c r="T127" s="49"/>
      <c r="U127" s="50"/>
      <c r="W127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1:35" outlineLevel="2" x14ac:dyDescent="0.35">
      <c r="A128" s="1">
        <v>4</v>
      </c>
      <c r="B128" s="2" t="s">
        <v>735</v>
      </c>
      <c r="C128" s="44"/>
      <c r="D128" s="51"/>
      <c r="E128" s="4"/>
      <c r="F128" s="52" t="s">
        <v>736</v>
      </c>
      <c r="G128" s="58">
        <v>1</v>
      </c>
      <c r="H128" s="53" t="s">
        <v>735</v>
      </c>
      <c r="I128" s="54" t="s">
        <v>654</v>
      </c>
      <c r="J128" s="55"/>
      <c r="K128" s="56">
        <v>1</v>
      </c>
      <c r="L128" s="56">
        <v>10.55</v>
      </c>
      <c r="M128" s="56"/>
      <c r="N128" s="56">
        <v>3</v>
      </c>
      <c r="O128" s="56"/>
      <c r="P128" s="56"/>
      <c r="Q128" s="56"/>
      <c r="R128" s="56">
        <v>31.650000000000002</v>
      </c>
      <c r="S128" s="56">
        <v>31.65</v>
      </c>
      <c r="T128" s="49"/>
      <c r="U128" s="50"/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pans="1:35" outlineLevel="2" x14ac:dyDescent="0.35">
      <c r="A129" s="1">
        <v>4</v>
      </c>
      <c r="B129" s="2" t="s">
        <v>737</v>
      </c>
      <c r="C129" s="44"/>
      <c r="D129" s="51"/>
      <c r="E129" s="4"/>
      <c r="F129" s="52" t="s">
        <v>738</v>
      </c>
      <c r="G129" s="58">
        <v>1</v>
      </c>
      <c r="H129" s="53" t="s">
        <v>737</v>
      </c>
      <c r="I129" s="54" t="s">
        <v>583</v>
      </c>
      <c r="J129" s="55"/>
      <c r="K129" s="56">
        <v>-1</v>
      </c>
      <c r="L129" s="56">
        <v>0.86</v>
      </c>
      <c r="M129" s="56"/>
      <c r="N129" s="56">
        <v>2.1</v>
      </c>
      <c r="O129" s="56"/>
      <c r="P129" s="56"/>
      <c r="Q129" s="56"/>
      <c r="R129" s="56">
        <v>1.806</v>
      </c>
      <c r="S129" s="56">
        <v>-1.81</v>
      </c>
      <c r="T129" s="49"/>
      <c r="U129" s="50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outlineLevel="2" x14ac:dyDescent="0.35">
      <c r="A130" s="1">
        <v>4</v>
      </c>
      <c r="B130" s="2" t="s">
        <v>739</v>
      </c>
      <c r="C130" s="44"/>
      <c r="D130" s="51"/>
      <c r="E130" s="4"/>
      <c r="F130" s="52" t="s">
        <v>740</v>
      </c>
      <c r="G130" s="58">
        <v>1</v>
      </c>
      <c r="H130" s="53" t="s">
        <v>739</v>
      </c>
      <c r="I130" s="54" t="s">
        <v>741</v>
      </c>
      <c r="J130" s="55"/>
      <c r="K130" s="56">
        <v>1</v>
      </c>
      <c r="L130" s="56">
        <v>7.2</v>
      </c>
      <c r="M130" s="56"/>
      <c r="N130" s="56">
        <v>3</v>
      </c>
      <c r="O130" s="56"/>
      <c r="P130" s="56"/>
      <c r="Q130" s="56"/>
      <c r="R130" s="56">
        <v>21.6</v>
      </c>
      <c r="S130" s="56">
        <v>21.6</v>
      </c>
      <c r="T130" s="49"/>
      <c r="U130" s="5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outlineLevel="2" x14ac:dyDescent="0.35">
      <c r="A131" s="1">
        <v>4</v>
      </c>
      <c r="B131" s="2" t="s">
        <v>742</v>
      </c>
      <c r="C131" s="44"/>
      <c r="D131" s="51"/>
      <c r="E131" s="4"/>
      <c r="F131" s="52" t="s">
        <v>743</v>
      </c>
      <c r="G131" s="58">
        <v>1</v>
      </c>
      <c r="H131" s="53" t="s">
        <v>742</v>
      </c>
      <c r="I131" s="54" t="s">
        <v>669</v>
      </c>
      <c r="J131" s="55"/>
      <c r="K131" s="56">
        <v>1</v>
      </c>
      <c r="L131" s="56">
        <v>5.55</v>
      </c>
      <c r="M131" s="56"/>
      <c r="N131" s="56">
        <v>3</v>
      </c>
      <c r="O131" s="56"/>
      <c r="P131" s="56"/>
      <c r="Q131" s="56"/>
      <c r="R131" s="56">
        <v>16.649999999999999</v>
      </c>
      <c r="S131" s="56">
        <v>16.649999999999999</v>
      </c>
      <c r="T131" s="49"/>
      <c r="U131" s="50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outlineLevel="2" x14ac:dyDescent="0.35">
      <c r="A132" s="1">
        <v>4</v>
      </c>
      <c r="B132" s="2" t="s">
        <v>744</v>
      </c>
      <c r="C132" s="44"/>
      <c r="D132" s="51"/>
      <c r="E132" s="4"/>
      <c r="F132" s="52" t="s">
        <v>745</v>
      </c>
      <c r="G132" s="58">
        <v>1</v>
      </c>
      <c r="H132" s="53" t="s">
        <v>744</v>
      </c>
      <c r="I132" s="54" t="s">
        <v>583</v>
      </c>
      <c r="J132" s="55"/>
      <c r="K132" s="56">
        <v>-2</v>
      </c>
      <c r="L132" s="56">
        <v>0.86</v>
      </c>
      <c r="M132" s="56"/>
      <c r="N132" s="56">
        <v>2.1</v>
      </c>
      <c r="O132" s="56"/>
      <c r="P132" s="56"/>
      <c r="Q132" s="56"/>
      <c r="R132" s="56">
        <v>1.806</v>
      </c>
      <c r="S132" s="56">
        <v>-3.61</v>
      </c>
      <c r="T132" s="49"/>
      <c r="U132" s="50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1:35" outlineLevel="2" x14ac:dyDescent="0.35">
      <c r="A133" s="1">
        <v>4</v>
      </c>
      <c r="B133" s="2" t="s">
        <v>746</v>
      </c>
      <c r="C133" s="44"/>
      <c r="D133" s="51"/>
      <c r="E133" s="4"/>
      <c r="F133" s="52" t="s">
        <v>747</v>
      </c>
      <c r="G133" s="58">
        <v>1</v>
      </c>
      <c r="H133" s="53" t="s">
        <v>746</v>
      </c>
      <c r="I133" s="54" t="s">
        <v>748</v>
      </c>
      <c r="J133" s="55"/>
      <c r="K133" s="56">
        <v>1</v>
      </c>
      <c r="L133" s="56">
        <v>6.84</v>
      </c>
      <c r="M133" s="56"/>
      <c r="N133" s="56">
        <v>3</v>
      </c>
      <c r="O133" s="56"/>
      <c r="P133" s="56"/>
      <c r="Q133" s="56"/>
      <c r="R133" s="56">
        <v>20.52</v>
      </c>
      <c r="S133" s="56">
        <v>20.52</v>
      </c>
      <c r="T133" s="49"/>
      <c r="U133" s="50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outlineLevel="2" x14ac:dyDescent="0.35">
      <c r="A134" s="1">
        <v>4</v>
      </c>
      <c r="B134" s="2" t="s">
        <v>749</v>
      </c>
      <c r="C134" s="44"/>
      <c r="D134" s="51"/>
      <c r="E134" s="4"/>
      <c r="F134" s="52" t="s">
        <v>750</v>
      </c>
      <c r="G134" s="58">
        <v>1</v>
      </c>
      <c r="H134" s="53" t="s">
        <v>749</v>
      </c>
      <c r="I134" s="54" t="s">
        <v>677</v>
      </c>
      <c r="J134" s="55"/>
      <c r="K134" s="56">
        <v>1</v>
      </c>
      <c r="L134" s="56">
        <v>17.600000000000001</v>
      </c>
      <c r="M134" s="56"/>
      <c r="N134" s="56">
        <v>4</v>
      </c>
      <c r="O134" s="56"/>
      <c r="P134" s="56"/>
      <c r="Q134" s="56"/>
      <c r="R134" s="56">
        <v>70.400000000000006</v>
      </c>
      <c r="S134" s="56">
        <v>70.400000000000006</v>
      </c>
      <c r="T134" s="49"/>
      <c r="U134" s="50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outlineLevel="2" x14ac:dyDescent="0.35">
      <c r="A135" s="1">
        <v>4</v>
      </c>
      <c r="B135" s="2" t="s">
        <v>751</v>
      </c>
      <c r="C135" s="44"/>
      <c r="D135" s="51"/>
      <c r="E135" s="4"/>
      <c r="F135" s="52" t="s">
        <v>752</v>
      </c>
      <c r="G135" s="58">
        <v>1</v>
      </c>
      <c r="H135" s="53" t="s">
        <v>751</v>
      </c>
      <c r="I135" s="54" t="s">
        <v>753</v>
      </c>
      <c r="J135" s="55"/>
      <c r="K135" s="56">
        <v>1</v>
      </c>
      <c r="L135" s="56">
        <v>15.5</v>
      </c>
      <c r="M135" s="56"/>
      <c r="N135" s="56">
        <v>0.5</v>
      </c>
      <c r="O135" s="56"/>
      <c r="P135" s="56"/>
      <c r="Q135" s="56"/>
      <c r="R135" s="56">
        <v>7.75</v>
      </c>
      <c r="S135" s="56">
        <v>7.75</v>
      </c>
      <c r="T135" s="49"/>
      <c r="U135" s="50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pans="1:35" outlineLevel="2" x14ac:dyDescent="0.35">
      <c r="A136" s="1">
        <v>2</v>
      </c>
      <c r="B136" s="2" t="s">
        <v>73</v>
      </c>
      <c r="C136" s="4"/>
      <c r="D136" s="51"/>
      <c r="E136" s="4"/>
      <c r="F136" s="38">
        <v>6</v>
      </c>
      <c r="G136" s="58">
        <v>1</v>
      </c>
      <c r="H136" s="39" t="s">
        <v>73</v>
      </c>
      <c r="I136" s="59" t="s">
        <v>792</v>
      </c>
      <c r="J136" s="41"/>
      <c r="K136" s="41"/>
      <c r="L136" s="41"/>
      <c r="M136" s="41"/>
      <c r="N136" s="42"/>
      <c r="O136" s="42"/>
      <c r="P136" s="42"/>
      <c r="Q136" s="42"/>
      <c r="R136" s="42"/>
      <c r="S136" s="42"/>
      <c r="T136" s="42"/>
      <c r="U136" s="43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pans="1:35" ht="91.5" customHeight="1" outlineLevel="2" x14ac:dyDescent="0.35">
      <c r="A137" s="1">
        <v>3</v>
      </c>
      <c r="B137" s="2" t="s">
        <v>76</v>
      </c>
      <c r="C137" s="44" t="s">
        <v>50</v>
      </c>
      <c r="D137" s="51">
        <v>87893</v>
      </c>
      <c r="E137" s="4" t="s">
        <v>45</v>
      </c>
      <c r="F137" s="4" t="s">
        <v>793</v>
      </c>
      <c r="G137" s="58">
        <v>1</v>
      </c>
      <c r="H137" s="46" t="s">
        <v>76</v>
      </c>
      <c r="I137" s="47" t="s">
        <v>794</v>
      </c>
      <c r="J137" s="55" t="s">
        <v>2477</v>
      </c>
      <c r="K137" s="48"/>
      <c r="L137" s="49"/>
      <c r="M137" s="49"/>
      <c r="N137" s="49"/>
      <c r="O137" s="49"/>
      <c r="P137" s="49"/>
      <c r="Q137" s="49"/>
      <c r="R137" s="49"/>
      <c r="S137" s="49"/>
      <c r="T137" s="357">
        <f>SUM(S139:S207)*0.9</f>
        <v>913.93200000000024</v>
      </c>
      <c r="U137" s="50" t="s">
        <v>47</v>
      </c>
      <c r="W137">
        <v>1557.0700000000002</v>
      </c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ht="13.5" customHeight="1" outlineLevel="2" x14ac:dyDescent="0.35">
      <c r="C138" s="44"/>
      <c r="D138" s="51"/>
      <c r="E138" s="4"/>
      <c r="G138" s="58"/>
      <c r="H138" s="46"/>
      <c r="I138" s="55" t="s">
        <v>182</v>
      </c>
      <c r="J138" s="48"/>
      <c r="K138" s="48"/>
      <c r="L138" s="49"/>
      <c r="M138" s="49"/>
      <c r="N138" s="49"/>
      <c r="O138" s="49"/>
      <c r="P138" s="49"/>
      <c r="Q138" s="49"/>
      <c r="R138" s="49"/>
      <c r="S138" s="49"/>
      <c r="T138" s="49"/>
      <c r="U138" s="50"/>
      <c r="W138">
        <v>242.92999999999984</v>
      </c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outlineLevel="2" x14ac:dyDescent="0.35">
      <c r="A139" s="1">
        <v>4</v>
      </c>
      <c r="B139" s="2" t="s">
        <v>795</v>
      </c>
      <c r="C139" s="44"/>
      <c r="D139" s="51"/>
      <c r="E139" s="4"/>
      <c r="F139" s="52" t="s">
        <v>796</v>
      </c>
      <c r="G139" s="58">
        <v>1</v>
      </c>
      <c r="H139" s="53" t="s">
        <v>795</v>
      </c>
      <c r="I139" s="54" t="s">
        <v>580</v>
      </c>
      <c r="J139" s="55"/>
      <c r="K139" s="56">
        <v>1</v>
      </c>
      <c r="L139" s="56">
        <v>17.3</v>
      </c>
      <c r="M139" s="56"/>
      <c r="N139" s="56">
        <v>2.9</v>
      </c>
      <c r="O139" s="56"/>
      <c r="P139" s="56"/>
      <c r="Q139" s="56"/>
      <c r="R139" s="56">
        <v>50.17</v>
      </c>
      <c r="S139" s="56">
        <v>50.17</v>
      </c>
      <c r="T139" s="49"/>
      <c r="U139" s="50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outlineLevel="2" x14ac:dyDescent="0.35">
      <c r="A140" s="1">
        <v>4</v>
      </c>
      <c r="B140" s="2" t="s">
        <v>797</v>
      </c>
      <c r="C140" s="44"/>
      <c r="D140" s="51"/>
      <c r="E140" s="4"/>
      <c r="F140" s="52" t="s">
        <v>798</v>
      </c>
      <c r="G140" s="58">
        <v>1</v>
      </c>
      <c r="H140" s="53" t="s">
        <v>797</v>
      </c>
      <c r="I140" s="54" t="s">
        <v>583</v>
      </c>
      <c r="J140" s="55"/>
      <c r="K140" s="56">
        <v>-2</v>
      </c>
      <c r="L140" s="56">
        <v>0.86</v>
      </c>
      <c r="M140" s="56"/>
      <c r="N140" s="56">
        <v>2.1</v>
      </c>
      <c r="O140" s="56"/>
      <c r="P140" s="56"/>
      <c r="Q140" s="56"/>
      <c r="R140" s="56">
        <v>1.806</v>
      </c>
      <c r="S140" s="56">
        <v>-3.61</v>
      </c>
      <c r="T140" s="49"/>
      <c r="U140" s="5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outlineLevel="2" x14ac:dyDescent="0.35">
      <c r="A141" s="1">
        <v>4</v>
      </c>
      <c r="B141" s="2" t="s">
        <v>799</v>
      </c>
      <c r="C141" s="44"/>
      <c r="D141" s="51"/>
      <c r="E141" s="4"/>
      <c r="F141" s="52" t="s">
        <v>800</v>
      </c>
      <c r="G141" s="58">
        <v>1</v>
      </c>
      <c r="H141" s="53" t="s">
        <v>799</v>
      </c>
      <c r="I141" s="54" t="s">
        <v>586</v>
      </c>
      <c r="J141" s="55"/>
      <c r="K141" s="56">
        <v>-1</v>
      </c>
      <c r="L141" s="56">
        <v>1.1000000000000001</v>
      </c>
      <c r="M141" s="56"/>
      <c r="N141" s="56">
        <v>1.2</v>
      </c>
      <c r="O141" s="56"/>
      <c r="P141" s="56"/>
      <c r="Q141" s="56"/>
      <c r="R141" s="56">
        <v>1.32</v>
      </c>
      <c r="S141" s="56">
        <v>-1.32</v>
      </c>
      <c r="T141" s="49"/>
      <c r="U141" s="50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pans="1:35" outlineLevel="2" x14ac:dyDescent="0.35">
      <c r="A142" s="1">
        <v>4</v>
      </c>
      <c r="B142" s="2" t="s">
        <v>801</v>
      </c>
      <c r="C142" s="44"/>
      <c r="D142" s="51"/>
      <c r="E142" s="4"/>
      <c r="F142" s="52" t="s">
        <v>802</v>
      </c>
      <c r="G142" s="58">
        <v>1</v>
      </c>
      <c r="H142" s="53" t="s">
        <v>801</v>
      </c>
      <c r="I142" s="54" t="s">
        <v>589</v>
      </c>
      <c r="J142" s="55"/>
      <c r="K142" s="56">
        <v>1</v>
      </c>
      <c r="L142" s="56">
        <v>14.3</v>
      </c>
      <c r="M142" s="56"/>
      <c r="N142" s="56">
        <v>2.9</v>
      </c>
      <c r="O142" s="56"/>
      <c r="P142" s="56"/>
      <c r="Q142" s="56"/>
      <c r="R142" s="56">
        <v>41.47</v>
      </c>
      <c r="S142" s="56">
        <v>41.47</v>
      </c>
      <c r="T142" s="49"/>
      <c r="U142" s="50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outlineLevel="2" x14ac:dyDescent="0.35">
      <c r="A143" s="1">
        <v>4</v>
      </c>
      <c r="B143" s="2" t="s">
        <v>803</v>
      </c>
      <c r="C143" s="44"/>
      <c r="D143" s="51"/>
      <c r="E143" s="4"/>
      <c r="F143" s="52" t="s">
        <v>804</v>
      </c>
      <c r="G143" s="58">
        <v>1</v>
      </c>
      <c r="H143" s="53" t="s">
        <v>803</v>
      </c>
      <c r="I143" s="54" t="s">
        <v>583</v>
      </c>
      <c r="J143" s="55"/>
      <c r="K143" s="56">
        <v>-1</v>
      </c>
      <c r="L143" s="56">
        <v>0.86</v>
      </c>
      <c r="M143" s="56"/>
      <c r="N143" s="56">
        <v>2.1</v>
      </c>
      <c r="O143" s="56"/>
      <c r="P143" s="56"/>
      <c r="Q143" s="56"/>
      <c r="R143" s="56">
        <v>1.806</v>
      </c>
      <c r="S143" s="56">
        <v>-1.81</v>
      </c>
      <c r="T143" s="49"/>
      <c r="U143" s="50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outlineLevel="2" x14ac:dyDescent="0.35">
      <c r="A144" s="1">
        <v>4</v>
      </c>
      <c r="B144" s="2" t="s">
        <v>805</v>
      </c>
      <c r="C144" s="44"/>
      <c r="D144" s="51"/>
      <c r="E144" s="4"/>
      <c r="F144" s="52" t="s">
        <v>806</v>
      </c>
      <c r="G144" s="58">
        <v>1</v>
      </c>
      <c r="H144" s="53" t="s">
        <v>805</v>
      </c>
      <c r="I144" s="54" t="s">
        <v>586</v>
      </c>
      <c r="J144" s="55"/>
      <c r="K144" s="56">
        <v>-1</v>
      </c>
      <c r="L144" s="56">
        <v>1.1000000000000001</v>
      </c>
      <c r="M144" s="56"/>
      <c r="N144" s="56">
        <v>1.2</v>
      </c>
      <c r="O144" s="56"/>
      <c r="P144" s="56"/>
      <c r="Q144" s="56"/>
      <c r="R144" s="56">
        <v>1.32</v>
      </c>
      <c r="S144" s="56">
        <v>-1.32</v>
      </c>
      <c r="T144" s="49"/>
      <c r="U144" s="50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pans="1:35" outlineLevel="2" x14ac:dyDescent="0.35">
      <c r="A145" s="1">
        <v>4</v>
      </c>
      <c r="B145" s="2" t="s">
        <v>807</v>
      </c>
      <c r="C145" s="44"/>
      <c r="D145" s="51"/>
      <c r="E145" s="4"/>
      <c r="F145" s="52" t="s">
        <v>808</v>
      </c>
      <c r="G145" s="58">
        <v>1</v>
      </c>
      <c r="H145" s="53" t="s">
        <v>807</v>
      </c>
      <c r="I145" s="54" t="s">
        <v>809</v>
      </c>
      <c r="J145" s="55"/>
      <c r="K145" s="56">
        <v>1</v>
      </c>
      <c r="L145" s="56">
        <v>8.1999999999999993</v>
      </c>
      <c r="M145" s="56"/>
      <c r="N145" s="56">
        <v>2.9</v>
      </c>
      <c r="O145" s="56"/>
      <c r="P145" s="56"/>
      <c r="Q145" s="56"/>
      <c r="R145" s="56">
        <v>23.779999999999998</v>
      </c>
      <c r="S145" s="56">
        <v>23.78</v>
      </c>
      <c r="T145" s="49"/>
      <c r="U145" s="50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outlineLevel="2" x14ac:dyDescent="0.35">
      <c r="A146" s="1">
        <v>4</v>
      </c>
      <c r="B146" s="2" t="s">
        <v>810</v>
      </c>
      <c r="C146" s="44"/>
      <c r="D146" s="51"/>
      <c r="E146" s="4"/>
      <c r="F146" s="52" t="s">
        <v>811</v>
      </c>
      <c r="G146" s="58">
        <v>1</v>
      </c>
      <c r="H146" s="53" t="s">
        <v>810</v>
      </c>
      <c r="I146" s="54" t="s">
        <v>583</v>
      </c>
      <c r="J146" s="55"/>
      <c r="K146" s="56">
        <v>-1</v>
      </c>
      <c r="L146" s="56">
        <v>0.86</v>
      </c>
      <c r="M146" s="56"/>
      <c r="N146" s="56">
        <v>2.1</v>
      </c>
      <c r="O146" s="56"/>
      <c r="P146" s="56"/>
      <c r="Q146" s="56"/>
      <c r="R146" s="56">
        <v>1.806</v>
      </c>
      <c r="S146" s="56">
        <v>-1.81</v>
      </c>
      <c r="T146" s="49"/>
      <c r="U146" s="50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outlineLevel="2" x14ac:dyDescent="0.35">
      <c r="A147" s="1">
        <v>4</v>
      </c>
      <c r="B147" s="2" t="s">
        <v>812</v>
      </c>
      <c r="C147" s="44"/>
      <c r="D147" s="51"/>
      <c r="E147" s="4"/>
      <c r="F147" s="52" t="s">
        <v>813</v>
      </c>
      <c r="G147" s="58">
        <v>1</v>
      </c>
      <c r="H147" s="53" t="s">
        <v>812</v>
      </c>
      <c r="I147" s="54" t="s">
        <v>601</v>
      </c>
      <c r="J147" s="55"/>
      <c r="K147" s="56">
        <v>-1</v>
      </c>
      <c r="L147" s="56">
        <v>1</v>
      </c>
      <c r="M147" s="56"/>
      <c r="N147" s="56">
        <v>0.5</v>
      </c>
      <c r="O147" s="56"/>
      <c r="P147" s="56"/>
      <c r="Q147" s="56"/>
      <c r="R147" s="56">
        <v>0.5</v>
      </c>
      <c r="S147" s="56">
        <v>-0.5</v>
      </c>
      <c r="T147" s="49"/>
      <c r="U147" s="50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outlineLevel="2" x14ac:dyDescent="0.35">
      <c r="A148" s="1">
        <v>4</v>
      </c>
      <c r="B148" s="2" t="s">
        <v>814</v>
      </c>
      <c r="C148" s="44"/>
      <c r="D148" s="51"/>
      <c r="E148" s="4"/>
      <c r="F148" s="52" t="s">
        <v>815</v>
      </c>
      <c r="G148" s="58">
        <v>1</v>
      </c>
      <c r="H148" s="53" t="s">
        <v>814</v>
      </c>
      <c r="I148" s="54" t="s">
        <v>816</v>
      </c>
      <c r="J148" s="55"/>
      <c r="K148" s="56">
        <v>1</v>
      </c>
      <c r="L148" s="56">
        <v>17.100000000000001</v>
      </c>
      <c r="M148" s="56"/>
      <c r="N148" s="56">
        <v>2.9</v>
      </c>
      <c r="O148" s="56"/>
      <c r="P148" s="56"/>
      <c r="Q148" s="56"/>
      <c r="R148" s="56">
        <v>49.59</v>
      </c>
      <c r="S148" s="56">
        <v>49.59</v>
      </c>
      <c r="T148" s="49"/>
      <c r="U148" s="50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outlineLevel="2" x14ac:dyDescent="0.35">
      <c r="A149" s="1">
        <v>4</v>
      </c>
      <c r="B149" s="2" t="s">
        <v>817</v>
      </c>
      <c r="C149" s="44"/>
      <c r="D149" s="51"/>
      <c r="E149" s="4"/>
      <c r="F149" s="52" t="s">
        <v>818</v>
      </c>
      <c r="G149" s="58">
        <v>1</v>
      </c>
      <c r="H149" s="53" t="s">
        <v>817</v>
      </c>
      <c r="I149" s="54" t="s">
        <v>583</v>
      </c>
      <c r="J149" s="55"/>
      <c r="K149" s="56">
        <v>-2</v>
      </c>
      <c r="L149" s="56">
        <v>0.86</v>
      </c>
      <c r="M149" s="56"/>
      <c r="N149" s="56">
        <v>2.1</v>
      </c>
      <c r="O149" s="56"/>
      <c r="P149" s="56"/>
      <c r="Q149" s="56"/>
      <c r="R149" s="56">
        <v>1.806</v>
      </c>
      <c r="S149" s="56">
        <v>-3.61</v>
      </c>
      <c r="T149" s="49"/>
      <c r="U149" s="50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outlineLevel="2" x14ac:dyDescent="0.35">
      <c r="A150" s="1">
        <v>4</v>
      </c>
      <c r="B150" s="2" t="s">
        <v>819</v>
      </c>
      <c r="C150" s="44"/>
      <c r="D150" s="51"/>
      <c r="E150" s="4"/>
      <c r="F150" s="52" t="s">
        <v>820</v>
      </c>
      <c r="G150" s="58">
        <v>1</v>
      </c>
      <c r="H150" s="53" t="s">
        <v>819</v>
      </c>
      <c r="I150" s="54" t="s">
        <v>612</v>
      </c>
      <c r="J150" s="55"/>
      <c r="K150" s="56">
        <v>-1</v>
      </c>
      <c r="L150" s="56">
        <v>2.5</v>
      </c>
      <c r="M150" s="56"/>
      <c r="N150" s="56">
        <v>0.5</v>
      </c>
      <c r="O150" s="56"/>
      <c r="P150" s="56"/>
      <c r="Q150" s="56"/>
      <c r="R150" s="56">
        <v>1.25</v>
      </c>
      <c r="S150" s="56">
        <v>-1.25</v>
      </c>
      <c r="T150" s="49"/>
      <c r="U150" s="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outlineLevel="2" x14ac:dyDescent="0.35">
      <c r="A151" s="1">
        <v>4</v>
      </c>
      <c r="B151" s="2" t="s">
        <v>821</v>
      </c>
      <c r="C151" s="44"/>
      <c r="D151" s="51"/>
      <c r="E151" s="4"/>
      <c r="F151" s="52" t="s">
        <v>822</v>
      </c>
      <c r="G151" s="58">
        <v>1</v>
      </c>
      <c r="H151" s="53" t="s">
        <v>821</v>
      </c>
      <c r="I151" s="54" t="s">
        <v>649</v>
      </c>
      <c r="J151" s="55"/>
      <c r="K151" s="56">
        <v>1</v>
      </c>
      <c r="L151" s="56">
        <v>9.6</v>
      </c>
      <c r="M151" s="56"/>
      <c r="N151" s="56">
        <v>2.9</v>
      </c>
      <c r="O151" s="56"/>
      <c r="P151" s="56"/>
      <c r="Q151" s="56"/>
      <c r="R151" s="56">
        <v>27.84</v>
      </c>
      <c r="S151" s="56">
        <v>27.84</v>
      </c>
      <c r="T151" s="49"/>
      <c r="U151" s="50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outlineLevel="2" x14ac:dyDescent="0.35">
      <c r="A152" s="1">
        <v>4</v>
      </c>
      <c r="B152" s="2" t="s">
        <v>823</v>
      </c>
      <c r="C152" s="44"/>
      <c r="D152" s="51"/>
      <c r="E152" s="4"/>
      <c r="F152" s="52" t="s">
        <v>824</v>
      </c>
      <c r="G152" s="58">
        <v>1</v>
      </c>
      <c r="H152" s="53" t="s">
        <v>823</v>
      </c>
      <c r="I152" s="54" t="s">
        <v>583</v>
      </c>
      <c r="J152" s="55"/>
      <c r="K152" s="56">
        <v>-1</v>
      </c>
      <c r="L152" s="56">
        <v>0.86</v>
      </c>
      <c r="M152" s="56"/>
      <c r="N152" s="56">
        <v>2.1</v>
      </c>
      <c r="O152" s="56"/>
      <c r="P152" s="56"/>
      <c r="Q152" s="56"/>
      <c r="R152" s="56">
        <v>1.806</v>
      </c>
      <c r="S152" s="56">
        <v>-1.81</v>
      </c>
      <c r="T152" s="49"/>
      <c r="U152" s="50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pans="1:35" outlineLevel="2" x14ac:dyDescent="0.35">
      <c r="A153" s="1">
        <v>4</v>
      </c>
      <c r="B153" s="2" t="s">
        <v>825</v>
      </c>
      <c r="C153" s="44"/>
      <c r="D153" s="51"/>
      <c r="E153" s="4"/>
      <c r="F153" s="52" t="s">
        <v>826</v>
      </c>
      <c r="G153" s="58">
        <v>1</v>
      </c>
      <c r="H153" s="53" t="s">
        <v>825</v>
      </c>
      <c r="I153" s="54" t="s">
        <v>601</v>
      </c>
      <c r="J153" s="55"/>
      <c r="K153" s="56">
        <v>-1</v>
      </c>
      <c r="L153" s="56">
        <v>1</v>
      </c>
      <c r="M153" s="56"/>
      <c r="N153" s="56">
        <v>0.5</v>
      </c>
      <c r="O153" s="56"/>
      <c r="P153" s="56"/>
      <c r="Q153" s="56"/>
      <c r="R153" s="56">
        <v>0.5</v>
      </c>
      <c r="S153" s="56">
        <v>-0.5</v>
      </c>
      <c r="T153" s="49"/>
      <c r="U153" s="50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spans="1:35" outlineLevel="2" x14ac:dyDescent="0.35">
      <c r="A154" s="1">
        <v>4</v>
      </c>
      <c r="B154" s="2" t="s">
        <v>827</v>
      </c>
      <c r="C154" s="44"/>
      <c r="D154" s="51"/>
      <c r="E154" s="4"/>
      <c r="F154" s="52" t="s">
        <v>828</v>
      </c>
      <c r="G154" s="58">
        <v>1</v>
      </c>
      <c r="H154" s="53" t="s">
        <v>827</v>
      </c>
      <c r="I154" s="54" t="s">
        <v>829</v>
      </c>
      <c r="J154" s="55"/>
      <c r="K154" s="56">
        <v>1</v>
      </c>
      <c r="L154" s="56">
        <v>17.899999999999999</v>
      </c>
      <c r="M154" s="56"/>
      <c r="N154" s="56">
        <v>2.9</v>
      </c>
      <c r="O154" s="56"/>
      <c r="P154" s="56"/>
      <c r="Q154" s="56"/>
      <c r="R154" s="56">
        <v>51.91</v>
      </c>
      <c r="S154" s="56">
        <v>51.91</v>
      </c>
      <c r="T154" s="49"/>
      <c r="U154" s="50"/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spans="1:35" outlineLevel="2" x14ac:dyDescent="0.35">
      <c r="A155" s="1">
        <v>4</v>
      </c>
      <c r="B155" s="2" t="s">
        <v>830</v>
      </c>
      <c r="C155" s="44"/>
      <c r="D155" s="51"/>
      <c r="E155" s="4"/>
      <c r="F155" s="52" t="s">
        <v>831</v>
      </c>
      <c r="G155" s="58">
        <v>1</v>
      </c>
      <c r="H155" s="53" t="s">
        <v>830</v>
      </c>
      <c r="I155" s="54" t="s">
        <v>583</v>
      </c>
      <c r="J155" s="55"/>
      <c r="K155" s="56">
        <v>-1</v>
      </c>
      <c r="L155" s="56">
        <v>0.86</v>
      </c>
      <c r="M155" s="56"/>
      <c r="N155" s="56">
        <v>2.1</v>
      </c>
      <c r="O155" s="56"/>
      <c r="P155" s="56"/>
      <c r="Q155" s="56"/>
      <c r="R155" s="56">
        <v>1.806</v>
      </c>
      <c r="S155" s="56">
        <v>-1.81</v>
      </c>
      <c r="T155" s="49"/>
      <c r="U155" s="50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outlineLevel="2" x14ac:dyDescent="0.35">
      <c r="A156" s="1">
        <v>4</v>
      </c>
      <c r="B156" s="2" t="s">
        <v>832</v>
      </c>
      <c r="C156" s="44"/>
      <c r="D156" s="51"/>
      <c r="E156" s="4"/>
      <c r="F156" s="52" t="s">
        <v>833</v>
      </c>
      <c r="G156" s="58">
        <v>1</v>
      </c>
      <c r="H156" s="53" t="s">
        <v>832</v>
      </c>
      <c r="I156" s="54" t="s">
        <v>586</v>
      </c>
      <c r="J156" s="55"/>
      <c r="K156" s="56">
        <v>-1</v>
      </c>
      <c r="L156" s="56">
        <v>1.1000000000000001</v>
      </c>
      <c r="M156" s="56"/>
      <c r="N156" s="56">
        <v>1.2</v>
      </c>
      <c r="O156" s="56"/>
      <c r="P156" s="56"/>
      <c r="Q156" s="56"/>
      <c r="R156" s="56">
        <v>1.32</v>
      </c>
      <c r="S156" s="56">
        <v>-1.32</v>
      </c>
      <c r="T156" s="49"/>
      <c r="U156" s="50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outlineLevel="2" x14ac:dyDescent="0.35">
      <c r="A157" s="1">
        <v>4</v>
      </c>
      <c r="B157" s="2" t="s">
        <v>834</v>
      </c>
      <c r="C157" s="44"/>
      <c r="D157" s="51"/>
      <c r="E157" s="4"/>
      <c r="F157" s="52" t="s">
        <v>835</v>
      </c>
      <c r="G157" s="58">
        <v>1</v>
      </c>
      <c r="H157" s="53" t="s">
        <v>834</v>
      </c>
      <c r="I157" s="54" t="s">
        <v>732</v>
      </c>
      <c r="J157" s="55"/>
      <c r="K157" s="56">
        <v>1</v>
      </c>
      <c r="L157" s="56">
        <v>15.95</v>
      </c>
      <c r="M157" s="56"/>
      <c r="N157" s="56">
        <v>2.9</v>
      </c>
      <c r="O157" s="56"/>
      <c r="P157" s="56"/>
      <c r="Q157" s="56"/>
      <c r="R157" s="56">
        <v>46.254999999999995</v>
      </c>
      <c r="S157" s="56">
        <v>46.26</v>
      </c>
      <c r="T157" s="49"/>
      <c r="U157" s="50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outlineLevel="2" x14ac:dyDescent="0.35">
      <c r="A158" s="1">
        <v>4</v>
      </c>
      <c r="B158" s="2" t="s">
        <v>836</v>
      </c>
      <c r="C158" s="44"/>
      <c r="D158" s="51"/>
      <c r="E158" s="4"/>
      <c r="F158" s="52" t="s">
        <v>837</v>
      </c>
      <c r="G158" s="58">
        <v>1</v>
      </c>
      <c r="H158" s="53" t="s">
        <v>836</v>
      </c>
      <c r="I158" s="54" t="s">
        <v>583</v>
      </c>
      <c r="J158" s="55"/>
      <c r="K158" s="56">
        <v>-1</v>
      </c>
      <c r="L158" s="56">
        <v>0.86</v>
      </c>
      <c r="M158" s="56"/>
      <c r="N158" s="56">
        <v>2.1</v>
      </c>
      <c r="O158" s="56"/>
      <c r="P158" s="56"/>
      <c r="Q158" s="56"/>
      <c r="R158" s="56">
        <v>1.806</v>
      </c>
      <c r="S158" s="56">
        <v>-1.81</v>
      </c>
      <c r="T158" s="49"/>
      <c r="U158" s="50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outlineLevel="2" x14ac:dyDescent="0.35">
      <c r="A159" s="1">
        <v>4</v>
      </c>
      <c r="B159" s="2" t="s">
        <v>838</v>
      </c>
      <c r="C159" s="44"/>
      <c r="D159" s="51"/>
      <c r="E159" s="4"/>
      <c r="F159" s="52" t="s">
        <v>839</v>
      </c>
      <c r="G159" s="58">
        <v>1</v>
      </c>
      <c r="H159" s="53" t="s">
        <v>838</v>
      </c>
      <c r="I159" s="54" t="s">
        <v>612</v>
      </c>
      <c r="J159" s="55"/>
      <c r="K159" s="56">
        <v>-1</v>
      </c>
      <c r="L159" s="56">
        <v>2.5</v>
      </c>
      <c r="M159" s="56"/>
      <c r="N159" s="56">
        <v>0.5</v>
      </c>
      <c r="O159" s="56"/>
      <c r="P159" s="56"/>
      <c r="Q159" s="56"/>
      <c r="R159" s="56">
        <v>1.25</v>
      </c>
      <c r="S159" s="56">
        <v>-1.25</v>
      </c>
      <c r="T159" s="49"/>
      <c r="U159" s="50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outlineLevel="2" x14ac:dyDescent="0.35">
      <c r="A160" s="1">
        <v>4</v>
      </c>
      <c r="B160" s="2" t="s">
        <v>840</v>
      </c>
      <c r="C160" s="44"/>
      <c r="D160" s="51"/>
      <c r="E160" s="4"/>
      <c r="F160" s="52" t="s">
        <v>841</v>
      </c>
      <c r="G160" s="58">
        <v>1</v>
      </c>
      <c r="H160" s="53" t="s">
        <v>840</v>
      </c>
      <c r="I160" s="54" t="s">
        <v>842</v>
      </c>
      <c r="J160" s="55"/>
      <c r="K160" s="56">
        <v>1</v>
      </c>
      <c r="L160" s="56">
        <v>12.5</v>
      </c>
      <c r="M160" s="56"/>
      <c r="N160" s="56">
        <v>2.9</v>
      </c>
      <c r="O160" s="56"/>
      <c r="P160" s="56"/>
      <c r="Q160" s="56"/>
      <c r="R160" s="56">
        <v>36.25</v>
      </c>
      <c r="S160" s="56">
        <v>36.25</v>
      </c>
      <c r="T160" s="49"/>
      <c r="U160" s="5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outlineLevel="2" x14ac:dyDescent="0.35">
      <c r="A161" s="1">
        <v>4</v>
      </c>
      <c r="B161" s="2" t="s">
        <v>843</v>
      </c>
      <c r="C161" s="44"/>
      <c r="D161" s="51"/>
      <c r="E161" s="4"/>
      <c r="F161" s="52" t="s">
        <v>844</v>
      </c>
      <c r="G161" s="58">
        <v>1</v>
      </c>
      <c r="H161" s="53" t="s">
        <v>843</v>
      </c>
      <c r="I161" s="54" t="s">
        <v>586</v>
      </c>
      <c r="J161" s="55"/>
      <c r="K161" s="56">
        <v>-1</v>
      </c>
      <c r="L161" s="56">
        <v>1.1000000000000001</v>
      </c>
      <c r="M161" s="56"/>
      <c r="N161" s="56">
        <v>1.2</v>
      </c>
      <c r="O161" s="56"/>
      <c r="P161" s="56"/>
      <c r="Q161" s="56"/>
      <c r="R161" s="56">
        <v>1.32</v>
      </c>
      <c r="S161" s="56">
        <v>-1.32</v>
      </c>
      <c r="T161" s="49"/>
      <c r="U161" s="50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outlineLevel="2" x14ac:dyDescent="0.35">
      <c r="A162" s="1">
        <v>4</v>
      </c>
      <c r="B162" s="2" t="s">
        <v>845</v>
      </c>
      <c r="C162" s="44"/>
      <c r="D162" s="51"/>
      <c r="E162" s="4"/>
      <c r="F162" s="52" t="s">
        <v>846</v>
      </c>
      <c r="G162" s="58">
        <v>1</v>
      </c>
      <c r="H162" s="53" t="s">
        <v>845</v>
      </c>
      <c r="I162" s="54" t="s">
        <v>659</v>
      </c>
      <c r="J162" s="55"/>
      <c r="K162" s="56">
        <v>-1</v>
      </c>
      <c r="L162" s="56">
        <v>0.76</v>
      </c>
      <c r="M162" s="56"/>
      <c r="N162" s="56">
        <v>2.1</v>
      </c>
      <c r="O162" s="56"/>
      <c r="P162" s="56"/>
      <c r="Q162" s="56"/>
      <c r="R162" s="56">
        <v>1.5960000000000001</v>
      </c>
      <c r="S162" s="56">
        <v>-1.6</v>
      </c>
      <c r="T162" s="49"/>
      <c r="U162" s="50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outlineLevel="2" x14ac:dyDescent="0.35">
      <c r="A163" s="1">
        <v>4</v>
      </c>
      <c r="B163" s="2" t="s">
        <v>847</v>
      </c>
      <c r="C163" s="44"/>
      <c r="D163" s="51"/>
      <c r="E163" s="4"/>
      <c r="F163" s="52" t="s">
        <v>848</v>
      </c>
      <c r="G163" s="58">
        <v>1</v>
      </c>
      <c r="H163" s="53" t="s">
        <v>847</v>
      </c>
      <c r="I163" s="54" t="s">
        <v>849</v>
      </c>
      <c r="J163" s="55"/>
      <c r="K163" s="56">
        <v>1</v>
      </c>
      <c r="L163" s="56">
        <v>17.2</v>
      </c>
      <c r="M163" s="56"/>
      <c r="N163" s="56">
        <v>2.9</v>
      </c>
      <c r="O163" s="56"/>
      <c r="P163" s="56"/>
      <c r="Q163" s="56"/>
      <c r="R163" s="56">
        <v>49.879999999999995</v>
      </c>
      <c r="S163" s="56">
        <v>49.88</v>
      </c>
      <c r="T163" s="49"/>
      <c r="U163" s="50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outlineLevel="2" x14ac:dyDescent="0.35">
      <c r="A164" s="1">
        <v>4</v>
      </c>
      <c r="B164" s="2" t="s">
        <v>850</v>
      </c>
      <c r="C164" s="44"/>
      <c r="D164" s="51"/>
      <c r="E164" s="4"/>
      <c r="F164" s="52" t="s">
        <v>851</v>
      </c>
      <c r="G164" s="58">
        <v>1</v>
      </c>
      <c r="H164" s="53" t="s">
        <v>850</v>
      </c>
      <c r="I164" s="54" t="s">
        <v>583</v>
      </c>
      <c r="J164" s="55"/>
      <c r="K164" s="56">
        <v>-1</v>
      </c>
      <c r="L164" s="56">
        <v>0.86</v>
      </c>
      <c r="M164" s="56"/>
      <c r="N164" s="56">
        <v>2.1</v>
      </c>
      <c r="O164" s="56"/>
      <c r="P164" s="56"/>
      <c r="Q164" s="56"/>
      <c r="R164" s="56">
        <v>1.806</v>
      </c>
      <c r="S164" s="56">
        <v>-1.81</v>
      </c>
      <c r="T164" s="49"/>
      <c r="U164" s="50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outlineLevel="2" x14ac:dyDescent="0.35">
      <c r="A165" s="1">
        <v>4</v>
      </c>
      <c r="B165" s="2" t="s">
        <v>852</v>
      </c>
      <c r="C165" s="44"/>
      <c r="D165" s="51"/>
      <c r="E165" s="4"/>
      <c r="F165" s="52" t="s">
        <v>853</v>
      </c>
      <c r="G165" s="58">
        <v>1</v>
      </c>
      <c r="H165" s="53" t="s">
        <v>852</v>
      </c>
      <c r="I165" s="54" t="s">
        <v>612</v>
      </c>
      <c r="J165" s="55"/>
      <c r="K165" s="56">
        <v>-1</v>
      </c>
      <c r="L165" s="56">
        <v>2.5</v>
      </c>
      <c r="M165" s="56"/>
      <c r="N165" s="56">
        <v>0.5</v>
      </c>
      <c r="O165" s="56"/>
      <c r="P165" s="56"/>
      <c r="Q165" s="56"/>
      <c r="R165" s="56">
        <v>1.25</v>
      </c>
      <c r="S165" s="56">
        <v>-1.25</v>
      </c>
      <c r="T165" s="49"/>
      <c r="U165" s="50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outlineLevel="2" x14ac:dyDescent="0.35">
      <c r="A166" s="1">
        <v>4</v>
      </c>
      <c r="B166" s="2" t="s">
        <v>854</v>
      </c>
      <c r="C166" s="44"/>
      <c r="D166" s="51"/>
      <c r="E166" s="4"/>
      <c r="F166" s="52" t="s">
        <v>855</v>
      </c>
      <c r="G166" s="58">
        <v>1</v>
      </c>
      <c r="H166" s="53" t="s">
        <v>854</v>
      </c>
      <c r="I166" s="54" t="s">
        <v>856</v>
      </c>
      <c r="J166" s="55"/>
      <c r="K166" s="56">
        <v>1</v>
      </c>
      <c r="L166" s="56">
        <v>7.2</v>
      </c>
      <c r="M166" s="56"/>
      <c r="N166" s="56">
        <v>2.9</v>
      </c>
      <c r="O166" s="56"/>
      <c r="P166" s="56"/>
      <c r="Q166" s="56"/>
      <c r="R166" s="56">
        <v>20.88</v>
      </c>
      <c r="S166" s="56">
        <v>20.88</v>
      </c>
      <c r="T166" s="49"/>
      <c r="U166" s="50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outlineLevel="2" x14ac:dyDescent="0.35">
      <c r="A167" s="1">
        <v>4</v>
      </c>
      <c r="B167" s="2" t="s">
        <v>857</v>
      </c>
      <c r="C167" s="44"/>
      <c r="D167" s="51"/>
      <c r="E167" s="4"/>
      <c r="F167" s="52" t="s">
        <v>858</v>
      </c>
      <c r="G167" s="58">
        <v>1</v>
      </c>
      <c r="H167" s="53" t="s">
        <v>857</v>
      </c>
      <c r="I167" s="54" t="s">
        <v>583</v>
      </c>
      <c r="J167" s="55"/>
      <c r="K167" s="56">
        <v>-1</v>
      </c>
      <c r="L167" s="56">
        <v>0.86</v>
      </c>
      <c r="M167" s="56"/>
      <c r="N167" s="56">
        <v>2.1</v>
      </c>
      <c r="O167" s="56"/>
      <c r="P167" s="56"/>
      <c r="Q167" s="56"/>
      <c r="R167" s="56">
        <v>1.806</v>
      </c>
      <c r="S167" s="56">
        <v>-1.81</v>
      </c>
      <c r="T167" s="49"/>
      <c r="U167" s="50"/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spans="1:35" outlineLevel="2" x14ac:dyDescent="0.35">
      <c r="A168" s="1">
        <v>4</v>
      </c>
      <c r="B168" s="2" t="s">
        <v>859</v>
      </c>
      <c r="C168" s="44"/>
      <c r="D168" s="51"/>
      <c r="E168" s="4"/>
      <c r="F168" s="52" t="s">
        <v>860</v>
      </c>
      <c r="G168" s="58">
        <v>1</v>
      </c>
      <c r="H168" s="53" t="s">
        <v>859</v>
      </c>
      <c r="I168" s="54" t="s">
        <v>601</v>
      </c>
      <c r="J168" s="55"/>
      <c r="K168" s="56">
        <v>-1</v>
      </c>
      <c r="L168" s="56">
        <v>1</v>
      </c>
      <c r="M168" s="56"/>
      <c r="N168" s="56">
        <v>0.5</v>
      </c>
      <c r="O168" s="56"/>
      <c r="P168" s="56"/>
      <c r="Q168" s="56"/>
      <c r="R168" s="56">
        <v>0.5</v>
      </c>
      <c r="S168" s="56">
        <v>-0.5</v>
      </c>
      <c r="T168" s="49"/>
      <c r="U168" s="50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spans="1:35" outlineLevel="2" x14ac:dyDescent="0.35">
      <c r="A169" s="1">
        <v>4</v>
      </c>
      <c r="B169" s="2" t="s">
        <v>861</v>
      </c>
      <c r="C169" s="44"/>
      <c r="D169" s="51"/>
      <c r="E169" s="4"/>
      <c r="F169" s="52" t="s">
        <v>862</v>
      </c>
      <c r="G169" s="58">
        <v>1</v>
      </c>
      <c r="H169" s="53" t="s">
        <v>861</v>
      </c>
      <c r="I169" s="54" t="s">
        <v>863</v>
      </c>
      <c r="J169" s="55"/>
      <c r="K169" s="56">
        <v>1</v>
      </c>
      <c r="L169" s="56">
        <v>7.2</v>
      </c>
      <c r="M169" s="56"/>
      <c r="N169" s="56">
        <v>2.9</v>
      </c>
      <c r="O169" s="56"/>
      <c r="P169" s="56"/>
      <c r="Q169" s="56"/>
      <c r="R169" s="56">
        <v>20.88</v>
      </c>
      <c r="S169" s="56">
        <v>20.88</v>
      </c>
      <c r="T169" s="49"/>
      <c r="U169" s="50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spans="1:35" outlineLevel="2" x14ac:dyDescent="0.35">
      <c r="A170" s="1">
        <v>4</v>
      </c>
      <c r="B170" s="2" t="s">
        <v>864</v>
      </c>
      <c r="C170" s="44"/>
      <c r="D170" s="51"/>
      <c r="E170" s="4"/>
      <c r="F170" s="52" t="s">
        <v>865</v>
      </c>
      <c r="G170" s="58">
        <v>1</v>
      </c>
      <c r="H170" s="53" t="s">
        <v>864</v>
      </c>
      <c r="I170" s="54" t="s">
        <v>583</v>
      </c>
      <c r="J170" s="55"/>
      <c r="K170" s="56">
        <v>-1</v>
      </c>
      <c r="L170" s="56">
        <v>0.86</v>
      </c>
      <c r="M170" s="56"/>
      <c r="N170" s="56">
        <v>2.1</v>
      </c>
      <c r="O170" s="56"/>
      <c r="P170" s="56"/>
      <c r="Q170" s="56"/>
      <c r="R170" s="56">
        <v>1.806</v>
      </c>
      <c r="S170" s="56">
        <v>-1.81</v>
      </c>
      <c r="T170" s="49"/>
      <c r="U170" s="50"/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spans="1:35" outlineLevel="2" x14ac:dyDescent="0.35">
      <c r="A171" s="1">
        <v>4</v>
      </c>
      <c r="B171" s="2" t="s">
        <v>866</v>
      </c>
      <c r="C171" s="44"/>
      <c r="D171" s="51"/>
      <c r="E171" s="4"/>
      <c r="F171" s="52" t="s">
        <v>867</v>
      </c>
      <c r="G171" s="58">
        <v>1</v>
      </c>
      <c r="H171" s="53" t="s">
        <v>866</v>
      </c>
      <c r="I171" s="54" t="s">
        <v>601</v>
      </c>
      <c r="J171" s="55"/>
      <c r="K171" s="56">
        <v>-1</v>
      </c>
      <c r="L171" s="56">
        <v>1</v>
      </c>
      <c r="M171" s="56"/>
      <c r="N171" s="56">
        <v>0.5</v>
      </c>
      <c r="O171" s="56"/>
      <c r="P171" s="56"/>
      <c r="Q171" s="56"/>
      <c r="R171" s="56">
        <v>0.5</v>
      </c>
      <c r="S171" s="56">
        <v>-0.5</v>
      </c>
      <c r="T171" s="49"/>
      <c r="U171" s="50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spans="1:35" outlineLevel="2" x14ac:dyDescent="0.35">
      <c r="A172" s="1">
        <v>4</v>
      </c>
      <c r="B172" s="2" t="s">
        <v>868</v>
      </c>
      <c r="C172" s="44"/>
      <c r="D172" s="51"/>
      <c r="E172" s="4"/>
      <c r="F172" s="52" t="s">
        <v>869</v>
      </c>
      <c r="G172" s="58">
        <v>1</v>
      </c>
      <c r="H172" s="53" t="s">
        <v>868</v>
      </c>
      <c r="I172" s="54" t="s">
        <v>870</v>
      </c>
      <c r="J172" s="55"/>
      <c r="K172" s="56">
        <v>1</v>
      </c>
      <c r="L172" s="56">
        <v>44.7</v>
      </c>
      <c r="M172" s="56"/>
      <c r="N172" s="56">
        <v>2.9</v>
      </c>
      <c r="O172" s="56"/>
      <c r="P172" s="56"/>
      <c r="Q172" s="56"/>
      <c r="R172" s="56">
        <v>129.63</v>
      </c>
      <c r="S172" s="56">
        <v>129.63</v>
      </c>
      <c r="T172" s="49"/>
      <c r="U172" s="50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spans="1:35" outlineLevel="2" x14ac:dyDescent="0.35">
      <c r="A173" s="1">
        <v>4</v>
      </c>
      <c r="B173" s="2" t="s">
        <v>871</v>
      </c>
      <c r="C173" s="44"/>
      <c r="D173" s="51"/>
      <c r="E173" s="4"/>
      <c r="F173" s="52" t="s">
        <v>872</v>
      </c>
      <c r="G173" s="58">
        <v>1</v>
      </c>
      <c r="H173" s="53" t="s">
        <v>871</v>
      </c>
      <c r="I173" s="54" t="s">
        <v>718</v>
      </c>
      <c r="J173" s="55"/>
      <c r="K173" s="56">
        <v>-1</v>
      </c>
      <c r="L173" s="56">
        <v>5.13</v>
      </c>
      <c r="M173" s="56"/>
      <c r="N173" s="56">
        <v>2.9</v>
      </c>
      <c r="O173" s="56"/>
      <c r="P173" s="56"/>
      <c r="Q173" s="56"/>
      <c r="R173" s="56">
        <v>14.876999999999999</v>
      </c>
      <c r="S173" s="56">
        <v>-14.88</v>
      </c>
      <c r="T173" s="49"/>
      <c r="U173" s="50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spans="1:35" outlineLevel="2" x14ac:dyDescent="0.35">
      <c r="A174" s="1">
        <v>4</v>
      </c>
      <c r="B174" s="2" t="s">
        <v>873</v>
      </c>
      <c r="C174" s="44"/>
      <c r="D174" s="51"/>
      <c r="E174" s="4"/>
      <c r="F174" s="52" t="s">
        <v>874</v>
      </c>
      <c r="G174" s="58">
        <v>1</v>
      </c>
      <c r="H174" s="53" t="s">
        <v>873</v>
      </c>
      <c r="I174" s="54" t="s">
        <v>583</v>
      </c>
      <c r="J174" s="55"/>
      <c r="K174" s="56">
        <v>-8</v>
      </c>
      <c r="L174" s="56">
        <v>0.86</v>
      </c>
      <c r="M174" s="56"/>
      <c r="N174" s="56">
        <v>2.1</v>
      </c>
      <c r="O174" s="56"/>
      <c r="P174" s="56"/>
      <c r="Q174" s="56"/>
      <c r="R174" s="56">
        <v>1.806</v>
      </c>
      <c r="S174" s="56">
        <v>-14.45</v>
      </c>
      <c r="T174" s="49"/>
      <c r="U174" s="50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spans="1:35" outlineLevel="2" x14ac:dyDescent="0.35">
      <c r="A175" s="1">
        <v>4</v>
      </c>
      <c r="B175" s="2" t="s">
        <v>875</v>
      </c>
      <c r="C175" s="44"/>
      <c r="D175" s="51"/>
      <c r="E175" s="4"/>
      <c r="F175" s="52" t="s">
        <v>876</v>
      </c>
      <c r="G175" s="58">
        <v>1</v>
      </c>
      <c r="H175" s="53" t="s">
        <v>875</v>
      </c>
      <c r="I175" s="54" t="s">
        <v>659</v>
      </c>
      <c r="J175" s="55"/>
      <c r="K175" s="56">
        <v>-1</v>
      </c>
      <c r="L175" s="56">
        <v>0.76</v>
      </c>
      <c r="M175" s="56"/>
      <c r="N175" s="56">
        <v>2.1</v>
      </c>
      <c r="O175" s="56"/>
      <c r="P175" s="56"/>
      <c r="Q175" s="56"/>
      <c r="R175" s="56">
        <v>1.5960000000000001</v>
      </c>
      <c r="S175" s="56">
        <v>-1.6</v>
      </c>
      <c r="T175" s="49"/>
      <c r="U175" s="50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spans="1:35" outlineLevel="2" x14ac:dyDescent="0.35">
      <c r="A176" s="1">
        <v>4</v>
      </c>
      <c r="B176" s="2" t="s">
        <v>877</v>
      </c>
      <c r="C176" s="44"/>
      <c r="D176" s="51"/>
      <c r="E176" s="4"/>
      <c r="F176" s="52" t="s">
        <v>878</v>
      </c>
      <c r="G176" s="58">
        <v>1</v>
      </c>
      <c r="H176" s="53" t="s">
        <v>877</v>
      </c>
      <c r="I176" s="55" t="s">
        <v>685</v>
      </c>
      <c r="J176" s="55"/>
      <c r="K176" s="56"/>
      <c r="L176" s="56"/>
      <c r="M176" s="56"/>
      <c r="N176" s="56"/>
      <c r="O176" s="56"/>
      <c r="P176" s="56"/>
      <c r="Q176" s="56"/>
      <c r="R176" s="56"/>
      <c r="S176" s="56">
        <v>0</v>
      </c>
      <c r="T176" s="49"/>
      <c r="U176" s="50"/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spans="1:35" outlineLevel="2" x14ac:dyDescent="0.35">
      <c r="A177" s="1">
        <v>4</v>
      </c>
      <c r="B177" s="2" t="s">
        <v>879</v>
      </c>
      <c r="C177" s="44"/>
      <c r="D177" s="51"/>
      <c r="E177" s="4"/>
      <c r="F177" s="52" t="s">
        <v>880</v>
      </c>
      <c r="G177" s="58">
        <v>1</v>
      </c>
      <c r="H177" s="53" t="s">
        <v>879</v>
      </c>
      <c r="I177" s="54" t="s">
        <v>881</v>
      </c>
      <c r="J177" s="55"/>
      <c r="K177" s="56">
        <v>1</v>
      </c>
      <c r="L177" s="56">
        <v>42.2</v>
      </c>
      <c r="M177" s="56"/>
      <c r="N177" s="56">
        <v>3</v>
      </c>
      <c r="O177" s="56"/>
      <c r="P177" s="56"/>
      <c r="Q177" s="56"/>
      <c r="R177" s="56">
        <v>126.60000000000001</v>
      </c>
      <c r="S177" s="56">
        <v>126.6</v>
      </c>
      <c r="T177" s="49"/>
      <c r="U177" s="50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spans="1:35" outlineLevel="2" x14ac:dyDescent="0.35">
      <c r="A178" s="1">
        <v>4</v>
      </c>
      <c r="B178" s="2" t="s">
        <v>882</v>
      </c>
      <c r="C178" s="44"/>
      <c r="D178" s="51"/>
      <c r="E178" s="4"/>
      <c r="F178" s="52" t="s">
        <v>883</v>
      </c>
      <c r="G178" s="58">
        <v>1</v>
      </c>
      <c r="H178" s="53" t="s">
        <v>882</v>
      </c>
      <c r="I178" s="54" t="s">
        <v>884</v>
      </c>
      <c r="J178" s="55"/>
      <c r="K178" s="56">
        <v>1</v>
      </c>
      <c r="L178" s="56">
        <v>7.84</v>
      </c>
      <c r="M178" s="56"/>
      <c r="N178" s="56">
        <v>0.5</v>
      </c>
      <c r="O178" s="56"/>
      <c r="P178" s="56"/>
      <c r="Q178" s="56"/>
      <c r="R178" s="56">
        <v>3.92</v>
      </c>
      <c r="S178" s="56">
        <v>3.92</v>
      </c>
      <c r="T178" s="49"/>
      <c r="U178" s="50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spans="1:35" outlineLevel="2" x14ac:dyDescent="0.35">
      <c r="A179" s="1">
        <v>4</v>
      </c>
      <c r="B179" s="2" t="s">
        <v>885</v>
      </c>
      <c r="C179" s="44"/>
      <c r="D179" s="51"/>
      <c r="E179" s="4"/>
      <c r="F179" s="52" t="s">
        <v>886</v>
      </c>
      <c r="G179" s="58">
        <v>1</v>
      </c>
      <c r="H179" s="53" t="s">
        <v>885</v>
      </c>
      <c r="I179" s="54" t="s">
        <v>887</v>
      </c>
      <c r="J179" s="55"/>
      <c r="K179" s="56">
        <v>-1</v>
      </c>
      <c r="L179" s="56">
        <v>1.8</v>
      </c>
      <c r="M179" s="56"/>
      <c r="N179" s="56">
        <v>2.1</v>
      </c>
      <c r="O179" s="56"/>
      <c r="P179" s="56"/>
      <c r="Q179" s="56"/>
      <c r="R179" s="56">
        <v>3.7800000000000002</v>
      </c>
      <c r="S179" s="56">
        <v>-3.78</v>
      </c>
      <c r="T179" s="49"/>
      <c r="U179" s="50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spans="1:35" outlineLevel="2" x14ac:dyDescent="0.35">
      <c r="A180" s="1">
        <v>4</v>
      </c>
      <c r="B180" s="2" t="s">
        <v>888</v>
      </c>
      <c r="C180" s="44"/>
      <c r="D180" s="51"/>
      <c r="E180" s="4"/>
      <c r="F180" s="52" t="s">
        <v>889</v>
      </c>
      <c r="G180" s="58">
        <v>1</v>
      </c>
      <c r="H180" s="53" t="s">
        <v>888</v>
      </c>
      <c r="I180" s="54" t="s">
        <v>583</v>
      </c>
      <c r="J180" s="55"/>
      <c r="K180" s="56">
        <v>-1</v>
      </c>
      <c r="L180" s="56">
        <v>0.86</v>
      </c>
      <c r="M180" s="56"/>
      <c r="N180" s="56">
        <v>2.1</v>
      </c>
      <c r="O180" s="56"/>
      <c r="P180" s="56"/>
      <c r="Q180" s="56"/>
      <c r="R180" s="56">
        <v>1.806</v>
      </c>
      <c r="S180" s="56">
        <v>-1.81</v>
      </c>
      <c r="T180" s="49"/>
      <c r="U180" s="5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spans="1:35" outlineLevel="2" x14ac:dyDescent="0.35">
      <c r="A181" s="1">
        <v>4</v>
      </c>
      <c r="B181" s="2" t="s">
        <v>890</v>
      </c>
      <c r="C181" s="44"/>
      <c r="D181" s="51"/>
      <c r="E181" s="4"/>
      <c r="F181" s="52" t="s">
        <v>891</v>
      </c>
      <c r="G181" s="58">
        <v>1</v>
      </c>
      <c r="H181" s="53" t="s">
        <v>890</v>
      </c>
      <c r="I181" s="55" t="s">
        <v>700</v>
      </c>
      <c r="J181" s="55"/>
      <c r="K181" s="56"/>
      <c r="L181" s="56"/>
      <c r="M181" s="56"/>
      <c r="N181" s="56"/>
      <c r="O181" s="56"/>
      <c r="P181" s="56"/>
      <c r="Q181" s="56"/>
      <c r="R181" s="56"/>
      <c r="S181" s="56"/>
      <c r="T181" s="49"/>
      <c r="U181" s="50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spans="1:35" outlineLevel="2" x14ac:dyDescent="0.35">
      <c r="A182" s="1">
        <v>4</v>
      </c>
      <c r="B182" s="2" t="s">
        <v>892</v>
      </c>
      <c r="C182" s="44"/>
      <c r="D182" s="51"/>
      <c r="E182" s="4"/>
      <c r="F182" s="52" t="s">
        <v>893</v>
      </c>
      <c r="G182" s="58">
        <v>1</v>
      </c>
      <c r="H182" s="53" t="s">
        <v>892</v>
      </c>
      <c r="I182" s="54" t="s">
        <v>894</v>
      </c>
      <c r="J182" s="55"/>
      <c r="K182" s="56">
        <v>1</v>
      </c>
      <c r="L182" s="56">
        <v>18.600000000000001</v>
      </c>
      <c r="M182" s="56"/>
      <c r="N182" s="56">
        <v>2.6</v>
      </c>
      <c r="O182" s="56"/>
      <c r="P182" s="56"/>
      <c r="Q182" s="56"/>
      <c r="R182" s="56">
        <v>48.360000000000007</v>
      </c>
      <c r="S182" s="56">
        <v>48.36</v>
      </c>
      <c r="T182" s="49"/>
      <c r="U182" s="50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spans="1:35" outlineLevel="2" x14ac:dyDescent="0.35">
      <c r="A183" s="1">
        <v>4</v>
      </c>
      <c r="B183" s="2" t="s">
        <v>895</v>
      </c>
      <c r="C183" s="44"/>
      <c r="D183" s="51"/>
      <c r="E183" s="4"/>
      <c r="F183" s="52" t="s">
        <v>896</v>
      </c>
      <c r="G183" s="58">
        <v>1</v>
      </c>
      <c r="H183" s="53" t="s">
        <v>895</v>
      </c>
      <c r="I183" s="54" t="s">
        <v>583</v>
      </c>
      <c r="J183" s="55"/>
      <c r="K183" s="56">
        <v>-2</v>
      </c>
      <c r="L183" s="56">
        <v>0.86</v>
      </c>
      <c r="M183" s="56"/>
      <c r="N183" s="56">
        <v>2.1</v>
      </c>
      <c r="O183" s="56"/>
      <c r="P183" s="56"/>
      <c r="Q183" s="56"/>
      <c r="R183" s="56">
        <v>1.806</v>
      </c>
      <c r="S183" s="56">
        <v>-3.61</v>
      </c>
      <c r="T183" s="49"/>
      <c r="U183" s="50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spans="1:35" outlineLevel="2" x14ac:dyDescent="0.35">
      <c r="A184" s="1">
        <v>4</v>
      </c>
      <c r="B184" s="2" t="s">
        <v>897</v>
      </c>
      <c r="C184" s="44"/>
      <c r="D184" s="51"/>
      <c r="E184" s="4"/>
      <c r="F184" s="52" t="s">
        <v>898</v>
      </c>
      <c r="G184" s="58">
        <v>1</v>
      </c>
      <c r="H184" s="53" t="s">
        <v>897</v>
      </c>
      <c r="I184" s="54" t="s">
        <v>586</v>
      </c>
      <c r="J184" s="55"/>
      <c r="K184" s="56">
        <v>-1</v>
      </c>
      <c r="L184" s="56">
        <v>1.1000000000000001</v>
      </c>
      <c r="M184" s="56"/>
      <c r="N184" s="56">
        <v>1.2</v>
      </c>
      <c r="O184" s="56"/>
      <c r="P184" s="56"/>
      <c r="Q184" s="56"/>
      <c r="R184" s="56">
        <v>1.32</v>
      </c>
      <c r="S184" s="56">
        <v>-1.32</v>
      </c>
      <c r="T184" s="49"/>
      <c r="U184" s="50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spans="1:35" outlineLevel="2" x14ac:dyDescent="0.35">
      <c r="A185" s="1">
        <v>4</v>
      </c>
      <c r="B185" s="2" t="s">
        <v>899</v>
      </c>
      <c r="C185" s="44"/>
      <c r="D185" s="51"/>
      <c r="E185" s="4"/>
      <c r="F185" s="52" t="s">
        <v>900</v>
      </c>
      <c r="G185" s="58">
        <v>1</v>
      </c>
      <c r="H185" s="53" t="s">
        <v>899</v>
      </c>
      <c r="I185" s="54" t="s">
        <v>901</v>
      </c>
      <c r="J185" s="55"/>
      <c r="K185" s="56">
        <v>1</v>
      </c>
      <c r="L185" s="56">
        <v>9.5</v>
      </c>
      <c r="M185" s="56"/>
      <c r="N185" s="56">
        <v>2.9</v>
      </c>
      <c r="O185" s="56"/>
      <c r="P185" s="56"/>
      <c r="Q185" s="56"/>
      <c r="R185" s="56">
        <v>27.55</v>
      </c>
      <c r="S185" s="56">
        <v>27.55</v>
      </c>
      <c r="T185" s="49"/>
      <c r="U185" s="50"/>
      <c r="W185"/>
      <c r="X185"/>
      <c r="Y185"/>
      <c r="Z185"/>
      <c r="AA185"/>
      <c r="AB185"/>
      <c r="AC185"/>
      <c r="AD185"/>
      <c r="AE185"/>
      <c r="AF185"/>
      <c r="AG185"/>
      <c r="AH185"/>
      <c r="AI185"/>
    </row>
    <row r="186" spans="1:35" outlineLevel="2" x14ac:dyDescent="0.35">
      <c r="A186" s="1">
        <v>4</v>
      </c>
      <c r="B186" s="2" t="s">
        <v>902</v>
      </c>
      <c r="C186" s="44"/>
      <c r="D186" s="51"/>
      <c r="E186" s="4"/>
      <c r="F186" s="52" t="s">
        <v>903</v>
      </c>
      <c r="G186" s="58">
        <v>1</v>
      </c>
      <c r="H186" s="53" t="s">
        <v>902</v>
      </c>
      <c r="I186" s="54" t="s">
        <v>583</v>
      </c>
      <c r="J186" s="55"/>
      <c r="K186" s="56">
        <v>-1</v>
      </c>
      <c r="L186" s="56">
        <v>0.86</v>
      </c>
      <c r="M186" s="56"/>
      <c r="N186" s="56">
        <v>2.1</v>
      </c>
      <c r="O186" s="56"/>
      <c r="P186" s="56"/>
      <c r="Q186" s="56"/>
      <c r="R186" s="56">
        <v>1.806</v>
      </c>
      <c r="S186" s="56">
        <v>-1.81</v>
      </c>
      <c r="T186" s="49"/>
      <c r="U186" s="50"/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spans="1:35" outlineLevel="2" x14ac:dyDescent="0.35">
      <c r="A187" s="1">
        <v>4</v>
      </c>
      <c r="B187" s="2" t="s">
        <v>904</v>
      </c>
      <c r="C187" s="44"/>
      <c r="D187" s="51"/>
      <c r="E187" s="4"/>
      <c r="F187" s="52" t="s">
        <v>905</v>
      </c>
      <c r="G187" s="58">
        <v>1</v>
      </c>
      <c r="H187" s="53" t="s">
        <v>904</v>
      </c>
      <c r="I187" s="54" t="s">
        <v>601</v>
      </c>
      <c r="J187" s="55"/>
      <c r="K187" s="56">
        <v>-1</v>
      </c>
      <c r="L187" s="56">
        <v>1</v>
      </c>
      <c r="M187" s="56"/>
      <c r="N187" s="56">
        <v>0.5</v>
      </c>
      <c r="O187" s="56"/>
      <c r="P187" s="56"/>
      <c r="Q187" s="56"/>
      <c r="R187" s="56">
        <v>0.5</v>
      </c>
      <c r="S187" s="56">
        <v>-0.5</v>
      </c>
      <c r="T187" s="49"/>
      <c r="U187" s="50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spans="1:35" outlineLevel="2" x14ac:dyDescent="0.35">
      <c r="A188" s="1">
        <v>4</v>
      </c>
      <c r="B188" s="2" t="s">
        <v>906</v>
      </c>
      <c r="C188" s="44"/>
      <c r="D188" s="51"/>
      <c r="E188" s="4"/>
      <c r="F188" s="52" t="s">
        <v>907</v>
      </c>
      <c r="G188" s="58">
        <v>1</v>
      </c>
      <c r="H188" s="53" t="s">
        <v>906</v>
      </c>
      <c r="I188" s="54" t="s">
        <v>589</v>
      </c>
      <c r="J188" s="55"/>
      <c r="K188" s="56">
        <v>1</v>
      </c>
      <c r="L188" s="56">
        <v>16.399999999999999</v>
      </c>
      <c r="M188" s="56"/>
      <c r="N188" s="56">
        <v>2.9</v>
      </c>
      <c r="O188" s="56"/>
      <c r="P188" s="56"/>
      <c r="Q188" s="56"/>
      <c r="R188" s="56">
        <v>47.559999999999995</v>
      </c>
      <c r="S188" s="56">
        <v>47.56</v>
      </c>
      <c r="T188" s="49"/>
      <c r="U188" s="50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spans="1:35" outlineLevel="2" x14ac:dyDescent="0.35">
      <c r="A189" s="1">
        <v>4</v>
      </c>
      <c r="B189" s="2" t="s">
        <v>908</v>
      </c>
      <c r="C189" s="44"/>
      <c r="D189" s="51"/>
      <c r="E189" s="4"/>
      <c r="F189" s="52" t="s">
        <v>909</v>
      </c>
      <c r="G189" s="58">
        <v>1</v>
      </c>
      <c r="H189" s="53" t="s">
        <v>908</v>
      </c>
      <c r="I189" s="54" t="s">
        <v>712</v>
      </c>
      <c r="J189" s="55"/>
      <c r="K189" s="56">
        <v>-2</v>
      </c>
      <c r="L189" s="56">
        <v>0.9</v>
      </c>
      <c r="M189" s="56"/>
      <c r="N189" s="56">
        <v>2.1</v>
      </c>
      <c r="O189" s="56"/>
      <c r="P189" s="56"/>
      <c r="Q189" s="56"/>
      <c r="R189" s="56">
        <v>1.8900000000000001</v>
      </c>
      <c r="S189" s="56">
        <v>-3.78</v>
      </c>
      <c r="T189" s="49"/>
      <c r="U189" s="50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spans="1:35" outlineLevel="2" x14ac:dyDescent="0.35">
      <c r="A190" s="1">
        <v>4</v>
      </c>
      <c r="B190" s="2" t="s">
        <v>910</v>
      </c>
      <c r="C190" s="44"/>
      <c r="D190" s="51"/>
      <c r="E190" s="4"/>
      <c r="F190" s="52" t="s">
        <v>911</v>
      </c>
      <c r="G190" s="58">
        <v>1</v>
      </c>
      <c r="H190" s="53" t="s">
        <v>910</v>
      </c>
      <c r="I190" s="54" t="s">
        <v>715</v>
      </c>
      <c r="J190" s="55"/>
      <c r="K190" s="56">
        <v>-1</v>
      </c>
      <c r="L190" s="56">
        <v>2</v>
      </c>
      <c r="M190" s="56"/>
      <c r="N190" s="56">
        <v>0.8</v>
      </c>
      <c r="O190" s="56"/>
      <c r="P190" s="56"/>
      <c r="Q190" s="56"/>
      <c r="R190" s="56">
        <v>1.6</v>
      </c>
      <c r="S190" s="56">
        <v>-1.6</v>
      </c>
      <c r="T190" s="49"/>
      <c r="U190" s="5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spans="1:35" outlineLevel="2" x14ac:dyDescent="0.35">
      <c r="A191" s="1">
        <v>4</v>
      </c>
      <c r="B191" s="2" t="s">
        <v>912</v>
      </c>
      <c r="C191" s="44"/>
      <c r="D191" s="51"/>
      <c r="E191" s="4"/>
      <c r="F191" s="52" t="s">
        <v>913</v>
      </c>
      <c r="G191" s="58">
        <v>1</v>
      </c>
      <c r="H191" s="53" t="s">
        <v>912</v>
      </c>
      <c r="I191" s="54" t="s">
        <v>723</v>
      </c>
      <c r="J191" s="55"/>
      <c r="K191" s="56">
        <v>1</v>
      </c>
      <c r="L191" s="56">
        <v>9.4</v>
      </c>
      <c r="M191" s="56"/>
      <c r="N191" s="56">
        <v>2.9</v>
      </c>
      <c r="O191" s="56"/>
      <c r="P191" s="56"/>
      <c r="Q191" s="56"/>
      <c r="R191" s="56">
        <v>27.26</v>
      </c>
      <c r="S191" s="56">
        <v>27.26</v>
      </c>
      <c r="T191" s="49"/>
      <c r="U191" s="50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spans="1:35" outlineLevel="2" x14ac:dyDescent="0.35">
      <c r="A192" s="1">
        <v>4</v>
      </c>
      <c r="B192" s="2" t="s">
        <v>914</v>
      </c>
      <c r="C192" s="44"/>
      <c r="D192" s="51"/>
      <c r="E192" s="4"/>
      <c r="F192" s="52" t="s">
        <v>915</v>
      </c>
      <c r="G192" s="58">
        <v>1</v>
      </c>
      <c r="H192" s="53" t="s">
        <v>914</v>
      </c>
      <c r="I192" s="54" t="s">
        <v>583</v>
      </c>
      <c r="J192" s="55"/>
      <c r="K192" s="56">
        <v>-1</v>
      </c>
      <c r="L192" s="56">
        <v>0.86</v>
      </c>
      <c r="M192" s="56"/>
      <c r="N192" s="56">
        <v>2.1</v>
      </c>
      <c r="O192" s="56"/>
      <c r="P192" s="56"/>
      <c r="Q192" s="56"/>
      <c r="R192" s="56">
        <v>1.806</v>
      </c>
      <c r="S192" s="56">
        <v>-1.81</v>
      </c>
      <c r="T192" s="49"/>
      <c r="U192" s="50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pans="1:35" outlineLevel="2" x14ac:dyDescent="0.35">
      <c r="A193" s="1">
        <v>4</v>
      </c>
      <c r="B193" s="2" t="s">
        <v>916</v>
      </c>
      <c r="C193" s="44"/>
      <c r="D193" s="51"/>
      <c r="E193" s="4"/>
      <c r="F193" s="52" t="s">
        <v>917</v>
      </c>
      <c r="G193" s="58">
        <v>1</v>
      </c>
      <c r="H193" s="53" t="s">
        <v>916</v>
      </c>
      <c r="I193" s="54" t="s">
        <v>601</v>
      </c>
      <c r="J193" s="55"/>
      <c r="K193" s="56">
        <v>-1</v>
      </c>
      <c r="L193" s="56">
        <v>1</v>
      </c>
      <c r="M193" s="56"/>
      <c r="N193" s="56">
        <v>0.5</v>
      </c>
      <c r="O193" s="56"/>
      <c r="P193" s="56"/>
      <c r="Q193" s="56"/>
      <c r="R193" s="56">
        <v>0.5</v>
      </c>
      <c r="S193" s="56">
        <v>-0.5</v>
      </c>
      <c r="T193" s="49"/>
      <c r="U193" s="50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spans="1:35" outlineLevel="2" x14ac:dyDescent="0.35">
      <c r="A194" s="1">
        <v>4</v>
      </c>
      <c r="B194" s="2" t="s">
        <v>918</v>
      </c>
      <c r="C194" s="44"/>
      <c r="D194" s="51"/>
      <c r="E194" s="4"/>
      <c r="F194" s="52" t="s">
        <v>919</v>
      </c>
      <c r="G194" s="58">
        <v>1</v>
      </c>
      <c r="H194" s="53" t="s">
        <v>918</v>
      </c>
      <c r="I194" s="54" t="s">
        <v>732</v>
      </c>
      <c r="J194" s="55"/>
      <c r="K194" s="56">
        <v>1</v>
      </c>
      <c r="L194" s="56">
        <v>21.4</v>
      </c>
      <c r="M194" s="56"/>
      <c r="N194" s="56">
        <v>2.9</v>
      </c>
      <c r="O194" s="56"/>
      <c r="P194" s="56"/>
      <c r="Q194" s="56"/>
      <c r="R194" s="56">
        <v>62.059999999999995</v>
      </c>
      <c r="S194" s="56">
        <v>62.06</v>
      </c>
      <c r="T194" s="49"/>
      <c r="U194" s="50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spans="1:35" outlineLevel="2" x14ac:dyDescent="0.35">
      <c r="A195" s="1">
        <v>4</v>
      </c>
      <c r="B195" s="2" t="s">
        <v>920</v>
      </c>
      <c r="C195" s="44"/>
      <c r="D195" s="51"/>
      <c r="E195" s="4"/>
      <c r="F195" s="52" t="s">
        <v>921</v>
      </c>
      <c r="G195" s="58">
        <v>1</v>
      </c>
      <c r="H195" s="53" t="s">
        <v>920</v>
      </c>
      <c r="I195" s="54" t="s">
        <v>583</v>
      </c>
      <c r="J195" s="55"/>
      <c r="K195" s="56">
        <v>-1</v>
      </c>
      <c r="L195" s="56">
        <v>0.86</v>
      </c>
      <c r="M195" s="56"/>
      <c r="N195" s="56">
        <v>2.1</v>
      </c>
      <c r="O195" s="56"/>
      <c r="P195" s="56"/>
      <c r="Q195" s="56"/>
      <c r="R195" s="56">
        <v>1.806</v>
      </c>
      <c r="S195" s="56">
        <v>-1.81</v>
      </c>
      <c r="T195" s="49"/>
      <c r="U195" s="50"/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pans="1:35" outlineLevel="2" x14ac:dyDescent="0.35">
      <c r="A196" s="1">
        <v>4</v>
      </c>
      <c r="B196" s="2" t="s">
        <v>922</v>
      </c>
      <c r="C196" s="44"/>
      <c r="D196" s="51"/>
      <c r="E196" s="4"/>
      <c r="F196" s="52" t="s">
        <v>923</v>
      </c>
      <c r="G196" s="58">
        <v>1</v>
      </c>
      <c r="H196" s="53" t="s">
        <v>922</v>
      </c>
      <c r="I196" s="54" t="s">
        <v>715</v>
      </c>
      <c r="J196" s="55"/>
      <c r="K196" s="56">
        <v>-1</v>
      </c>
      <c r="L196" s="56">
        <v>2</v>
      </c>
      <c r="M196" s="56"/>
      <c r="N196" s="56">
        <v>0.8</v>
      </c>
      <c r="O196" s="56"/>
      <c r="P196" s="56"/>
      <c r="Q196" s="56"/>
      <c r="R196" s="56">
        <v>1.6</v>
      </c>
      <c r="S196" s="56">
        <v>-1.6</v>
      </c>
      <c r="T196" s="49"/>
      <c r="U196" s="50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pans="1:35" outlineLevel="2" x14ac:dyDescent="0.35">
      <c r="A197" s="1">
        <v>4</v>
      </c>
      <c r="B197" s="2" t="s">
        <v>924</v>
      </c>
      <c r="C197" s="44"/>
      <c r="D197" s="51"/>
      <c r="E197" s="4"/>
      <c r="F197" s="52" t="s">
        <v>925</v>
      </c>
      <c r="G197" s="58">
        <v>1</v>
      </c>
      <c r="H197" s="53" t="s">
        <v>924</v>
      </c>
      <c r="I197" s="54" t="s">
        <v>926</v>
      </c>
      <c r="J197" s="55"/>
      <c r="K197" s="56">
        <v>1</v>
      </c>
      <c r="L197" s="56">
        <v>14.6</v>
      </c>
      <c r="M197" s="56"/>
      <c r="N197" s="56">
        <v>2.9</v>
      </c>
      <c r="O197" s="56"/>
      <c r="P197" s="56"/>
      <c r="Q197" s="56"/>
      <c r="R197" s="56">
        <v>42.339999999999996</v>
      </c>
      <c r="S197" s="56">
        <v>42.34</v>
      </c>
      <c r="T197" s="49"/>
      <c r="U197" s="50"/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spans="1:35" outlineLevel="2" x14ac:dyDescent="0.35">
      <c r="A198" s="1">
        <v>4</v>
      </c>
      <c r="B198" s="2" t="s">
        <v>927</v>
      </c>
      <c r="C198" s="44"/>
      <c r="D198" s="51"/>
      <c r="E198" s="4"/>
      <c r="F198" s="52" t="s">
        <v>928</v>
      </c>
      <c r="G198" s="58">
        <v>1</v>
      </c>
      <c r="H198" s="53" t="s">
        <v>927</v>
      </c>
      <c r="I198" s="54" t="s">
        <v>583</v>
      </c>
      <c r="J198" s="55"/>
      <c r="K198" s="56">
        <v>-1</v>
      </c>
      <c r="L198" s="56">
        <v>0.86</v>
      </c>
      <c r="M198" s="56"/>
      <c r="N198" s="56">
        <v>2.1</v>
      </c>
      <c r="O198" s="56"/>
      <c r="P198" s="56"/>
      <c r="Q198" s="56"/>
      <c r="R198" s="56">
        <v>1.806</v>
      </c>
      <c r="S198" s="56">
        <v>-1.81</v>
      </c>
      <c r="T198" s="49"/>
      <c r="U198" s="50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outlineLevel="2" x14ac:dyDescent="0.35">
      <c r="A199" s="1">
        <v>4</v>
      </c>
      <c r="B199" s="2" t="s">
        <v>929</v>
      </c>
      <c r="C199" s="44"/>
      <c r="D199" s="51"/>
      <c r="E199" s="4"/>
      <c r="F199" s="52" t="s">
        <v>930</v>
      </c>
      <c r="G199" s="58">
        <v>1</v>
      </c>
      <c r="H199" s="53" t="s">
        <v>929</v>
      </c>
      <c r="I199" s="54" t="s">
        <v>612</v>
      </c>
      <c r="J199" s="55"/>
      <c r="K199" s="56">
        <v>-1</v>
      </c>
      <c r="L199" s="56">
        <v>2.5</v>
      </c>
      <c r="M199" s="56"/>
      <c r="N199" s="56">
        <v>0.5</v>
      </c>
      <c r="O199" s="56"/>
      <c r="P199" s="56"/>
      <c r="Q199" s="56"/>
      <c r="R199" s="56">
        <v>1.25</v>
      </c>
      <c r="S199" s="56">
        <v>-1.25</v>
      </c>
      <c r="T199" s="49"/>
      <c r="U199" s="50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outlineLevel="2" x14ac:dyDescent="0.35">
      <c r="A200" s="1">
        <v>4</v>
      </c>
      <c r="B200" s="2" t="s">
        <v>931</v>
      </c>
      <c r="C200" s="44"/>
      <c r="D200" s="51"/>
      <c r="E200" s="4"/>
      <c r="F200" s="52" t="s">
        <v>932</v>
      </c>
      <c r="G200" s="58">
        <v>1</v>
      </c>
      <c r="H200" s="53" t="s">
        <v>931</v>
      </c>
      <c r="I200" s="54" t="s">
        <v>741</v>
      </c>
      <c r="J200" s="55"/>
      <c r="K200" s="56">
        <v>1</v>
      </c>
      <c r="L200" s="56">
        <v>11.25</v>
      </c>
      <c r="M200" s="56"/>
      <c r="N200" s="56">
        <v>2.9</v>
      </c>
      <c r="O200" s="56"/>
      <c r="P200" s="56"/>
      <c r="Q200" s="56"/>
      <c r="R200" s="56">
        <v>32.625</v>
      </c>
      <c r="S200" s="56">
        <v>32.630000000000003</v>
      </c>
      <c r="T200" s="49"/>
      <c r="U200" s="50"/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pans="1:35" outlineLevel="2" x14ac:dyDescent="0.35">
      <c r="A201" s="1">
        <v>4</v>
      </c>
      <c r="B201" s="2" t="s">
        <v>933</v>
      </c>
      <c r="C201" s="44"/>
      <c r="D201" s="51"/>
      <c r="E201" s="4"/>
      <c r="F201" s="52" t="s">
        <v>934</v>
      </c>
      <c r="G201" s="58">
        <v>1</v>
      </c>
      <c r="H201" s="53" t="s">
        <v>933</v>
      </c>
      <c r="I201" s="54" t="s">
        <v>583</v>
      </c>
      <c r="J201" s="55"/>
      <c r="K201" s="56">
        <v>-1</v>
      </c>
      <c r="L201" s="56">
        <v>0.86</v>
      </c>
      <c r="M201" s="56"/>
      <c r="N201" s="56">
        <v>2.1</v>
      </c>
      <c r="O201" s="56"/>
      <c r="P201" s="56"/>
      <c r="Q201" s="56"/>
      <c r="R201" s="56">
        <v>1.806</v>
      </c>
      <c r="S201" s="56">
        <v>-1.81</v>
      </c>
      <c r="T201" s="49"/>
      <c r="U201" s="50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pans="1:35" outlineLevel="2" x14ac:dyDescent="0.35">
      <c r="A202" s="1">
        <v>4</v>
      </c>
      <c r="B202" s="2" t="s">
        <v>935</v>
      </c>
      <c r="C202" s="44"/>
      <c r="D202" s="51"/>
      <c r="E202" s="4"/>
      <c r="F202" s="52" t="s">
        <v>936</v>
      </c>
      <c r="G202" s="58">
        <v>1</v>
      </c>
      <c r="H202" s="53" t="s">
        <v>935</v>
      </c>
      <c r="I202" s="54" t="s">
        <v>669</v>
      </c>
      <c r="J202" s="55"/>
      <c r="K202" s="56">
        <v>2</v>
      </c>
      <c r="L202" s="56">
        <v>7.1</v>
      </c>
      <c r="M202" s="56"/>
      <c r="N202" s="56">
        <v>2.8</v>
      </c>
      <c r="O202" s="56"/>
      <c r="P202" s="56"/>
      <c r="Q202" s="56"/>
      <c r="R202" s="56">
        <v>19.88</v>
      </c>
      <c r="S202" s="56">
        <v>39.76</v>
      </c>
      <c r="T202" s="49"/>
      <c r="U202" s="50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pans="1:35" outlineLevel="2" x14ac:dyDescent="0.35">
      <c r="A203" s="1">
        <v>4</v>
      </c>
      <c r="B203" s="2" t="s">
        <v>937</v>
      </c>
      <c r="C203" s="44"/>
      <c r="D203" s="51"/>
      <c r="E203" s="4"/>
      <c r="F203" s="52" t="s">
        <v>938</v>
      </c>
      <c r="G203" s="58">
        <v>1</v>
      </c>
      <c r="H203" s="53" t="s">
        <v>937</v>
      </c>
      <c r="I203" s="54" t="s">
        <v>583</v>
      </c>
      <c r="J203" s="55"/>
      <c r="K203" s="56">
        <v>-2</v>
      </c>
      <c r="L203" s="56">
        <v>0.86</v>
      </c>
      <c r="M203" s="56"/>
      <c r="N203" s="56">
        <v>2.1</v>
      </c>
      <c r="O203" s="56"/>
      <c r="P203" s="56"/>
      <c r="Q203" s="56"/>
      <c r="R203" s="56">
        <v>1.806</v>
      </c>
      <c r="S203" s="56">
        <v>-3.61</v>
      </c>
      <c r="T203" s="49"/>
      <c r="U203" s="50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pans="1:35" outlineLevel="2" x14ac:dyDescent="0.35">
      <c r="A204" s="1">
        <v>4</v>
      </c>
      <c r="B204" s="2" t="s">
        <v>939</v>
      </c>
      <c r="C204" s="44"/>
      <c r="D204" s="51"/>
      <c r="E204" s="4"/>
      <c r="F204" s="52" t="s">
        <v>940</v>
      </c>
      <c r="G204" s="58">
        <v>1</v>
      </c>
      <c r="H204" s="53" t="s">
        <v>939</v>
      </c>
      <c r="I204" s="54" t="s">
        <v>601</v>
      </c>
      <c r="J204" s="55"/>
      <c r="K204" s="56">
        <v>-2</v>
      </c>
      <c r="L204" s="56">
        <v>1</v>
      </c>
      <c r="M204" s="56"/>
      <c r="N204" s="56">
        <v>0.5</v>
      </c>
      <c r="O204" s="56"/>
      <c r="P204" s="56"/>
      <c r="Q204" s="56"/>
      <c r="R204" s="56">
        <v>0.5</v>
      </c>
      <c r="S204" s="56">
        <v>-1</v>
      </c>
      <c r="T204" s="49"/>
      <c r="U204" s="50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outlineLevel="2" x14ac:dyDescent="0.35">
      <c r="A205" s="1">
        <v>4</v>
      </c>
      <c r="B205" s="2" t="s">
        <v>941</v>
      </c>
      <c r="C205" s="44"/>
      <c r="D205" s="51"/>
      <c r="E205" s="4"/>
      <c r="F205" s="52" t="s">
        <v>942</v>
      </c>
      <c r="G205" s="58">
        <v>1</v>
      </c>
      <c r="H205" s="53" t="s">
        <v>941</v>
      </c>
      <c r="I205" s="54" t="s">
        <v>870</v>
      </c>
      <c r="J205" s="55"/>
      <c r="K205" s="56">
        <v>1</v>
      </c>
      <c r="L205" s="56">
        <v>40.700000000000003</v>
      </c>
      <c r="M205" s="56"/>
      <c r="N205" s="56">
        <v>3</v>
      </c>
      <c r="O205" s="56"/>
      <c r="P205" s="56"/>
      <c r="Q205" s="56"/>
      <c r="R205" s="56">
        <v>122.10000000000001</v>
      </c>
      <c r="S205" s="56">
        <v>122.1</v>
      </c>
      <c r="T205" s="49"/>
      <c r="U205" s="50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pans="1:35" outlineLevel="2" x14ac:dyDescent="0.35">
      <c r="A206" s="1">
        <v>4</v>
      </c>
      <c r="B206" s="2" t="s">
        <v>943</v>
      </c>
      <c r="C206" s="44"/>
      <c r="D206" s="51"/>
      <c r="E206" s="4"/>
      <c r="F206" s="52" t="s">
        <v>944</v>
      </c>
      <c r="G206" s="58">
        <v>1</v>
      </c>
      <c r="H206" s="53" t="s">
        <v>943</v>
      </c>
      <c r="I206" s="54" t="s">
        <v>583</v>
      </c>
      <c r="J206" s="55"/>
      <c r="K206" s="56">
        <v>-7</v>
      </c>
      <c r="L206" s="56">
        <v>0.86</v>
      </c>
      <c r="M206" s="56"/>
      <c r="N206" s="56">
        <v>2.1</v>
      </c>
      <c r="O206" s="56"/>
      <c r="P206" s="56"/>
      <c r="Q206" s="56"/>
      <c r="R206" s="56">
        <v>1.806</v>
      </c>
      <c r="S206" s="56">
        <v>-12.64</v>
      </c>
      <c r="T206" s="49"/>
      <c r="U206" s="50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outlineLevel="2" x14ac:dyDescent="0.35">
      <c r="A207" s="1">
        <v>4</v>
      </c>
      <c r="B207" s="2" t="s">
        <v>945</v>
      </c>
      <c r="C207" s="44"/>
      <c r="D207" s="51"/>
      <c r="E207" s="4"/>
      <c r="F207" s="52" t="s">
        <v>946</v>
      </c>
      <c r="G207" s="58">
        <v>1</v>
      </c>
      <c r="H207" s="53" t="s">
        <v>945</v>
      </c>
      <c r="I207" s="54" t="s">
        <v>712</v>
      </c>
      <c r="J207" s="55"/>
      <c r="K207" s="56">
        <v>-1</v>
      </c>
      <c r="L207" s="56">
        <v>0.9</v>
      </c>
      <c r="M207" s="56"/>
      <c r="N207" s="56">
        <v>2.1</v>
      </c>
      <c r="O207" s="56"/>
      <c r="P207" s="56"/>
      <c r="Q207" s="56"/>
      <c r="R207" s="56">
        <v>1.8900000000000001</v>
      </c>
      <c r="S207" s="56">
        <v>-1.89</v>
      </c>
      <c r="T207" s="49"/>
      <c r="U207" s="50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pans="1:35" ht="105" customHeight="1" outlineLevel="2" x14ac:dyDescent="0.35">
      <c r="A208" s="1">
        <v>3</v>
      </c>
      <c r="B208" s="2" t="s">
        <v>947</v>
      </c>
      <c r="C208" s="44" t="s">
        <v>50</v>
      </c>
      <c r="D208" s="51">
        <v>87548</v>
      </c>
      <c r="E208" s="4" t="s">
        <v>45</v>
      </c>
      <c r="F208" s="4" t="s">
        <v>948</v>
      </c>
      <c r="G208" s="58">
        <v>1</v>
      </c>
      <c r="H208" s="46" t="s">
        <v>947</v>
      </c>
      <c r="I208" s="47" t="s">
        <v>949</v>
      </c>
      <c r="J208" s="55" t="s">
        <v>2478</v>
      </c>
      <c r="K208" s="48"/>
      <c r="L208" s="49"/>
      <c r="M208" s="49"/>
      <c r="N208" s="49"/>
      <c r="O208" s="49"/>
      <c r="P208" s="49"/>
      <c r="Q208" s="49"/>
      <c r="R208" s="49"/>
      <c r="S208" s="49"/>
      <c r="T208" s="357">
        <f>SUM(S209:S210)*0.8</f>
        <v>632.34400000000005</v>
      </c>
      <c r="U208" s="50" t="s">
        <v>47</v>
      </c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pans="1:35" outlineLevel="2" x14ac:dyDescent="0.35">
      <c r="A209" s="1">
        <v>4</v>
      </c>
      <c r="B209" s="2" t="s">
        <v>950</v>
      </c>
      <c r="C209" s="44"/>
      <c r="D209" s="51"/>
      <c r="E209" s="4"/>
      <c r="F209" s="52" t="s">
        <v>951</v>
      </c>
      <c r="G209" s="58">
        <v>1</v>
      </c>
      <c r="H209" s="53" t="s">
        <v>950</v>
      </c>
      <c r="I209" s="54" t="s">
        <v>952</v>
      </c>
      <c r="J209" s="55"/>
      <c r="K209" s="56">
        <v>1</v>
      </c>
      <c r="L209" s="56">
        <v>1015.4800000000002</v>
      </c>
      <c r="M209" s="56"/>
      <c r="N209" s="56"/>
      <c r="O209" s="56"/>
      <c r="P209" s="56"/>
      <c r="Q209" s="56"/>
      <c r="R209" s="56">
        <v>1015.4800000000002</v>
      </c>
      <c r="S209" s="56">
        <v>1015.48</v>
      </c>
      <c r="T209" s="49"/>
      <c r="U209" s="50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pans="1:35" outlineLevel="2" x14ac:dyDescent="0.35">
      <c r="A210" s="1">
        <v>4</v>
      </c>
      <c r="B210" s="2" t="s">
        <v>953</v>
      </c>
      <c r="C210" s="44"/>
      <c r="D210" s="51"/>
      <c r="E210" s="4"/>
      <c r="F210" s="52" t="s">
        <v>954</v>
      </c>
      <c r="G210" s="58">
        <v>1</v>
      </c>
      <c r="H210" s="53" t="s">
        <v>953</v>
      </c>
      <c r="I210" s="54" t="s">
        <v>955</v>
      </c>
      <c r="J210" s="55"/>
      <c r="K210" s="56">
        <v>-1</v>
      </c>
      <c r="L210" s="56">
        <v>225.04999999999995</v>
      </c>
      <c r="M210" s="56"/>
      <c r="N210" s="56"/>
      <c r="O210" s="56"/>
      <c r="P210" s="56"/>
      <c r="Q210" s="56"/>
      <c r="R210" s="56">
        <v>225.04999999999995</v>
      </c>
      <c r="S210" s="56">
        <v>-225.05</v>
      </c>
      <c r="T210" s="49"/>
      <c r="U210" s="50"/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pans="1:35" ht="123" customHeight="1" outlineLevel="2" x14ac:dyDescent="0.35">
      <c r="A211" s="1">
        <v>3</v>
      </c>
      <c r="B211" s="2" t="s">
        <v>956</v>
      </c>
      <c r="C211" s="44" t="s">
        <v>50</v>
      </c>
      <c r="D211" s="51">
        <v>87536</v>
      </c>
      <c r="E211" s="4" t="s">
        <v>45</v>
      </c>
      <c r="F211" s="4" t="s">
        <v>957</v>
      </c>
      <c r="G211" s="58">
        <v>1</v>
      </c>
      <c r="H211" s="46" t="s">
        <v>956</v>
      </c>
      <c r="I211" s="47" t="s">
        <v>958</v>
      </c>
      <c r="J211" s="55" t="s">
        <v>2477</v>
      </c>
      <c r="K211" s="48"/>
      <c r="L211" s="49"/>
      <c r="M211" s="49"/>
      <c r="N211" s="49"/>
      <c r="O211" s="49"/>
      <c r="P211" s="49"/>
      <c r="Q211" s="49"/>
      <c r="R211" s="49"/>
      <c r="S211" s="49"/>
      <c r="T211" s="357">
        <f>SUM(S213:S237)*0.9</f>
        <v>202.54499999999996</v>
      </c>
      <c r="U211" s="50" t="s">
        <v>47</v>
      </c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pans="1:35" ht="18" customHeight="1" outlineLevel="2" x14ac:dyDescent="0.35">
      <c r="C212" s="44"/>
      <c r="D212" s="51"/>
      <c r="E212" s="4"/>
      <c r="G212" s="58"/>
      <c r="H212" s="46"/>
      <c r="I212" s="55" t="s">
        <v>182</v>
      </c>
      <c r="J212" s="48"/>
      <c r="K212" s="48"/>
      <c r="L212" s="49"/>
      <c r="M212" s="49"/>
      <c r="N212" s="49"/>
      <c r="O212" s="49"/>
      <c r="P212" s="49"/>
      <c r="Q212" s="49"/>
      <c r="R212" s="49"/>
      <c r="S212" s="49"/>
      <c r="T212" s="49"/>
      <c r="U212" s="50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pans="1:35" outlineLevel="2" x14ac:dyDescent="0.35">
      <c r="A213" s="1">
        <v>4</v>
      </c>
      <c r="B213" s="2" t="s">
        <v>959</v>
      </c>
      <c r="C213" s="44"/>
      <c r="D213" s="51"/>
      <c r="E213" s="4"/>
      <c r="F213" s="52" t="s">
        <v>960</v>
      </c>
      <c r="G213" s="58">
        <v>1</v>
      </c>
      <c r="H213" s="53" t="s">
        <v>959</v>
      </c>
      <c r="I213" s="54" t="s">
        <v>589</v>
      </c>
      <c r="J213" s="55"/>
      <c r="K213" s="56">
        <v>1</v>
      </c>
      <c r="L213" s="56">
        <v>14.3</v>
      </c>
      <c r="M213" s="56"/>
      <c r="N213" s="56">
        <v>2.9</v>
      </c>
      <c r="O213" s="56"/>
      <c r="P213" s="56"/>
      <c r="Q213" s="56"/>
      <c r="R213" s="56">
        <v>41.47</v>
      </c>
      <c r="S213" s="56">
        <v>41.47</v>
      </c>
      <c r="T213" s="49"/>
      <c r="U213" s="50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pans="1:35" outlineLevel="2" x14ac:dyDescent="0.35">
      <c r="A214" s="1">
        <v>4</v>
      </c>
      <c r="B214" s="2" t="s">
        <v>961</v>
      </c>
      <c r="C214" s="44"/>
      <c r="D214" s="51"/>
      <c r="E214" s="4"/>
      <c r="F214" s="52" t="s">
        <v>962</v>
      </c>
      <c r="G214" s="58">
        <v>1</v>
      </c>
      <c r="H214" s="53" t="s">
        <v>961</v>
      </c>
      <c r="I214" s="54" t="s">
        <v>583</v>
      </c>
      <c r="J214" s="55"/>
      <c r="K214" s="56">
        <v>-1</v>
      </c>
      <c r="L214" s="56">
        <v>0.86</v>
      </c>
      <c r="M214" s="56"/>
      <c r="N214" s="56">
        <v>2.1</v>
      </c>
      <c r="O214" s="56"/>
      <c r="P214" s="56"/>
      <c r="Q214" s="56"/>
      <c r="R214" s="56">
        <v>1.806</v>
      </c>
      <c r="S214" s="56">
        <v>-1.81</v>
      </c>
      <c r="T214" s="49"/>
      <c r="U214" s="50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pans="1:35" outlineLevel="2" x14ac:dyDescent="0.35">
      <c r="A215" s="1">
        <v>4</v>
      </c>
      <c r="B215" s="2" t="s">
        <v>963</v>
      </c>
      <c r="C215" s="44"/>
      <c r="D215" s="51"/>
      <c r="E215" s="4"/>
      <c r="F215" s="52" t="s">
        <v>964</v>
      </c>
      <c r="G215" s="58">
        <v>1</v>
      </c>
      <c r="H215" s="53" t="s">
        <v>963</v>
      </c>
      <c r="I215" s="54" t="s">
        <v>586</v>
      </c>
      <c r="J215" s="55"/>
      <c r="K215" s="56">
        <v>-1</v>
      </c>
      <c r="L215" s="56">
        <v>1.1000000000000001</v>
      </c>
      <c r="M215" s="56"/>
      <c r="N215" s="56">
        <v>1.2</v>
      </c>
      <c r="O215" s="56"/>
      <c r="P215" s="56"/>
      <c r="Q215" s="56"/>
      <c r="R215" s="56">
        <v>1.32</v>
      </c>
      <c r="S215" s="56">
        <v>-1.32</v>
      </c>
      <c r="T215" s="49"/>
      <c r="U215" s="50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pans="1:35" outlineLevel="2" x14ac:dyDescent="0.35">
      <c r="A216" s="1">
        <v>4</v>
      </c>
      <c r="B216" s="2" t="s">
        <v>965</v>
      </c>
      <c r="C216" s="44"/>
      <c r="D216" s="51"/>
      <c r="E216" s="4"/>
      <c r="F216" s="52" t="s">
        <v>966</v>
      </c>
      <c r="G216" s="58">
        <v>1</v>
      </c>
      <c r="H216" s="53" t="s">
        <v>965</v>
      </c>
      <c r="I216" s="54" t="s">
        <v>809</v>
      </c>
      <c r="J216" s="55"/>
      <c r="K216" s="56">
        <v>1</v>
      </c>
      <c r="L216" s="56">
        <v>8.1999999999999993</v>
      </c>
      <c r="M216" s="56"/>
      <c r="N216" s="56">
        <v>2.9</v>
      </c>
      <c r="O216" s="56"/>
      <c r="P216" s="56"/>
      <c r="Q216" s="56"/>
      <c r="R216" s="56">
        <v>23.779999999999998</v>
      </c>
      <c r="S216" s="56">
        <v>23.78</v>
      </c>
      <c r="T216" s="49"/>
      <c r="U216" s="50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pans="1:35" outlineLevel="2" x14ac:dyDescent="0.35">
      <c r="A217" s="1">
        <v>4</v>
      </c>
      <c r="B217" s="2" t="s">
        <v>967</v>
      </c>
      <c r="C217" s="44"/>
      <c r="D217" s="51"/>
      <c r="E217" s="4"/>
      <c r="F217" s="52" t="s">
        <v>968</v>
      </c>
      <c r="G217" s="58">
        <v>1</v>
      </c>
      <c r="H217" s="53" t="s">
        <v>967</v>
      </c>
      <c r="I217" s="54" t="s">
        <v>583</v>
      </c>
      <c r="J217" s="55"/>
      <c r="K217" s="56">
        <v>-1</v>
      </c>
      <c r="L217" s="56">
        <v>0.86</v>
      </c>
      <c r="M217" s="56"/>
      <c r="N217" s="56">
        <v>2.1</v>
      </c>
      <c r="O217" s="56"/>
      <c r="P217" s="56"/>
      <c r="Q217" s="56"/>
      <c r="R217" s="56">
        <v>1.806</v>
      </c>
      <c r="S217" s="56">
        <v>-1.81</v>
      </c>
      <c r="T217" s="49"/>
      <c r="U217" s="50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pans="1:35" outlineLevel="2" x14ac:dyDescent="0.35">
      <c r="A218" s="1">
        <v>4</v>
      </c>
      <c r="B218" s="2" t="s">
        <v>969</v>
      </c>
      <c r="C218" s="44"/>
      <c r="D218" s="51"/>
      <c r="E218" s="4"/>
      <c r="F218" s="52" t="s">
        <v>970</v>
      </c>
      <c r="G218" s="58">
        <v>1</v>
      </c>
      <c r="H218" s="53" t="s">
        <v>969</v>
      </c>
      <c r="I218" s="54" t="s">
        <v>601</v>
      </c>
      <c r="J218" s="55"/>
      <c r="K218" s="56">
        <v>-1</v>
      </c>
      <c r="L218" s="56">
        <v>1</v>
      </c>
      <c r="M218" s="56"/>
      <c r="N218" s="56">
        <v>0.5</v>
      </c>
      <c r="O218" s="56"/>
      <c r="P218" s="56"/>
      <c r="Q218" s="56"/>
      <c r="R218" s="56">
        <v>0.5</v>
      </c>
      <c r="S218" s="56">
        <v>-0.5</v>
      </c>
      <c r="T218" s="49"/>
      <c r="U218" s="50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pans="1:35" outlineLevel="2" x14ac:dyDescent="0.35">
      <c r="A219" s="1">
        <v>4</v>
      </c>
      <c r="B219" s="2" t="s">
        <v>971</v>
      </c>
      <c r="C219" s="44"/>
      <c r="D219" s="51"/>
      <c r="E219" s="4"/>
      <c r="F219" s="52" t="s">
        <v>972</v>
      </c>
      <c r="G219" s="58">
        <v>1</v>
      </c>
      <c r="H219" s="53" t="s">
        <v>971</v>
      </c>
      <c r="I219" s="54" t="s">
        <v>649</v>
      </c>
      <c r="J219" s="55"/>
      <c r="K219" s="56">
        <v>1</v>
      </c>
      <c r="L219" s="56">
        <v>9.6</v>
      </c>
      <c r="M219" s="56"/>
      <c r="N219" s="56">
        <v>2.9</v>
      </c>
      <c r="O219" s="56"/>
      <c r="P219" s="56"/>
      <c r="Q219" s="56"/>
      <c r="R219" s="56">
        <v>27.84</v>
      </c>
      <c r="S219" s="56">
        <v>27.84</v>
      </c>
      <c r="T219" s="49"/>
      <c r="U219" s="50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pans="1:35" outlineLevel="2" x14ac:dyDescent="0.35">
      <c r="A220" s="1">
        <v>4</v>
      </c>
      <c r="B220" s="2" t="s">
        <v>973</v>
      </c>
      <c r="C220" s="44"/>
      <c r="D220" s="51"/>
      <c r="E220" s="4"/>
      <c r="F220" s="52" t="s">
        <v>974</v>
      </c>
      <c r="G220" s="58">
        <v>1</v>
      </c>
      <c r="H220" s="53" t="s">
        <v>973</v>
      </c>
      <c r="I220" s="54" t="s">
        <v>583</v>
      </c>
      <c r="J220" s="55"/>
      <c r="K220" s="56">
        <v>-1</v>
      </c>
      <c r="L220" s="56">
        <v>0.86</v>
      </c>
      <c r="M220" s="56"/>
      <c r="N220" s="56">
        <v>2.1</v>
      </c>
      <c r="O220" s="56"/>
      <c r="P220" s="56"/>
      <c r="Q220" s="56"/>
      <c r="R220" s="56">
        <v>1.806</v>
      </c>
      <c r="S220" s="56">
        <v>-1.81</v>
      </c>
      <c r="T220" s="49"/>
      <c r="U220" s="5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pans="1:35" outlineLevel="2" x14ac:dyDescent="0.35">
      <c r="A221" s="1">
        <v>4</v>
      </c>
      <c r="B221" s="2" t="s">
        <v>975</v>
      </c>
      <c r="C221" s="44"/>
      <c r="D221" s="51"/>
      <c r="E221" s="4"/>
      <c r="F221" s="52" t="s">
        <v>976</v>
      </c>
      <c r="G221" s="58">
        <v>1</v>
      </c>
      <c r="H221" s="53" t="s">
        <v>975</v>
      </c>
      <c r="I221" s="54" t="s">
        <v>601</v>
      </c>
      <c r="J221" s="55"/>
      <c r="K221" s="56">
        <v>-1</v>
      </c>
      <c r="L221" s="56">
        <v>1</v>
      </c>
      <c r="M221" s="56"/>
      <c r="N221" s="56">
        <v>0.5</v>
      </c>
      <c r="O221" s="56"/>
      <c r="P221" s="56"/>
      <c r="Q221" s="56"/>
      <c r="R221" s="56">
        <v>0.5</v>
      </c>
      <c r="S221" s="56">
        <v>-0.5</v>
      </c>
      <c r="T221" s="49"/>
      <c r="U221" s="50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pans="1:35" outlineLevel="2" x14ac:dyDescent="0.35">
      <c r="A222" s="1">
        <v>4</v>
      </c>
      <c r="B222" s="2" t="s">
        <v>977</v>
      </c>
      <c r="C222" s="44"/>
      <c r="D222" s="51"/>
      <c r="E222" s="4"/>
      <c r="F222" s="52" t="s">
        <v>978</v>
      </c>
      <c r="G222" s="58">
        <v>1</v>
      </c>
      <c r="H222" s="53" t="s">
        <v>977</v>
      </c>
      <c r="I222" s="54" t="s">
        <v>856</v>
      </c>
      <c r="J222" s="55"/>
      <c r="K222" s="56">
        <v>1</v>
      </c>
      <c r="L222" s="56">
        <v>7.2</v>
      </c>
      <c r="M222" s="56"/>
      <c r="N222" s="56">
        <v>2.9</v>
      </c>
      <c r="O222" s="56"/>
      <c r="P222" s="56"/>
      <c r="Q222" s="56"/>
      <c r="R222" s="56">
        <v>20.88</v>
      </c>
      <c r="S222" s="56">
        <v>20.88</v>
      </c>
      <c r="T222" s="49"/>
      <c r="U222" s="50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pans="1:35" outlineLevel="2" x14ac:dyDescent="0.35">
      <c r="A223" s="1">
        <v>4</v>
      </c>
      <c r="B223" s="2" t="s">
        <v>979</v>
      </c>
      <c r="C223" s="44"/>
      <c r="D223" s="51"/>
      <c r="E223" s="4"/>
      <c r="F223" s="52" t="s">
        <v>980</v>
      </c>
      <c r="G223" s="58">
        <v>1</v>
      </c>
      <c r="H223" s="53" t="s">
        <v>979</v>
      </c>
      <c r="I223" s="54" t="s">
        <v>583</v>
      </c>
      <c r="J223" s="55"/>
      <c r="K223" s="56">
        <v>-1</v>
      </c>
      <c r="L223" s="56">
        <v>0.86</v>
      </c>
      <c r="M223" s="56"/>
      <c r="N223" s="56">
        <v>2.1</v>
      </c>
      <c r="O223" s="56"/>
      <c r="P223" s="56"/>
      <c r="Q223" s="56"/>
      <c r="R223" s="56">
        <v>1.806</v>
      </c>
      <c r="S223" s="56">
        <v>-1.81</v>
      </c>
      <c r="T223" s="49"/>
      <c r="U223" s="50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pans="1:35" outlineLevel="2" x14ac:dyDescent="0.35">
      <c r="A224" s="1">
        <v>4</v>
      </c>
      <c r="B224" s="2" t="s">
        <v>981</v>
      </c>
      <c r="C224" s="44"/>
      <c r="D224" s="51"/>
      <c r="E224" s="4"/>
      <c r="F224" s="52" t="s">
        <v>982</v>
      </c>
      <c r="G224" s="58">
        <v>1</v>
      </c>
      <c r="H224" s="53" t="s">
        <v>981</v>
      </c>
      <c r="I224" s="54" t="s">
        <v>601</v>
      </c>
      <c r="J224" s="55"/>
      <c r="K224" s="56">
        <v>-1</v>
      </c>
      <c r="L224" s="56">
        <v>1</v>
      </c>
      <c r="M224" s="56"/>
      <c r="N224" s="56">
        <v>0.5</v>
      </c>
      <c r="O224" s="56"/>
      <c r="P224" s="56"/>
      <c r="Q224" s="56"/>
      <c r="R224" s="56">
        <v>0.5</v>
      </c>
      <c r="S224" s="56">
        <v>-0.5</v>
      </c>
      <c r="T224" s="49"/>
      <c r="U224" s="50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outlineLevel="2" x14ac:dyDescent="0.35">
      <c r="A225" s="1">
        <v>4</v>
      </c>
      <c r="B225" s="2" t="s">
        <v>983</v>
      </c>
      <c r="C225" s="44"/>
      <c r="D225" s="51"/>
      <c r="E225" s="4"/>
      <c r="F225" s="52" t="s">
        <v>984</v>
      </c>
      <c r="G225" s="58">
        <v>1</v>
      </c>
      <c r="H225" s="53" t="s">
        <v>983</v>
      </c>
      <c r="I225" s="54" t="s">
        <v>863</v>
      </c>
      <c r="J225" s="55"/>
      <c r="K225" s="56">
        <v>1</v>
      </c>
      <c r="L225" s="56">
        <v>7.2</v>
      </c>
      <c r="M225" s="56"/>
      <c r="N225" s="56">
        <v>2.9</v>
      </c>
      <c r="O225" s="56"/>
      <c r="P225" s="56"/>
      <c r="Q225" s="56"/>
      <c r="R225" s="56">
        <v>20.88</v>
      </c>
      <c r="S225" s="56">
        <v>20.88</v>
      </c>
      <c r="T225" s="49"/>
      <c r="U225" s="50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pans="1:35" outlineLevel="2" x14ac:dyDescent="0.35">
      <c r="A226" s="1">
        <v>4</v>
      </c>
      <c r="B226" s="2" t="s">
        <v>985</v>
      </c>
      <c r="C226" s="44"/>
      <c r="D226" s="51"/>
      <c r="E226" s="4"/>
      <c r="F226" s="52" t="s">
        <v>986</v>
      </c>
      <c r="G226" s="58">
        <v>1</v>
      </c>
      <c r="H226" s="53" t="s">
        <v>985</v>
      </c>
      <c r="I226" s="54" t="s">
        <v>583</v>
      </c>
      <c r="J226" s="55"/>
      <c r="K226" s="56">
        <v>-1</v>
      </c>
      <c r="L226" s="56">
        <v>0.86</v>
      </c>
      <c r="M226" s="56"/>
      <c r="N226" s="56">
        <v>2.1</v>
      </c>
      <c r="O226" s="56"/>
      <c r="P226" s="56"/>
      <c r="Q226" s="56"/>
      <c r="R226" s="56">
        <v>1.806</v>
      </c>
      <c r="S226" s="56">
        <v>-1.81</v>
      </c>
      <c r="T226" s="49"/>
      <c r="U226" s="50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outlineLevel="2" x14ac:dyDescent="0.35">
      <c r="A227" s="1">
        <v>4</v>
      </c>
      <c r="B227" s="2" t="s">
        <v>987</v>
      </c>
      <c r="C227" s="44"/>
      <c r="D227" s="51"/>
      <c r="E227" s="4"/>
      <c r="F227" s="52" t="s">
        <v>988</v>
      </c>
      <c r="G227" s="58">
        <v>1</v>
      </c>
      <c r="H227" s="53" t="s">
        <v>987</v>
      </c>
      <c r="I227" s="54" t="s">
        <v>601</v>
      </c>
      <c r="J227" s="55"/>
      <c r="K227" s="56">
        <v>-1</v>
      </c>
      <c r="L227" s="56">
        <v>1</v>
      </c>
      <c r="M227" s="56"/>
      <c r="N227" s="56">
        <v>0.5</v>
      </c>
      <c r="O227" s="56"/>
      <c r="P227" s="56"/>
      <c r="Q227" s="56"/>
      <c r="R227" s="56">
        <v>0.5</v>
      </c>
      <c r="S227" s="56">
        <v>-0.5</v>
      </c>
      <c r="T227" s="49"/>
      <c r="U227" s="50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outlineLevel="2" x14ac:dyDescent="0.35">
      <c r="A228" s="1">
        <v>4</v>
      </c>
      <c r="B228" s="2" t="s">
        <v>989</v>
      </c>
      <c r="C228" s="44"/>
      <c r="D228" s="51"/>
      <c r="E228" s="4"/>
      <c r="F228" s="52" t="s">
        <v>990</v>
      </c>
      <c r="G228" s="58">
        <v>1</v>
      </c>
      <c r="H228" s="53" t="s">
        <v>989</v>
      </c>
      <c r="I228" s="55" t="s">
        <v>700</v>
      </c>
      <c r="J228" s="55"/>
      <c r="K228" s="56"/>
      <c r="L228" s="56"/>
      <c r="M228" s="56"/>
      <c r="N228" s="56"/>
      <c r="O228" s="56"/>
      <c r="P228" s="56"/>
      <c r="Q228" s="56"/>
      <c r="R228" s="56"/>
      <c r="S228" s="56"/>
      <c r="T228" s="49"/>
      <c r="U228" s="50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outlineLevel="2" x14ac:dyDescent="0.35">
      <c r="A229" s="1">
        <v>4</v>
      </c>
      <c r="B229" s="2" t="s">
        <v>991</v>
      </c>
      <c r="C229" s="44"/>
      <c r="D229" s="51"/>
      <c r="E229" s="4"/>
      <c r="F229" s="52" t="s">
        <v>992</v>
      </c>
      <c r="G229" s="58">
        <v>1</v>
      </c>
      <c r="H229" s="53" t="s">
        <v>991</v>
      </c>
      <c r="I229" s="54" t="s">
        <v>901</v>
      </c>
      <c r="J229" s="55"/>
      <c r="K229" s="56">
        <v>1</v>
      </c>
      <c r="L229" s="56">
        <v>9.5</v>
      </c>
      <c r="M229" s="56"/>
      <c r="N229" s="56">
        <v>2.9</v>
      </c>
      <c r="O229" s="56"/>
      <c r="P229" s="56"/>
      <c r="Q229" s="56"/>
      <c r="R229" s="56">
        <v>27.55</v>
      </c>
      <c r="S229" s="56">
        <v>27.55</v>
      </c>
      <c r="T229" s="49"/>
      <c r="U229" s="50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outlineLevel="2" x14ac:dyDescent="0.35">
      <c r="A230" s="1">
        <v>4</v>
      </c>
      <c r="B230" s="2" t="s">
        <v>993</v>
      </c>
      <c r="C230" s="44"/>
      <c r="D230" s="51"/>
      <c r="E230" s="4"/>
      <c r="F230" s="52" t="s">
        <v>994</v>
      </c>
      <c r="G230" s="58">
        <v>1</v>
      </c>
      <c r="H230" s="53" t="s">
        <v>993</v>
      </c>
      <c r="I230" s="54" t="s">
        <v>583</v>
      </c>
      <c r="J230" s="55"/>
      <c r="K230" s="56">
        <v>-1</v>
      </c>
      <c r="L230" s="56">
        <v>0.86</v>
      </c>
      <c r="M230" s="56"/>
      <c r="N230" s="56">
        <v>2.1</v>
      </c>
      <c r="O230" s="56"/>
      <c r="P230" s="56"/>
      <c r="Q230" s="56"/>
      <c r="R230" s="56">
        <v>1.806</v>
      </c>
      <c r="S230" s="56">
        <v>-1.81</v>
      </c>
      <c r="T230" s="49"/>
      <c r="U230" s="5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pans="1:35" outlineLevel="2" x14ac:dyDescent="0.35">
      <c r="A231" s="1">
        <v>4</v>
      </c>
      <c r="B231" s="2" t="s">
        <v>995</v>
      </c>
      <c r="C231" s="44"/>
      <c r="D231" s="51"/>
      <c r="E231" s="4"/>
      <c r="F231" s="52" t="s">
        <v>996</v>
      </c>
      <c r="G231" s="58">
        <v>1</v>
      </c>
      <c r="H231" s="53" t="s">
        <v>995</v>
      </c>
      <c r="I231" s="54" t="s">
        <v>601</v>
      </c>
      <c r="J231" s="55"/>
      <c r="K231" s="56">
        <v>-1</v>
      </c>
      <c r="L231" s="56">
        <v>1</v>
      </c>
      <c r="M231" s="56"/>
      <c r="N231" s="56">
        <v>0.5</v>
      </c>
      <c r="O231" s="56"/>
      <c r="P231" s="56"/>
      <c r="Q231" s="56"/>
      <c r="R231" s="56">
        <v>0.5</v>
      </c>
      <c r="S231" s="56">
        <v>-0.5</v>
      </c>
      <c r="T231" s="49"/>
      <c r="U231" s="50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outlineLevel="2" x14ac:dyDescent="0.35">
      <c r="A232" s="1">
        <v>4</v>
      </c>
      <c r="B232" s="2" t="s">
        <v>997</v>
      </c>
      <c r="C232" s="44"/>
      <c r="D232" s="51"/>
      <c r="E232" s="4"/>
      <c r="F232" s="52" t="s">
        <v>998</v>
      </c>
      <c r="G232" s="58">
        <v>1</v>
      </c>
      <c r="H232" s="53" t="s">
        <v>997</v>
      </c>
      <c r="I232" s="54" t="s">
        <v>589</v>
      </c>
      <c r="J232" s="55"/>
      <c r="K232" s="56">
        <v>1</v>
      </c>
      <c r="L232" s="56">
        <v>16.399999999999999</v>
      </c>
      <c r="M232" s="56"/>
      <c r="N232" s="56">
        <v>2.9</v>
      </c>
      <c r="O232" s="56"/>
      <c r="P232" s="56"/>
      <c r="Q232" s="56"/>
      <c r="R232" s="56">
        <v>47.559999999999995</v>
      </c>
      <c r="S232" s="56">
        <v>47.56</v>
      </c>
      <c r="T232" s="49"/>
      <c r="U232" s="50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outlineLevel="2" x14ac:dyDescent="0.35">
      <c r="A233" s="1">
        <v>4</v>
      </c>
      <c r="B233" s="2" t="s">
        <v>999</v>
      </c>
      <c r="C233" s="44"/>
      <c r="D233" s="51"/>
      <c r="E233" s="4"/>
      <c r="F233" s="52" t="s">
        <v>1000</v>
      </c>
      <c r="G233" s="58">
        <v>1</v>
      </c>
      <c r="H233" s="53" t="s">
        <v>999</v>
      </c>
      <c r="I233" s="54" t="s">
        <v>712</v>
      </c>
      <c r="J233" s="55"/>
      <c r="K233" s="56">
        <v>-2</v>
      </c>
      <c r="L233" s="56">
        <v>0.9</v>
      </c>
      <c r="M233" s="56"/>
      <c r="N233" s="56">
        <v>2.1</v>
      </c>
      <c r="O233" s="56"/>
      <c r="P233" s="56"/>
      <c r="Q233" s="56"/>
      <c r="R233" s="56">
        <v>1.8900000000000001</v>
      </c>
      <c r="S233" s="56">
        <v>-3.78</v>
      </c>
      <c r="T233" s="49"/>
      <c r="U233" s="50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outlineLevel="2" x14ac:dyDescent="0.35">
      <c r="A234" s="1">
        <v>4</v>
      </c>
      <c r="B234" s="2" t="s">
        <v>1001</v>
      </c>
      <c r="C234" s="44"/>
      <c r="D234" s="51"/>
      <c r="E234" s="4"/>
      <c r="F234" s="52" t="s">
        <v>1002</v>
      </c>
      <c r="G234" s="58">
        <v>1</v>
      </c>
      <c r="H234" s="53" t="s">
        <v>1001</v>
      </c>
      <c r="I234" s="54" t="s">
        <v>715</v>
      </c>
      <c r="J234" s="55"/>
      <c r="K234" s="56">
        <v>-1</v>
      </c>
      <c r="L234" s="56">
        <v>2</v>
      </c>
      <c r="M234" s="56"/>
      <c r="N234" s="56">
        <v>0.8</v>
      </c>
      <c r="O234" s="56"/>
      <c r="P234" s="56"/>
      <c r="Q234" s="56"/>
      <c r="R234" s="56">
        <v>1.6</v>
      </c>
      <c r="S234" s="56">
        <v>-1.6</v>
      </c>
      <c r="T234" s="49"/>
      <c r="U234" s="50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outlineLevel="2" x14ac:dyDescent="0.35">
      <c r="A235" s="1">
        <v>4</v>
      </c>
      <c r="B235" s="2" t="s">
        <v>1003</v>
      </c>
      <c r="C235" s="44"/>
      <c r="D235" s="51"/>
      <c r="E235" s="4"/>
      <c r="F235" s="52" t="s">
        <v>1004</v>
      </c>
      <c r="G235" s="58">
        <v>1</v>
      </c>
      <c r="H235" s="53" t="s">
        <v>1003</v>
      </c>
      <c r="I235" s="54" t="s">
        <v>669</v>
      </c>
      <c r="J235" s="55"/>
      <c r="K235" s="56">
        <v>2</v>
      </c>
      <c r="L235" s="56">
        <v>7.1</v>
      </c>
      <c r="M235" s="56"/>
      <c r="N235" s="56">
        <v>2.8</v>
      </c>
      <c r="O235" s="56"/>
      <c r="P235" s="56"/>
      <c r="Q235" s="56"/>
      <c r="R235" s="56">
        <v>19.88</v>
      </c>
      <c r="S235" s="56">
        <v>39.76</v>
      </c>
      <c r="T235" s="49"/>
      <c r="U235" s="50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outlineLevel="2" x14ac:dyDescent="0.35">
      <c r="A236" s="1">
        <v>4</v>
      </c>
      <c r="B236" s="2" t="s">
        <v>845</v>
      </c>
      <c r="C236" s="44"/>
      <c r="D236" s="51"/>
      <c r="E236" s="4"/>
      <c r="F236" s="52" t="s">
        <v>846</v>
      </c>
      <c r="G236" s="58">
        <v>1</v>
      </c>
      <c r="H236" s="53" t="s">
        <v>845</v>
      </c>
      <c r="I236" s="54" t="s">
        <v>583</v>
      </c>
      <c r="J236" s="55"/>
      <c r="K236" s="56">
        <v>-2</v>
      </c>
      <c r="L236" s="56">
        <v>0.86</v>
      </c>
      <c r="M236" s="56"/>
      <c r="N236" s="56">
        <v>2.1</v>
      </c>
      <c r="O236" s="56"/>
      <c r="P236" s="56"/>
      <c r="Q236" s="56"/>
      <c r="R236" s="56">
        <v>1.806</v>
      </c>
      <c r="S236" s="56">
        <v>-3.61</v>
      </c>
      <c r="T236" s="49"/>
      <c r="U236" s="50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outlineLevel="2" x14ac:dyDescent="0.35">
      <c r="A237" s="1">
        <v>4</v>
      </c>
      <c r="B237" s="2" t="s">
        <v>847</v>
      </c>
      <c r="C237" s="44"/>
      <c r="D237" s="51"/>
      <c r="E237" s="4"/>
      <c r="F237" s="52" t="s">
        <v>848</v>
      </c>
      <c r="G237" s="58">
        <v>1</v>
      </c>
      <c r="H237" s="53" t="s">
        <v>847</v>
      </c>
      <c r="I237" s="54" t="s">
        <v>601</v>
      </c>
      <c r="J237" s="55"/>
      <c r="K237" s="56">
        <v>-2</v>
      </c>
      <c r="L237" s="56">
        <v>1</v>
      </c>
      <c r="M237" s="56"/>
      <c r="N237" s="56">
        <v>0.5</v>
      </c>
      <c r="O237" s="56"/>
      <c r="P237" s="56"/>
      <c r="Q237" s="56"/>
      <c r="R237" s="56">
        <v>0.5</v>
      </c>
      <c r="S237" s="56">
        <v>-1</v>
      </c>
      <c r="T237" s="49"/>
      <c r="U237" s="50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pans="1:35" outlineLevel="2" x14ac:dyDescent="0.35">
      <c r="A238" s="1">
        <v>2</v>
      </c>
      <c r="B238" s="2" t="s">
        <v>79</v>
      </c>
      <c r="C238" s="4"/>
      <c r="D238" s="51"/>
      <c r="E238" s="4"/>
      <c r="F238" s="38">
        <v>7</v>
      </c>
      <c r="G238" s="58">
        <v>1</v>
      </c>
      <c r="H238" s="39" t="s">
        <v>79</v>
      </c>
      <c r="I238" s="59" t="s">
        <v>1011</v>
      </c>
      <c r="J238" s="41"/>
      <c r="K238" s="41"/>
      <c r="L238" s="41"/>
      <c r="M238" s="41"/>
      <c r="N238" s="42"/>
      <c r="O238" s="42"/>
      <c r="P238" s="42"/>
      <c r="Q238" s="42"/>
      <c r="R238" s="42"/>
      <c r="S238" s="42"/>
      <c r="T238" s="42"/>
      <c r="U238" s="43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pans="1:35" outlineLevel="2" x14ac:dyDescent="0.35">
      <c r="A239" s="1">
        <v>2</v>
      </c>
      <c r="B239" s="2" t="s">
        <v>85</v>
      </c>
      <c r="C239" s="4"/>
      <c r="D239" s="51"/>
      <c r="E239" s="4"/>
      <c r="F239" s="38">
        <v>8</v>
      </c>
      <c r="G239" s="58">
        <v>1</v>
      </c>
      <c r="H239" s="39" t="s">
        <v>85</v>
      </c>
      <c r="I239" s="60" t="s">
        <v>1058</v>
      </c>
      <c r="J239" s="41"/>
      <c r="K239" s="41"/>
      <c r="L239" s="41"/>
      <c r="M239" s="41"/>
      <c r="N239" s="42"/>
      <c r="O239" s="42"/>
      <c r="P239" s="42"/>
      <c r="Q239" s="42"/>
      <c r="R239" s="42"/>
      <c r="S239" s="42"/>
      <c r="T239" s="42"/>
      <c r="U239" s="43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pans="1:35" outlineLevel="2" x14ac:dyDescent="0.35">
      <c r="A240" s="1">
        <v>2</v>
      </c>
      <c r="B240" s="2" t="s">
        <v>92</v>
      </c>
      <c r="C240" s="4"/>
      <c r="D240" s="51"/>
      <c r="E240" s="4"/>
      <c r="F240" s="38">
        <v>9</v>
      </c>
      <c r="G240" s="58">
        <v>1</v>
      </c>
      <c r="H240" s="39" t="s">
        <v>92</v>
      </c>
      <c r="I240" s="60" t="s">
        <v>1093</v>
      </c>
      <c r="J240" s="41"/>
      <c r="K240" s="41"/>
      <c r="L240" s="41"/>
      <c r="M240" s="41"/>
      <c r="N240" s="42"/>
      <c r="O240" s="42"/>
      <c r="P240" s="42"/>
      <c r="Q240" s="42"/>
      <c r="R240" s="42"/>
      <c r="S240" s="42"/>
      <c r="T240" s="42"/>
      <c r="U240" s="43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spans="1:35" ht="93" customHeight="1" outlineLevel="2" x14ac:dyDescent="0.35">
      <c r="A241" s="1">
        <v>3</v>
      </c>
      <c r="B241" s="2" t="s">
        <v>96</v>
      </c>
      <c r="C241" s="44" t="s">
        <v>50</v>
      </c>
      <c r="D241" s="51">
        <v>87894</v>
      </c>
      <c r="E241" s="4" t="s">
        <v>45</v>
      </c>
      <c r="F241" s="4" t="s">
        <v>1094</v>
      </c>
      <c r="G241" s="58">
        <v>1</v>
      </c>
      <c r="H241" s="46" t="s">
        <v>96</v>
      </c>
      <c r="I241" s="47" t="s">
        <v>1095</v>
      </c>
      <c r="J241" s="55" t="s">
        <v>2478</v>
      </c>
      <c r="K241" s="48"/>
      <c r="L241" s="49"/>
      <c r="M241" s="49"/>
      <c r="N241" s="49"/>
      <c r="O241" s="49"/>
      <c r="P241" s="49"/>
      <c r="Q241" s="49"/>
      <c r="R241" s="49"/>
      <c r="S241" s="49"/>
      <c r="T241" s="311">
        <f>SUM(S243:S257)*0.8</f>
        <v>573.79200000000003</v>
      </c>
      <c r="U241" s="50" t="s">
        <v>47</v>
      </c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spans="1:35" outlineLevel="2" x14ac:dyDescent="0.35">
      <c r="C242" s="44"/>
      <c r="D242" s="51"/>
      <c r="E242" s="4"/>
      <c r="G242" s="58"/>
      <c r="H242" s="46"/>
      <c r="I242" s="55" t="s">
        <v>182</v>
      </c>
      <c r="J242" s="48"/>
      <c r="K242" s="48"/>
      <c r="L242" s="49"/>
      <c r="M242" s="49"/>
      <c r="N242" s="49"/>
      <c r="O242" s="49"/>
      <c r="P242" s="49"/>
      <c r="Q242" s="49"/>
      <c r="R242" s="49"/>
      <c r="S242" s="49"/>
      <c r="T242" s="49"/>
      <c r="U242" s="50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spans="1:35" outlineLevel="2" x14ac:dyDescent="0.35">
      <c r="A243" s="1">
        <v>4</v>
      </c>
      <c r="B243" s="2" t="s">
        <v>1096</v>
      </c>
      <c r="C243" s="44"/>
      <c r="D243" s="51"/>
      <c r="E243" s="4"/>
      <c r="F243" s="52" t="s">
        <v>1097</v>
      </c>
      <c r="G243" s="58">
        <v>1</v>
      </c>
      <c r="H243" s="53" t="s">
        <v>1096</v>
      </c>
      <c r="I243" s="54" t="s">
        <v>1098</v>
      </c>
      <c r="J243" s="55"/>
      <c r="K243" s="56">
        <v>1</v>
      </c>
      <c r="L243" s="56">
        <v>83.58</v>
      </c>
      <c r="M243" s="56"/>
      <c r="N243" s="56">
        <v>4</v>
      </c>
      <c r="O243" s="56"/>
      <c r="P243" s="56"/>
      <c r="Q243" s="56"/>
      <c r="R243" s="56">
        <v>334.32</v>
      </c>
      <c r="S243" s="56">
        <v>334.32</v>
      </c>
      <c r="T243" s="49"/>
      <c r="U243" s="50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spans="1:35" outlineLevel="2" x14ac:dyDescent="0.35">
      <c r="A244" s="1">
        <v>4</v>
      </c>
      <c r="B244" s="2" t="s">
        <v>1099</v>
      </c>
      <c r="C244" s="44"/>
      <c r="D244" s="51"/>
      <c r="E244" s="4"/>
      <c r="F244" s="52" t="s">
        <v>1100</v>
      </c>
      <c r="G244" s="58">
        <v>1</v>
      </c>
      <c r="H244" s="53" t="s">
        <v>1099</v>
      </c>
      <c r="I244" s="54" t="s">
        <v>601</v>
      </c>
      <c r="J244" s="55"/>
      <c r="K244" s="56">
        <v>-3</v>
      </c>
      <c r="L244" s="56">
        <v>1</v>
      </c>
      <c r="M244" s="56"/>
      <c r="N244" s="56">
        <v>0.5</v>
      </c>
      <c r="O244" s="56"/>
      <c r="P244" s="56"/>
      <c r="Q244" s="56"/>
      <c r="R244" s="56">
        <v>0.5</v>
      </c>
      <c r="S244" s="56">
        <v>-1.5</v>
      </c>
      <c r="T244" s="49"/>
      <c r="U244" s="50"/>
      <c r="W244"/>
      <c r="X244"/>
      <c r="Y244"/>
      <c r="Z244"/>
      <c r="AA244"/>
      <c r="AB244"/>
      <c r="AC244"/>
      <c r="AD244"/>
      <c r="AE244"/>
      <c r="AF244"/>
      <c r="AG244"/>
      <c r="AH244"/>
      <c r="AI244"/>
    </row>
    <row r="245" spans="1:35" outlineLevel="2" x14ac:dyDescent="0.35">
      <c r="A245" s="1">
        <v>4</v>
      </c>
      <c r="B245" s="2" t="s">
        <v>1101</v>
      </c>
      <c r="C245" s="44"/>
      <c r="D245" s="51"/>
      <c r="E245" s="4"/>
      <c r="F245" s="52" t="s">
        <v>1102</v>
      </c>
      <c r="G245" s="58">
        <v>1</v>
      </c>
      <c r="H245" s="53" t="s">
        <v>1101</v>
      </c>
      <c r="I245" s="54" t="s">
        <v>586</v>
      </c>
      <c r="J245" s="55"/>
      <c r="K245" s="56">
        <v>-1</v>
      </c>
      <c r="L245" s="56">
        <v>1.1000000000000001</v>
      </c>
      <c r="M245" s="56"/>
      <c r="N245" s="56">
        <v>1.2</v>
      </c>
      <c r="O245" s="56"/>
      <c r="P245" s="56"/>
      <c r="Q245" s="56"/>
      <c r="R245" s="56">
        <v>1.32</v>
      </c>
      <c r="S245" s="56">
        <v>-1.32</v>
      </c>
      <c r="T245" s="49"/>
      <c r="U245" s="50"/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pans="1:35" outlineLevel="2" x14ac:dyDescent="0.35">
      <c r="A246" s="1">
        <v>4</v>
      </c>
      <c r="B246" s="2" t="s">
        <v>1103</v>
      </c>
      <c r="C246" s="44"/>
      <c r="D246" s="51"/>
      <c r="E246" s="4"/>
      <c r="F246" s="52" t="s">
        <v>1104</v>
      </c>
      <c r="G246" s="58">
        <v>1</v>
      </c>
      <c r="H246" s="53" t="s">
        <v>1103</v>
      </c>
      <c r="I246" s="54" t="s">
        <v>612</v>
      </c>
      <c r="J246" s="55"/>
      <c r="K246" s="56">
        <v>-1</v>
      </c>
      <c r="L246" s="56">
        <v>2.5</v>
      </c>
      <c r="M246" s="56"/>
      <c r="N246" s="56">
        <v>0.5</v>
      </c>
      <c r="O246" s="56"/>
      <c r="P246" s="56"/>
      <c r="Q246" s="56"/>
      <c r="R246" s="56">
        <v>1.25</v>
      </c>
      <c r="S246" s="56">
        <v>-1.25</v>
      </c>
      <c r="T246" s="49"/>
      <c r="U246" s="50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pans="1:35" outlineLevel="2" x14ac:dyDescent="0.35">
      <c r="A247" s="1">
        <v>4</v>
      </c>
      <c r="B247" s="2" t="s">
        <v>1105</v>
      </c>
      <c r="C247" s="44"/>
      <c r="D247" s="51"/>
      <c r="E247" s="4"/>
      <c r="F247" s="52" t="s">
        <v>1106</v>
      </c>
      <c r="G247" s="58">
        <v>1</v>
      </c>
      <c r="H247" s="53" t="s">
        <v>1105</v>
      </c>
      <c r="I247" s="54" t="s">
        <v>718</v>
      </c>
      <c r="J247" s="55"/>
      <c r="K247" s="56">
        <v>-1</v>
      </c>
      <c r="L247" s="56">
        <v>5.13</v>
      </c>
      <c r="M247" s="56"/>
      <c r="N247" s="56">
        <v>2.9</v>
      </c>
      <c r="O247" s="56"/>
      <c r="P247" s="56"/>
      <c r="Q247" s="56"/>
      <c r="R247" s="56">
        <v>14.876999999999999</v>
      </c>
      <c r="S247" s="56">
        <v>-14.88</v>
      </c>
      <c r="T247" s="49"/>
      <c r="U247" s="50"/>
      <c r="W247"/>
      <c r="X247"/>
      <c r="Y247"/>
      <c r="Z247"/>
      <c r="AA247"/>
      <c r="AB247"/>
      <c r="AC247"/>
      <c r="AD247"/>
      <c r="AE247"/>
      <c r="AF247"/>
      <c r="AG247"/>
      <c r="AH247"/>
      <c r="AI247"/>
    </row>
    <row r="248" spans="1:35" outlineLevel="2" x14ac:dyDescent="0.35">
      <c r="A248" s="1">
        <v>4</v>
      </c>
      <c r="B248" s="2" t="s">
        <v>1107</v>
      </c>
      <c r="C248" s="44"/>
      <c r="D248" s="51"/>
      <c r="E248" s="4"/>
      <c r="F248" s="52" t="s">
        <v>1108</v>
      </c>
      <c r="G248" s="58">
        <v>1</v>
      </c>
      <c r="H248" s="53" t="s">
        <v>1107</v>
      </c>
      <c r="I248" s="55" t="s">
        <v>685</v>
      </c>
      <c r="J248" s="55"/>
      <c r="K248" s="56"/>
      <c r="L248" s="56"/>
      <c r="M248" s="56"/>
      <c r="N248" s="56"/>
      <c r="O248" s="56"/>
      <c r="P248" s="56"/>
      <c r="Q248" s="56"/>
      <c r="R248" s="56"/>
      <c r="S248" s="56"/>
      <c r="T248" s="49"/>
      <c r="U248" s="50"/>
      <c r="W248"/>
      <c r="X248"/>
      <c r="Y248"/>
      <c r="Z248"/>
      <c r="AA248"/>
      <c r="AB248"/>
      <c r="AC248"/>
      <c r="AD248"/>
      <c r="AE248"/>
      <c r="AF248"/>
      <c r="AG248"/>
      <c r="AH248"/>
      <c r="AI248"/>
    </row>
    <row r="249" spans="1:35" outlineLevel="2" x14ac:dyDescent="0.35">
      <c r="A249" s="1">
        <v>4</v>
      </c>
      <c r="B249" s="2" t="s">
        <v>1109</v>
      </c>
      <c r="C249" s="44"/>
      <c r="D249" s="51"/>
      <c r="E249" s="4"/>
      <c r="F249" s="52" t="s">
        <v>1110</v>
      </c>
      <c r="G249" s="58">
        <v>1</v>
      </c>
      <c r="H249" s="53" t="s">
        <v>1109</v>
      </c>
      <c r="I249" s="54" t="s">
        <v>1098</v>
      </c>
      <c r="J249" s="55"/>
      <c r="K249" s="56">
        <v>1</v>
      </c>
      <c r="L249" s="56">
        <v>28.15</v>
      </c>
      <c r="M249" s="56"/>
      <c r="N249" s="56">
        <v>4.5999999999999996</v>
      </c>
      <c r="O249" s="56"/>
      <c r="P249" s="56"/>
      <c r="Q249" s="56"/>
      <c r="R249" s="56">
        <v>129.48999999999998</v>
      </c>
      <c r="S249" s="56">
        <v>129.49</v>
      </c>
      <c r="T249" s="49"/>
      <c r="U249" s="50"/>
      <c r="W249"/>
      <c r="X249"/>
      <c r="Y249"/>
      <c r="Z249"/>
      <c r="AA249"/>
      <c r="AB249"/>
      <c r="AC249"/>
      <c r="AD249"/>
      <c r="AE249"/>
      <c r="AF249"/>
      <c r="AG249"/>
      <c r="AH249"/>
      <c r="AI249"/>
    </row>
    <row r="250" spans="1:35" outlineLevel="2" x14ac:dyDescent="0.35">
      <c r="A250" s="1">
        <v>4</v>
      </c>
      <c r="B250" s="2" t="s">
        <v>1111</v>
      </c>
      <c r="C250" s="44"/>
      <c r="D250" s="51"/>
      <c r="E250" s="4"/>
      <c r="F250" s="52" t="s">
        <v>1112</v>
      </c>
      <c r="G250" s="58">
        <v>1</v>
      </c>
      <c r="H250" s="53" t="s">
        <v>1111</v>
      </c>
      <c r="I250" s="54" t="s">
        <v>887</v>
      </c>
      <c r="J250" s="55"/>
      <c r="K250" s="56">
        <v>-1</v>
      </c>
      <c r="L250" s="56">
        <v>1.8</v>
      </c>
      <c r="M250" s="56"/>
      <c r="N250" s="56">
        <v>2.1</v>
      </c>
      <c r="O250" s="56"/>
      <c r="P250" s="56"/>
      <c r="Q250" s="56"/>
      <c r="R250" s="56">
        <v>3.7800000000000002</v>
      </c>
      <c r="S250" s="56">
        <v>-3.78</v>
      </c>
      <c r="T250" s="49"/>
      <c r="U250" s="50"/>
      <c r="W250"/>
      <c r="X250"/>
      <c r="Y250"/>
      <c r="Z250"/>
      <c r="AA250"/>
      <c r="AB250"/>
      <c r="AC250"/>
      <c r="AD250"/>
      <c r="AE250"/>
      <c r="AF250"/>
      <c r="AG250"/>
      <c r="AH250"/>
      <c r="AI250"/>
    </row>
    <row r="251" spans="1:35" outlineLevel="2" x14ac:dyDescent="0.35">
      <c r="A251" s="1">
        <v>4</v>
      </c>
      <c r="B251" s="2" t="s">
        <v>1113</v>
      </c>
      <c r="C251" s="44"/>
      <c r="D251" s="51"/>
      <c r="E251" s="4"/>
      <c r="F251" s="52" t="s">
        <v>1114</v>
      </c>
      <c r="G251" s="58">
        <v>1</v>
      </c>
      <c r="H251" s="53" t="s">
        <v>1113</v>
      </c>
      <c r="I251" s="55" t="s">
        <v>700</v>
      </c>
      <c r="J251" s="56"/>
      <c r="K251" s="56"/>
      <c r="L251" s="56"/>
      <c r="M251" s="56"/>
      <c r="N251" s="56"/>
      <c r="O251" s="56"/>
      <c r="P251" s="56"/>
      <c r="Q251" s="56"/>
      <c r="R251" s="56">
        <v>1</v>
      </c>
      <c r="S251" s="56">
        <v>0</v>
      </c>
      <c r="T251" s="49"/>
      <c r="U251" s="50"/>
      <c r="W251"/>
      <c r="X251"/>
      <c r="Y251"/>
      <c r="Z251"/>
      <c r="AA251"/>
      <c r="AB251"/>
      <c r="AC251"/>
      <c r="AD251"/>
      <c r="AE251"/>
      <c r="AF251"/>
      <c r="AG251"/>
      <c r="AH251"/>
      <c r="AI251"/>
    </row>
    <row r="252" spans="1:35" outlineLevel="2" x14ac:dyDescent="0.35">
      <c r="A252" s="1">
        <v>4</v>
      </c>
      <c r="B252" s="2" t="s">
        <v>1115</v>
      </c>
      <c r="C252" s="44"/>
      <c r="D252" s="51"/>
      <c r="E252" s="4"/>
      <c r="F252" s="52" t="s">
        <v>1116</v>
      </c>
      <c r="G252" s="58">
        <v>1</v>
      </c>
      <c r="H252" s="53" t="s">
        <v>1115</v>
      </c>
      <c r="I252" s="54" t="s">
        <v>1098</v>
      </c>
      <c r="J252" s="55"/>
      <c r="K252" s="56">
        <v>1</v>
      </c>
      <c r="L252" s="56">
        <v>75.749999999999986</v>
      </c>
      <c r="M252" s="56"/>
      <c r="N252" s="56">
        <v>4</v>
      </c>
      <c r="O252" s="56"/>
      <c r="P252" s="56"/>
      <c r="Q252" s="56"/>
      <c r="R252" s="56">
        <v>302.99999999999994</v>
      </c>
      <c r="S252" s="56">
        <v>303</v>
      </c>
      <c r="T252" s="49"/>
      <c r="U252" s="50"/>
      <c r="W252"/>
      <c r="X252"/>
      <c r="Y252"/>
      <c r="Z252"/>
      <c r="AA252"/>
      <c r="AB252"/>
      <c r="AC252"/>
      <c r="AD252"/>
      <c r="AE252"/>
      <c r="AF252"/>
      <c r="AG252"/>
      <c r="AH252"/>
      <c r="AI252"/>
    </row>
    <row r="253" spans="1:35" outlineLevel="2" x14ac:dyDescent="0.35">
      <c r="A253" s="1">
        <v>4</v>
      </c>
      <c r="B253" s="2" t="s">
        <v>1117</v>
      </c>
      <c r="C253" s="44"/>
      <c r="D253" s="51"/>
      <c r="E253" s="4"/>
      <c r="F253" s="52" t="s">
        <v>1118</v>
      </c>
      <c r="G253" s="58">
        <v>1</v>
      </c>
      <c r="H253" s="53" t="s">
        <v>1117</v>
      </c>
      <c r="I253" s="54" t="s">
        <v>601</v>
      </c>
      <c r="J253" s="55"/>
      <c r="K253" s="56">
        <v>-4</v>
      </c>
      <c r="L253" s="56">
        <v>1</v>
      </c>
      <c r="M253" s="56"/>
      <c r="N253" s="56">
        <v>0.5</v>
      </c>
      <c r="O253" s="56"/>
      <c r="P253" s="56"/>
      <c r="Q253" s="56"/>
      <c r="R253" s="56">
        <v>0.5</v>
      </c>
      <c r="S253" s="56">
        <v>-2</v>
      </c>
      <c r="T253" s="49"/>
      <c r="U253" s="50"/>
      <c r="W253"/>
      <c r="X253"/>
      <c r="Y253"/>
      <c r="Z253"/>
      <c r="AA253"/>
      <c r="AB253"/>
      <c r="AC253"/>
      <c r="AD253"/>
      <c r="AE253"/>
      <c r="AF253"/>
      <c r="AG253"/>
      <c r="AH253"/>
      <c r="AI253"/>
    </row>
    <row r="254" spans="1:35" outlineLevel="2" x14ac:dyDescent="0.35">
      <c r="A254" s="1">
        <v>4</v>
      </c>
      <c r="B254" s="2" t="s">
        <v>1119</v>
      </c>
      <c r="C254" s="44"/>
      <c r="D254" s="51"/>
      <c r="E254" s="4"/>
      <c r="F254" s="52" t="s">
        <v>1120</v>
      </c>
      <c r="G254" s="58">
        <v>1</v>
      </c>
      <c r="H254" s="53" t="s">
        <v>1119</v>
      </c>
      <c r="I254" s="54" t="s">
        <v>586</v>
      </c>
      <c r="J254" s="55"/>
      <c r="K254" s="56">
        <v>-1</v>
      </c>
      <c r="L254" s="56">
        <v>1.1000000000000001</v>
      </c>
      <c r="M254" s="56"/>
      <c r="N254" s="56">
        <v>1.2</v>
      </c>
      <c r="O254" s="56"/>
      <c r="P254" s="56"/>
      <c r="Q254" s="56"/>
      <c r="R254" s="56">
        <v>1.32</v>
      </c>
      <c r="S254" s="56">
        <v>-1.32</v>
      </c>
      <c r="T254" s="49"/>
      <c r="U254" s="50"/>
      <c r="W254"/>
      <c r="X254"/>
      <c r="Y254"/>
      <c r="Z254"/>
      <c r="AA254"/>
      <c r="AB254"/>
      <c r="AC254"/>
      <c r="AD254"/>
      <c r="AE254"/>
      <c r="AF254"/>
      <c r="AG254"/>
      <c r="AH254"/>
      <c r="AI254"/>
    </row>
    <row r="255" spans="1:35" outlineLevel="2" x14ac:dyDescent="0.35">
      <c r="A255" s="1">
        <v>4</v>
      </c>
      <c r="B255" s="2" t="s">
        <v>1121</v>
      </c>
      <c r="C255" s="44"/>
      <c r="D255" s="51"/>
      <c r="E255" s="4"/>
      <c r="F255" s="52" t="s">
        <v>1122</v>
      </c>
      <c r="G255" s="58">
        <v>1</v>
      </c>
      <c r="H255" s="53" t="s">
        <v>1121</v>
      </c>
      <c r="I255" s="54" t="s">
        <v>612</v>
      </c>
      <c r="J255" s="55"/>
      <c r="K255" s="56">
        <v>-1</v>
      </c>
      <c r="L255" s="56">
        <v>2.5</v>
      </c>
      <c r="M255" s="56"/>
      <c r="N255" s="56">
        <v>0.5</v>
      </c>
      <c r="O255" s="56"/>
      <c r="P255" s="56"/>
      <c r="Q255" s="56"/>
      <c r="R255" s="56">
        <v>1.25</v>
      </c>
      <c r="S255" s="56">
        <v>-1.25</v>
      </c>
      <c r="T255" s="49"/>
      <c r="U255" s="50"/>
      <c r="W255"/>
      <c r="X255"/>
      <c r="Y255"/>
      <c r="Z255"/>
      <c r="AA255"/>
      <c r="AB255"/>
      <c r="AC255"/>
      <c r="AD255"/>
      <c r="AE255"/>
      <c r="AF255"/>
      <c r="AG255"/>
      <c r="AH255"/>
      <c r="AI255"/>
    </row>
    <row r="256" spans="1:35" outlineLevel="2" x14ac:dyDescent="0.35">
      <c r="A256" s="1">
        <v>4</v>
      </c>
      <c r="B256" s="2" t="s">
        <v>1123</v>
      </c>
      <c r="C256" s="44"/>
      <c r="D256" s="51"/>
      <c r="E256" s="4"/>
      <c r="F256" s="52" t="s">
        <v>1124</v>
      </c>
      <c r="G256" s="58">
        <v>1</v>
      </c>
      <c r="H256" s="53" t="s">
        <v>1123</v>
      </c>
      <c r="I256" s="54" t="s">
        <v>718</v>
      </c>
      <c r="J256" s="55"/>
      <c r="K256" s="56">
        <v>-1</v>
      </c>
      <c r="L256" s="56">
        <v>6.52</v>
      </c>
      <c r="M256" s="56"/>
      <c r="N256" s="56">
        <v>2.9</v>
      </c>
      <c r="O256" s="56"/>
      <c r="P256" s="56"/>
      <c r="Q256" s="56"/>
      <c r="R256" s="56">
        <v>18.907999999999998</v>
      </c>
      <c r="S256" s="56">
        <v>-18.91</v>
      </c>
      <c r="T256" s="49"/>
      <c r="U256" s="50"/>
      <c r="W256"/>
      <c r="X256"/>
      <c r="Y256"/>
      <c r="Z256"/>
      <c r="AA256"/>
      <c r="AB256"/>
      <c r="AC256"/>
      <c r="AD256"/>
      <c r="AE256"/>
      <c r="AF256"/>
      <c r="AG256"/>
      <c r="AH256"/>
      <c r="AI256"/>
    </row>
    <row r="257" spans="1:35" outlineLevel="2" x14ac:dyDescent="0.35">
      <c r="A257" s="1">
        <v>4</v>
      </c>
      <c r="B257" s="2" t="s">
        <v>1125</v>
      </c>
      <c r="C257" s="44"/>
      <c r="D257" s="51"/>
      <c r="E257" s="4"/>
      <c r="F257" s="52" t="s">
        <v>1126</v>
      </c>
      <c r="G257" s="58">
        <v>1</v>
      </c>
      <c r="H257" s="53" t="s">
        <v>1125</v>
      </c>
      <c r="I257" s="54" t="s">
        <v>1127</v>
      </c>
      <c r="J257" s="55"/>
      <c r="K257" s="56">
        <v>-2</v>
      </c>
      <c r="L257" s="56">
        <v>0.8</v>
      </c>
      <c r="M257" s="56"/>
      <c r="N257" s="56">
        <v>2.1</v>
      </c>
      <c r="O257" s="56"/>
      <c r="P257" s="56"/>
      <c r="Q257" s="56"/>
      <c r="R257" s="56">
        <v>1.6800000000000002</v>
      </c>
      <c r="S257" s="56">
        <v>-3.36</v>
      </c>
      <c r="T257" s="49"/>
      <c r="U257" s="50"/>
      <c r="W257"/>
      <c r="X257"/>
      <c r="Y257"/>
      <c r="Z257"/>
      <c r="AA257"/>
      <c r="AB257"/>
      <c r="AC257"/>
      <c r="AD257"/>
      <c r="AE257"/>
      <c r="AF257"/>
      <c r="AG257"/>
      <c r="AH257"/>
      <c r="AI257"/>
    </row>
    <row r="258" spans="1:35" ht="104.4" customHeight="1" outlineLevel="2" x14ac:dyDescent="0.35">
      <c r="A258" s="1">
        <v>3</v>
      </c>
      <c r="B258" s="2" t="s">
        <v>1128</v>
      </c>
      <c r="C258" s="44" t="s">
        <v>50</v>
      </c>
      <c r="D258" s="51">
        <v>104233</v>
      </c>
      <c r="E258" s="4" t="s">
        <v>45</v>
      </c>
      <c r="F258" s="4" t="s">
        <v>1129</v>
      </c>
      <c r="G258" s="58">
        <v>1</v>
      </c>
      <c r="H258" s="46" t="s">
        <v>1128</v>
      </c>
      <c r="I258" s="47" t="s">
        <v>1130</v>
      </c>
      <c r="J258" s="48"/>
      <c r="K258" s="48"/>
      <c r="L258" s="49"/>
      <c r="M258" s="49"/>
      <c r="N258" s="49"/>
      <c r="O258" s="49"/>
      <c r="P258" s="49"/>
      <c r="Q258" s="49"/>
      <c r="R258" s="49"/>
      <c r="S258" s="49"/>
      <c r="T258" s="311">
        <f>T241</f>
        <v>573.79200000000003</v>
      </c>
      <c r="U258" s="50" t="s">
        <v>47</v>
      </c>
      <c r="W258"/>
      <c r="X258"/>
      <c r="Y258"/>
      <c r="Z258"/>
      <c r="AA258"/>
      <c r="AB258"/>
      <c r="AC258"/>
      <c r="AD258"/>
      <c r="AE258"/>
      <c r="AF258"/>
      <c r="AG258"/>
      <c r="AH258"/>
      <c r="AI258"/>
    </row>
    <row r="259" spans="1:35" outlineLevel="2" x14ac:dyDescent="0.35">
      <c r="A259" s="1">
        <v>4</v>
      </c>
      <c r="B259" s="2" t="s">
        <v>1131</v>
      </c>
      <c r="C259" s="44"/>
      <c r="D259" s="51"/>
      <c r="E259" s="4"/>
      <c r="F259" s="52" t="s">
        <v>1132</v>
      </c>
      <c r="G259" s="58">
        <v>1</v>
      </c>
      <c r="H259" s="53" t="s">
        <v>1131</v>
      </c>
      <c r="I259" s="54" t="s">
        <v>1133</v>
      </c>
      <c r="J259" s="55"/>
      <c r="K259" s="56">
        <v>1</v>
      </c>
      <c r="L259" s="56">
        <v>717.24</v>
      </c>
      <c r="M259" s="56"/>
      <c r="N259" s="56"/>
      <c r="O259" s="56"/>
      <c r="P259" s="56"/>
      <c r="Q259" s="56"/>
      <c r="R259" s="56">
        <v>717.24</v>
      </c>
      <c r="S259" s="56">
        <v>717.24</v>
      </c>
      <c r="T259" s="49"/>
      <c r="U259" s="50"/>
      <c r="W259"/>
      <c r="X259"/>
      <c r="Y259"/>
      <c r="Z259"/>
      <c r="AA259"/>
      <c r="AB259"/>
      <c r="AC259"/>
      <c r="AD259"/>
      <c r="AE259"/>
      <c r="AF259"/>
      <c r="AG259"/>
      <c r="AH259"/>
      <c r="AI259"/>
    </row>
    <row r="260" spans="1:35" outlineLevel="2" x14ac:dyDescent="0.35">
      <c r="A260" s="1">
        <v>2</v>
      </c>
      <c r="B260" s="2" t="s">
        <v>99</v>
      </c>
      <c r="C260" s="4"/>
      <c r="D260" s="51"/>
      <c r="E260" s="4"/>
      <c r="F260" s="38">
        <v>10</v>
      </c>
      <c r="G260" s="58">
        <v>1</v>
      </c>
      <c r="H260" s="39" t="s">
        <v>99</v>
      </c>
      <c r="I260" s="60" t="s">
        <v>1172</v>
      </c>
      <c r="J260" s="41"/>
      <c r="K260" s="41"/>
      <c r="L260" s="41"/>
      <c r="M260" s="41"/>
      <c r="N260" s="42"/>
      <c r="O260" s="42"/>
      <c r="P260" s="42"/>
      <c r="Q260" s="42"/>
      <c r="R260" s="42"/>
      <c r="S260" s="42"/>
      <c r="T260" s="42"/>
      <c r="U260" s="43"/>
      <c r="W260"/>
      <c r="X260"/>
      <c r="Y260"/>
      <c r="Z260"/>
      <c r="AA260"/>
      <c r="AB260"/>
      <c r="AC260"/>
      <c r="AD260"/>
      <c r="AE260"/>
      <c r="AF260"/>
      <c r="AG260"/>
      <c r="AH260"/>
      <c r="AI260"/>
    </row>
    <row r="261" spans="1:35" outlineLevel="2" x14ac:dyDescent="0.35">
      <c r="A261" s="1">
        <v>2</v>
      </c>
      <c r="B261" s="2" t="s">
        <v>112</v>
      </c>
      <c r="C261" s="4"/>
      <c r="D261" s="51"/>
      <c r="E261" s="4"/>
      <c r="F261" s="38">
        <v>11</v>
      </c>
      <c r="G261" s="58">
        <v>1</v>
      </c>
      <c r="H261" s="39" t="s">
        <v>112</v>
      </c>
      <c r="I261" s="59" t="s">
        <v>1313</v>
      </c>
      <c r="J261" s="41"/>
      <c r="K261" s="41"/>
      <c r="L261" s="41"/>
      <c r="M261" s="41"/>
      <c r="N261" s="42"/>
      <c r="O261" s="42"/>
      <c r="P261" s="42"/>
      <c r="Q261" s="42"/>
      <c r="R261" s="42"/>
      <c r="S261" s="42"/>
      <c r="T261" s="42"/>
      <c r="U261" s="43"/>
      <c r="W261"/>
      <c r="X261"/>
      <c r="Y261"/>
      <c r="Z261"/>
      <c r="AA261"/>
      <c r="AB261"/>
      <c r="AC261"/>
      <c r="AD261"/>
      <c r="AE261"/>
      <c r="AF261"/>
      <c r="AG261"/>
      <c r="AH261"/>
      <c r="AI261"/>
    </row>
    <row r="262" spans="1:35" ht="50.4" customHeight="1" outlineLevel="2" x14ac:dyDescent="0.35">
      <c r="A262" s="1">
        <v>3</v>
      </c>
      <c r="B262" s="2" t="s">
        <v>116</v>
      </c>
      <c r="C262" s="44" t="s">
        <v>50</v>
      </c>
      <c r="D262" s="51">
        <v>96620</v>
      </c>
      <c r="E262" s="4" t="s">
        <v>45</v>
      </c>
      <c r="F262" s="4" t="s">
        <v>1314</v>
      </c>
      <c r="G262" s="58">
        <v>1</v>
      </c>
      <c r="H262" s="46" t="s">
        <v>116</v>
      </c>
      <c r="I262" s="47" t="s">
        <v>1315</v>
      </c>
      <c r="J262" s="48"/>
      <c r="K262" s="48"/>
      <c r="L262" s="49"/>
      <c r="M262" s="49"/>
      <c r="N262" s="49"/>
      <c r="O262" s="49"/>
      <c r="P262" s="49"/>
      <c r="Q262" s="49"/>
      <c r="R262" s="49"/>
      <c r="S262" s="49"/>
      <c r="T262" s="49">
        <f>SUM(S263:S267)</f>
        <v>27.11</v>
      </c>
      <c r="U262" s="50" t="s">
        <v>101</v>
      </c>
      <c r="W262"/>
      <c r="X262"/>
      <c r="Y262"/>
      <c r="Z262"/>
      <c r="AA262"/>
      <c r="AB262"/>
      <c r="AC262"/>
      <c r="AD262"/>
      <c r="AE262"/>
      <c r="AF262"/>
      <c r="AG262"/>
      <c r="AH262"/>
      <c r="AI262"/>
    </row>
    <row r="263" spans="1:35" outlineLevel="2" x14ac:dyDescent="0.35">
      <c r="A263" s="1">
        <v>4</v>
      </c>
      <c r="B263" s="2" t="s">
        <v>1316</v>
      </c>
      <c r="C263" s="44"/>
      <c r="D263" s="51"/>
      <c r="E263" s="4"/>
      <c r="F263" s="52" t="s">
        <v>1317</v>
      </c>
      <c r="G263" s="33">
        <v>1</v>
      </c>
      <c r="H263" s="53" t="s">
        <v>1316</v>
      </c>
      <c r="I263" s="57" t="s">
        <v>182</v>
      </c>
      <c r="J263" s="55"/>
      <c r="K263" s="56">
        <v>1</v>
      </c>
      <c r="L263" s="56">
        <v>190</v>
      </c>
      <c r="M263" s="56"/>
      <c r="N263" s="56">
        <v>0.05</v>
      </c>
      <c r="O263" s="56"/>
      <c r="P263" s="56"/>
      <c r="Q263" s="56"/>
      <c r="R263" s="56">
        <v>9.5</v>
      </c>
      <c r="S263" s="56">
        <v>9.5</v>
      </c>
      <c r="T263" s="49"/>
      <c r="U263" s="50"/>
      <c r="W263"/>
      <c r="X263"/>
      <c r="Y263"/>
      <c r="Z263"/>
      <c r="AA263"/>
      <c r="AB263"/>
      <c r="AC263"/>
      <c r="AD263"/>
      <c r="AE263"/>
      <c r="AF263"/>
      <c r="AG263"/>
      <c r="AH263"/>
      <c r="AI263"/>
    </row>
    <row r="264" spans="1:35" outlineLevel="2" x14ac:dyDescent="0.35">
      <c r="A264" s="1">
        <v>4</v>
      </c>
      <c r="B264" s="2" t="s">
        <v>1318</v>
      </c>
      <c r="C264" s="44"/>
      <c r="D264" s="51"/>
      <c r="E264" s="4"/>
      <c r="F264" s="52" t="s">
        <v>1319</v>
      </c>
      <c r="G264" s="33">
        <v>1</v>
      </c>
      <c r="H264" s="53" t="s">
        <v>1318</v>
      </c>
      <c r="I264" s="57" t="s">
        <v>185</v>
      </c>
      <c r="J264" s="55"/>
      <c r="K264" s="56">
        <v>1</v>
      </c>
      <c r="L264" s="56">
        <v>79</v>
      </c>
      <c r="M264" s="56"/>
      <c r="N264" s="56">
        <v>0.05</v>
      </c>
      <c r="O264" s="56"/>
      <c r="P264" s="56"/>
      <c r="Q264" s="56"/>
      <c r="R264" s="56">
        <v>3.95</v>
      </c>
      <c r="S264" s="56">
        <v>3.95</v>
      </c>
      <c r="T264" s="49"/>
      <c r="U264" s="50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spans="1:35" outlineLevel="2" x14ac:dyDescent="0.35">
      <c r="A265" s="1">
        <v>4</v>
      </c>
      <c r="B265" s="2" t="s">
        <v>1320</v>
      </c>
      <c r="C265" s="44"/>
      <c r="D265" s="51"/>
      <c r="E265" s="4"/>
      <c r="F265" s="52" t="s">
        <v>1321</v>
      </c>
      <c r="G265" s="33">
        <v>1</v>
      </c>
      <c r="H265" s="53" t="s">
        <v>1320</v>
      </c>
      <c r="I265" s="57" t="s">
        <v>188</v>
      </c>
      <c r="J265" s="55"/>
      <c r="K265" s="56">
        <v>1</v>
      </c>
      <c r="L265" s="56">
        <v>51</v>
      </c>
      <c r="M265" s="56"/>
      <c r="N265" s="56">
        <v>0.05</v>
      </c>
      <c r="O265" s="56"/>
      <c r="P265" s="56"/>
      <c r="Q265" s="56"/>
      <c r="R265" s="56">
        <v>2.5500000000000003</v>
      </c>
      <c r="S265" s="56">
        <v>2.5499999999999998</v>
      </c>
      <c r="T265" s="49"/>
      <c r="U265" s="50"/>
      <c r="W265"/>
      <c r="X265"/>
      <c r="Y265"/>
      <c r="Z265"/>
      <c r="AA265"/>
      <c r="AB265"/>
      <c r="AC265"/>
      <c r="AD265"/>
      <c r="AE265"/>
      <c r="AF265"/>
      <c r="AG265"/>
      <c r="AH265"/>
      <c r="AI265"/>
    </row>
    <row r="266" spans="1:35" outlineLevel="2" x14ac:dyDescent="0.35">
      <c r="A266" s="1">
        <v>4</v>
      </c>
      <c r="B266" s="2" t="s">
        <v>1322</v>
      </c>
      <c r="C266" s="44"/>
      <c r="D266" s="51"/>
      <c r="E266" s="4"/>
      <c r="F266" s="52" t="s">
        <v>1323</v>
      </c>
      <c r="G266" s="33">
        <v>1</v>
      </c>
      <c r="H266" s="53" t="s">
        <v>1322</v>
      </c>
      <c r="I266" s="57" t="s">
        <v>191</v>
      </c>
      <c r="J266" s="55"/>
      <c r="K266" s="56">
        <v>1</v>
      </c>
      <c r="L266" s="56">
        <v>198.5</v>
      </c>
      <c r="M266" s="56"/>
      <c r="N266" s="56">
        <v>0.05</v>
      </c>
      <c r="O266" s="56"/>
      <c r="P266" s="56"/>
      <c r="Q266" s="56"/>
      <c r="R266" s="56">
        <v>9.9250000000000007</v>
      </c>
      <c r="S266" s="56">
        <v>9.93</v>
      </c>
      <c r="T266" s="49"/>
      <c r="U266" s="50"/>
      <c r="W266"/>
      <c r="X266"/>
      <c r="Y266"/>
      <c r="Z266"/>
      <c r="AA266"/>
      <c r="AB266"/>
      <c r="AC266"/>
      <c r="AD266"/>
      <c r="AE266"/>
      <c r="AF266"/>
      <c r="AG266"/>
      <c r="AH266"/>
      <c r="AI266"/>
    </row>
    <row r="267" spans="1:35" outlineLevel="2" x14ac:dyDescent="0.35">
      <c r="A267" s="1">
        <v>4</v>
      </c>
      <c r="B267" s="2" t="s">
        <v>1324</v>
      </c>
      <c r="C267" s="44"/>
      <c r="D267" s="51"/>
      <c r="E267" s="4"/>
      <c r="F267" s="52" t="s">
        <v>1325</v>
      </c>
      <c r="G267" s="33">
        <v>1</v>
      </c>
      <c r="H267" s="53" t="s">
        <v>1324</v>
      </c>
      <c r="I267" s="57" t="s">
        <v>194</v>
      </c>
      <c r="J267" s="55"/>
      <c r="K267" s="56">
        <v>1</v>
      </c>
      <c r="L267" s="56">
        <v>23.52</v>
      </c>
      <c r="M267" s="56"/>
      <c r="N267" s="56">
        <v>0.05</v>
      </c>
      <c r="O267" s="56"/>
      <c r="P267" s="56"/>
      <c r="Q267" s="56"/>
      <c r="R267" s="56">
        <v>1.1759999999999999</v>
      </c>
      <c r="S267" s="56">
        <v>1.18</v>
      </c>
      <c r="T267" s="49"/>
      <c r="U267" s="50"/>
      <c r="W267"/>
      <c r="X267"/>
      <c r="Y267"/>
      <c r="Z267"/>
      <c r="AA267"/>
      <c r="AB267"/>
      <c r="AC267"/>
      <c r="AD267"/>
      <c r="AE267"/>
      <c r="AF267"/>
      <c r="AG267"/>
      <c r="AH267"/>
      <c r="AI267"/>
    </row>
    <row r="268" spans="1:35" outlineLevel="2" x14ac:dyDescent="0.35">
      <c r="A268" s="1">
        <v>2</v>
      </c>
      <c r="B268" s="2" t="s">
        <v>1381</v>
      </c>
      <c r="C268" s="4"/>
      <c r="D268" s="51"/>
      <c r="E268" s="4"/>
      <c r="F268" s="38">
        <v>12</v>
      </c>
      <c r="G268" s="58">
        <v>1</v>
      </c>
      <c r="H268" s="39" t="s">
        <v>1381</v>
      </c>
      <c r="I268" s="59" t="s">
        <v>1382</v>
      </c>
      <c r="J268" s="41"/>
      <c r="K268" s="41"/>
      <c r="L268" s="41"/>
      <c r="M268" s="41"/>
      <c r="N268" s="42"/>
      <c r="O268" s="42"/>
      <c r="P268" s="42"/>
      <c r="Q268" s="42"/>
      <c r="R268" s="42"/>
      <c r="S268" s="42"/>
      <c r="T268" s="42"/>
      <c r="U268" s="43"/>
      <c r="W268"/>
      <c r="X268"/>
      <c r="Y268"/>
      <c r="Z268"/>
      <c r="AA268"/>
      <c r="AB268"/>
      <c r="AC268"/>
      <c r="AD268"/>
      <c r="AE268"/>
      <c r="AF268"/>
      <c r="AG268"/>
      <c r="AH268"/>
      <c r="AI268"/>
    </row>
    <row r="269" spans="1:35" outlineLevel="2" x14ac:dyDescent="0.35">
      <c r="A269" s="1">
        <v>2</v>
      </c>
      <c r="B269" s="2" t="s">
        <v>1473</v>
      </c>
      <c r="C269" s="4"/>
      <c r="D269" s="51"/>
      <c r="E269" s="4"/>
      <c r="F269" s="38">
        <v>13</v>
      </c>
      <c r="G269" s="58">
        <v>1</v>
      </c>
      <c r="H269" s="39" t="s">
        <v>1473</v>
      </c>
      <c r="I269" s="60" t="s">
        <v>1474</v>
      </c>
      <c r="J269" s="41"/>
      <c r="K269" s="41"/>
      <c r="L269" s="41"/>
      <c r="M269" s="41"/>
      <c r="N269" s="42"/>
      <c r="O269" s="42"/>
      <c r="P269" s="42"/>
      <c r="Q269" s="42"/>
      <c r="R269" s="42"/>
      <c r="S269" s="42"/>
      <c r="T269" s="42"/>
      <c r="U269" s="43"/>
      <c r="W269"/>
      <c r="X269"/>
      <c r="Y269"/>
      <c r="Z269"/>
      <c r="AA269"/>
      <c r="AB269"/>
      <c r="AC269"/>
      <c r="AD269"/>
      <c r="AE269"/>
      <c r="AF269"/>
      <c r="AG269"/>
      <c r="AH269"/>
      <c r="AI269"/>
    </row>
    <row r="270" spans="1:35" outlineLevel="2" x14ac:dyDescent="0.35">
      <c r="C270" s="44"/>
      <c r="D270" s="51"/>
      <c r="E270" s="4"/>
      <c r="F270" s="52"/>
      <c r="G270" s="58">
        <v>1</v>
      </c>
      <c r="H270" s="61"/>
      <c r="I270" s="62" t="s">
        <v>1525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5"/>
      <c r="U270" s="66"/>
      <c r="W270"/>
      <c r="X270"/>
      <c r="Y270"/>
      <c r="Z270"/>
      <c r="AA270"/>
      <c r="AB270"/>
      <c r="AC270"/>
      <c r="AD270"/>
      <c r="AE270"/>
      <c r="AF270"/>
      <c r="AG270"/>
      <c r="AH270"/>
      <c r="AI270"/>
    </row>
    <row r="271" spans="1:35" ht="101.5" outlineLevel="2" x14ac:dyDescent="0.35">
      <c r="C271" s="44"/>
      <c r="D271" s="51"/>
      <c r="E271" s="4"/>
      <c r="F271" s="52"/>
      <c r="G271" s="58"/>
      <c r="H271" s="46" t="s">
        <v>1541</v>
      </c>
      <c r="I271" s="47" t="str">
        <f>'BM 05'!C160</f>
        <v>(COMPOSIÇÃO REPRESENTATIVA) DO SERVIÇO DE INSTALAÇÃO DE TUBO DE PVC, SÉRIE NORMAL, ESGOTO PREDIAL, DN 40 MM (INSTALADO EM RAMAL DE DESCARGA
OU RAMAL DE ESGOTO SANITÁRIO), INCLUSIVE CONEXÕES,</v>
      </c>
      <c r="J271" s="48"/>
      <c r="K271" s="48"/>
      <c r="L271" s="49"/>
      <c r="M271" s="49"/>
      <c r="N271" s="49"/>
      <c r="O271" s="49"/>
      <c r="P271" s="49"/>
      <c r="Q271" s="49"/>
      <c r="R271" s="49"/>
      <c r="S271" s="49"/>
      <c r="T271" s="49">
        <f>S272</f>
        <v>20.28</v>
      </c>
      <c r="U271" s="50" t="s">
        <v>87</v>
      </c>
      <c r="W271"/>
      <c r="X271"/>
      <c r="Y271"/>
      <c r="Z271"/>
      <c r="AA271"/>
      <c r="AB271"/>
      <c r="AC271"/>
      <c r="AD271"/>
      <c r="AE271"/>
      <c r="AF271"/>
      <c r="AG271"/>
      <c r="AH271"/>
      <c r="AI271"/>
    </row>
    <row r="272" spans="1:35" outlineLevel="2" x14ac:dyDescent="0.35">
      <c r="C272" s="44"/>
      <c r="D272" s="51"/>
      <c r="E272" s="4"/>
      <c r="F272" s="52"/>
      <c r="G272" s="58"/>
      <c r="H272" s="53" t="s">
        <v>1544</v>
      </c>
      <c r="I272" s="54"/>
      <c r="J272" s="55"/>
      <c r="K272" s="56">
        <v>1</v>
      </c>
      <c r="L272" s="56">
        <v>20.28</v>
      </c>
      <c r="M272" s="56"/>
      <c r="N272" s="56"/>
      <c r="O272" s="56"/>
      <c r="P272" s="56"/>
      <c r="Q272" s="56"/>
      <c r="R272" s="56">
        <f>L272</f>
        <v>20.28</v>
      </c>
      <c r="S272" s="56">
        <f>R272*K272</f>
        <v>20.28</v>
      </c>
      <c r="T272" s="49"/>
      <c r="U272" s="50"/>
      <c r="W272"/>
      <c r="X272"/>
      <c r="Y272"/>
      <c r="Z272"/>
      <c r="AA272"/>
      <c r="AB272"/>
      <c r="AC272"/>
      <c r="AD272"/>
      <c r="AE272"/>
      <c r="AF272"/>
      <c r="AG272"/>
      <c r="AH272"/>
      <c r="AI272"/>
    </row>
    <row r="273" spans="1:35" ht="120.65" customHeight="1" outlineLevel="2" x14ac:dyDescent="0.35">
      <c r="A273" s="1">
        <v>3</v>
      </c>
      <c r="B273" s="2" t="s">
        <v>1546</v>
      </c>
      <c r="C273" s="44" t="s">
        <v>50</v>
      </c>
      <c r="D273" s="51">
        <v>91793</v>
      </c>
      <c r="E273" s="4" t="s">
        <v>45</v>
      </c>
      <c r="F273" s="4" t="s">
        <v>1547</v>
      </c>
      <c r="G273" s="58">
        <v>1</v>
      </c>
      <c r="H273" s="46" t="s">
        <v>1546</v>
      </c>
      <c r="I273" s="47" t="s">
        <v>1548</v>
      </c>
      <c r="J273" s="48"/>
      <c r="K273" s="48"/>
      <c r="L273" s="49"/>
      <c r="M273" s="49"/>
      <c r="N273" s="49"/>
      <c r="O273" s="49"/>
      <c r="P273" s="49"/>
      <c r="Q273" s="49"/>
      <c r="R273" s="49"/>
      <c r="S273" s="49"/>
      <c r="T273" s="49">
        <v>11.93</v>
      </c>
      <c r="U273" s="50" t="s">
        <v>87</v>
      </c>
      <c r="W273"/>
      <c r="X273"/>
      <c r="Y273"/>
      <c r="Z273"/>
      <c r="AA273"/>
      <c r="AB273"/>
      <c r="AC273"/>
      <c r="AD273"/>
      <c r="AE273"/>
      <c r="AF273"/>
      <c r="AG273"/>
      <c r="AH273"/>
      <c r="AI273"/>
    </row>
    <row r="274" spans="1:35" ht="16.5" customHeight="1" outlineLevel="2" x14ac:dyDescent="0.35">
      <c r="A274" s="1">
        <v>4</v>
      </c>
      <c r="B274" s="2" t="s">
        <v>1549</v>
      </c>
      <c r="C274" s="44"/>
      <c r="D274" s="51"/>
      <c r="E274" s="4"/>
      <c r="F274" s="52" t="s">
        <v>1550</v>
      </c>
      <c r="G274" s="58">
        <v>1</v>
      </c>
      <c r="H274" s="53" t="s">
        <v>1549</v>
      </c>
      <c r="I274" s="54"/>
      <c r="J274" s="55"/>
      <c r="K274" s="56">
        <v>1</v>
      </c>
      <c r="L274" s="56">
        <v>11.93</v>
      </c>
      <c r="M274" s="56"/>
      <c r="N274" s="56"/>
      <c r="O274" s="56"/>
      <c r="P274" s="56"/>
      <c r="Q274" s="56"/>
      <c r="R274" s="56">
        <v>11.93</v>
      </c>
      <c r="S274" s="56">
        <v>11.93</v>
      </c>
      <c r="T274" s="49"/>
      <c r="U274" s="50"/>
      <c r="W274"/>
      <c r="X274"/>
      <c r="Y274"/>
      <c r="Z274"/>
      <c r="AA274"/>
      <c r="AB274"/>
      <c r="AC274"/>
      <c r="AD274"/>
      <c r="AE274"/>
      <c r="AF274"/>
      <c r="AG274"/>
      <c r="AH274"/>
      <c r="AI274"/>
    </row>
    <row r="275" spans="1:35" ht="121.5" customHeight="1" outlineLevel="2" x14ac:dyDescent="0.35">
      <c r="A275" s="1">
        <v>3</v>
      </c>
      <c r="B275" s="2" t="s">
        <v>1556</v>
      </c>
      <c r="C275" s="44" t="s">
        <v>50</v>
      </c>
      <c r="D275" s="51">
        <v>91795</v>
      </c>
      <c r="E275" s="4" t="s">
        <v>45</v>
      </c>
      <c r="F275" s="4" t="s">
        <v>1557</v>
      </c>
      <c r="G275" s="58">
        <v>1</v>
      </c>
      <c r="H275" s="46" t="s">
        <v>1556</v>
      </c>
      <c r="I275" s="47" t="s">
        <v>1558</v>
      </c>
      <c r="J275" s="55" t="s">
        <v>2479</v>
      </c>
      <c r="K275" s="48"/>
      <c r="L275" s="49"/>
      <c r="M275" s="49"/>
      <c r="N275" s="49"/>
      <c r="O275" s="49"/>
      <c r="P275" s="49"/>
      <c r="Q275" s="49"/>
      <c r="R275" s="49"/>
      <c r="S275" s="49"/>
      <c r="T275" s="49">
        <v>60.64</v>
      </c>
      <c r="U275" s="50" t="s">
        <v>87</v>
      </c>
      <c r="W275"/>
      <c r="X275"/>
      <c r="Y275"/>
      <c r="Z275"/>
      <c r="AA275"/>
      <c r="AB275"/>
      <c r="AC275"/>
      <c r="AD275"/>
      <c r="AE275"/>
      <c r="AF275"/>
      <c r="AG275"/>
      <c r="AH275"/>
      <c r="AI275"/>
    </row>
    <row r="276" spans="1:35" ht="18" customHeight="1" outlineLevel="2" x14ac:dyDescent="0.35">
      <c r="A276" s="1">
        <v>4</v>
      </c>
      <c r="B276" s="2" t="s">
        <v>1559</v>
      </c>
      <c r="C276" s="44"/>
      <c r="D276" s="51"/>
      <c r="E276" s="4"/>
      <c r="F276" s="52" t="s">
        <v>1560</v>
      </c>
      <c r="G276" s="58">
        <v>1</v>
      </c>
      <c r="H276" s="53" t="s">
        <v>1559</v>
      </c>
      <c r="I276" s="54"/>
      <c r="J276" s="55"/>
      <c r="K276" s="56">
        <v>1</v>
      </c>
      <c r="L276" s="56">
        <v>60.64</v>
      </c>
      <c r="M276" s="56"/>
      <c r="N276" s="56"/>
      <c r="O276" s="56"/>
      <c r="P276" s="56"/>
      <c r="Q276" s="56"/>
      <c r="R276" s="56">
        <v>60.64</v>
      </c>
      <c r="S276" s="56">
        <v>60.64</v>
      </c>
      <c r="T276" s="49"/>
      <c r="U276" s="50"/>
      <c r="W276"/>
      <c r="X276"/>
      <c r="Y276"/>
      <c r="Z276"/>
      <c r="AA276"/>
      <c r="AB276"/>
      <c r="AC276"/>
      <c r="AD276"/>
      <c r="AE276"/>
      <c r="AF276"/>
      <c r="AG276"/>
      <c r="AH276"/>
      <c r="AI276"/>
    </row>
    <row r="277" spans="1:35" x14ac:dyDescent="0.35">
      <c r="C277" s="44"/>
      <c r="D277" s="51"/>
      <c r="E277" s="4"/>
      <c r="F277" s="52"/>
      <c r="G277" s="58"/>
      <c r="H277" s="68"/>
      <c r="I277" s="69"/>
      <c r="J277" s="70"/>
      <c r="K277" s="68"/>
      <c r="L277" s="68"/>
      <c r="M277" s="68"/>
      <c r="N277" s="68"/>
      <c r="O277" s="68"/>
      <c r="P277" s="68"/>
      <c r="Q277" s="68"/>
      <c r="R277" s="68"/>
      <c r="S277" s="71">
        <v>32970.49000000002</v>
      </c>
      <c r="T277" s="71">
        <v>32970.49</v>
      </c>
      <c r="U277" s="71"/>
    </row>
    <row r="278" spans="1:35" x14ac:dyDescent="0.35">
      <c r="C278" s="44"/>
      <c r="D278" s="51"/>
      <c r="E278" s="4"/>
      <c r="F278" s="52"/>
      <c r="G278" s="58"/>
      <c r="H278" s="68"/>
      <c r="I278" s="69"/>
      <c r="J278" s="70"/>
      <c r="K278" s="68"/>
      <c r="L278" s="68"/>
      <c r="M278" s="68"/>
      <c r="N278" s="68"/>
      <c r="O278" s="68"/>
      <c r="P278" s="68"/>
      <c r="Q278" s="68"/>
      <c r="R278" s="68"/>
      <c r="S278" s="68"/>
      <c r="T278" s="71"/>
      <c r="U278" s="71"/>
    </row>
    <row r="279" spans="1:35" x14ac:dyDescent="0.35">
      <c r="C279" s="44"/>
      <c r="D279" s="51"/>
      <c r="E279" s="4"/>
      <c r="F279" s="52"/>
      <c r="G279" s="58"/>
      <c r="H279" s="68"/>
      <c r="I279" s="69"/>
      <c r="J279" s="70"/>
      <c r="K279" s="68"/>
      <c r="L279" s="68"/>
      <c r="M279" s="68"/>
      <c r="N279" s="68"/>
      <c r="O279" s="68"/>
      <c r="P279" s="68"/>
      <c r="Q279" s="68"/>
      <c r="R279" s="68"/>
      <c r="S279" s="68"/>
      <c r="T279" s="71"/>
      <c r="U279" s="71"/>
    </row>
    <row r="280" spans="1:35" x14ac:dyDescent="0.35">
      <c r="C280" s="44"/>
      <c r="D280" s="51"/>
      <c r="E280" s="4"/>
      <c r="F280" s="52"/>
      <c r="G280" s="58"/>
      <c r="H280" s="68"/>
      <c r="I280" s="69"/>
      <c r="J280" s="70"/>
      <c r="K280" s="68"/>
      <c r="L280" s="68"/>
      <c r="M280" s="68"/>
      <c r="N280" s="68"/>
      <c r="O280" s="68"/>
      <c r="P280" s="68"/>
      <c r="Q280" s="68"/>
      <c r="R280" s="68"/>
      <c r="S280" s="68"/>
      <c r="T280" s="71"/>
      <c r="U280" s="71"/>
    </row>
    <row r="281" spans="1:35" x14ac:dyDescent="0.35">
      <c r="C281" s="44"/>
      <c r="D281" s="51"/>
      <c r="E281" s="4"/>
      <c r="F281" s="52"/>
      <c r="G281" s="58"/>
      <c r="H281" s="68"/>
      <c r="I281" s="69"/>
      <c r="J281" s="70"/>
      <c r="K281" s="68"/>
      <c r="L281" s="68"/>
      <c r="M281" s="68"/>
      <c r="N281" s="68"/>
      <c r="O281" s="68"/>
      <c r="P281" s="68"/>
      <c r="Q281" s="68"/>
      <c r="R281" s="68"/>
      <c r="S281" s="68"/>
      <c r="T281" s="71"/>
      <c r="U281" s="71"/>
    </row>
    <row r="282" spans="1:35" x14ac:dyDescent="0.35">
      <c r="C282" s="44"/>
      <c r="D282" s="51"/>
      <c r="E282" s="4"/>
      <c r="F282" s="52"/>
      <c r="G282" s="58"/>
      <c r="H282" s="68"/>
      <c r="I282" s="69"/>
      <c r="J282" s="70"/>
      <c r="K282" s="68"/>
      <c r="L282" s="68"/>
      <c r="M282" s="68"/>
      <c r="N282" s="68"/>
      <c r="O282" s="68"/>
      <c r="P282" s="68"/>
      <c r="Q282" s="68"/>
      <c r="R282" s="68"/>
      <c r="S282" s="68"/>
      <c r="T282" s="71"/>
      <c r="U282" s="71"/>
    </row>
    <row r="283" spans="1:35" x14ac:dyDescent="0.35">
      <c r="C283" s="44"/>
      <c r="D283" s="51"/>
      <c r="E283" s="4"/>
      <c r="F283" s="52"/>
      <c r="G283" s="58"/>
      <c r="H283" s="68"/>
      <c r="I283" s="69"/>
      <c r="J283" s="70"/>
      <c r="K283" s="68"/>
      <c r="L283" s="68"/>
      <c r="M283" s="68"/>
      <c r="N283" s="68"/>
      <c r="O283" s="68"/>
      <c r="P283" s="68"/>
      <c r="Q283" s="68"/>
      <c r="R283" s="68"/>
      <c r="S283" s="68"/>
      <c r="T283" s="71"/>
      <c r="U283" s="71"/>
    </row>
    <row r="284" spans="1:35" x14ac:dyDescent="0.35">
      <c r="C284" s="44"/>
      <c r="D284" s="51"/>
      <c r="E284" s="4"/>
      <c r="F284" s="52"/>
      <c r="G284" s="58"/>
      <c r="H284" s="68"/>
      <c r="I284" s="69"/>
      <c r="J284" s="70"/>
      <c r="K284" s="68"/>
      <c r="L284" s="68"/>
      <c r="M284" s="68"/>
      <c r="N284" s="68"/>
      <c r="O284" s="68"/>
      <c r="P284" s="68"/>
      <c r="Q284" s="68"/>
      <c r="R284" s="68"/>
      <c r="S284" s="68"/>
      <c r="T284" s="71"/>
      <c r="U284" s="71"/>
    </row>
    <row r="285" spans="1:35" x14ac:dyDescent="0.35">
      <c r="G285" s="58"/>
    </row>
    <row r="286" spans="1:35" x14ac:dyDescent="0.35">
      <c r="G286" s="58"/>
    </row>
  </sheetData>
  <autoFilter ref="A13:AI277" xr:uid="{71377610-011E-4267-B66F-C5AD1AB3A748}"/>
  <mergeCells count="30">
    <mergeCell ref="H20:H24"/>
    <mergeCell ref="H8:I8"/>
    <mergeCell ref="H10:U10"/>
    <mergeCell ref="H55:H60"/>
    <mergeCell ref="I57:I58"/>
    <mergeCell ref="J12:J13"/>
    <mergeCell ref="K12:K13"/>
    <mergeCell ref="L12:Q12"/>
    <mergeCell ref="R12:T12"/>
    <mergeCell ref="A12:A13"/>
    <mergeCell ref="C12:C13"/>
    <mergeCell ref="D12:D13"/>
    <mergeCell ref="E12:E13"/>
    <mergeCell ref="F12:F13"/>
    <mergeCell ref="G12:G13"/>
    <mergeCell ref="H12:H13"/>
    <mergeCell ref="I12:I13"/>
    <mergeCell ref="H5:I5"/>
    <mergeCell ref="W5:X5"/>
    <mergeCell ref="H6:I6"/>
    <mergeCell ref="W6:X6"/>
    <mergeCell ref="H7:I7"/>
    <mergeCell ref="W7:X7"/>
    <mergeCell ref="U12:U13"/>
    <mergeCell ref="H2:I2"/>
    <mergeCell ref="W2:X2"/>
    <mergeCell ref="H3:I3"/>
    <mergeCell ref="W3:X3"/>
    <mergeCell ref="H4:I4"/>
    <mergeCell ref="W4:X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fitToHeight="0" orientation="landscape" r:id="rId1"/>
  <rowBreaks count="11" manualBreakCount="11">
    <brk id="15" min="7" max="20" man="1"/>
    <brk id="30" min="7" max="20" man="1"/>
    <brk id="51" min="7" max="20" man="1"/>
    <brk id="85" min="7" max="20" man="1"/>
    <brk id="118" min="7" max="20" man="1"/>
    <brk id="147" min="7" max="20" man="1"/>
    <brk id="181" min="7" max="20" man="1"/>
    <brk id="209" min="7" max="20" man="1"/>
    <brk id="234" min="7" max="20" man="1"/>
    <brk id="257" min="7" max="20" man="1"/>
    <brk id="269" min="7" max="20" man="1"/>
  </rowBreaks>
  <colBreaks count="1" manualBreakCount="1">
    <brk id="2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8E27-3848-45DF-9AE1-5A23769BF589}">
  <dimension ref="E2:L21"/>
  <sheetViews>
    <sheetView showGridLines="0" topLeftCell="E1" workbookViewId="0">
      <selection activeCell="K20" sqref="K20"/>
    </sheetView>
  </sheetViews>
  <sheetFormatPr defaultRowHeight="14.5" x14ac:dyDescent="0.35"/>
  <cols>
    <col min="6" max="12" width="20.81640625" customWidth="1"/>
  </cols>
  <sheetData>
    <row r="2" spans="5:12" ht="15" thickBot="1" x14ac:dyDescent="0.4"/>
    <row r="3" spans="5:12" ht="14.4" customHeight="1" x14ac:dyDescent="0.35">
      <c r="F3" s="536" t="s">
        <v>2392</v>
      </c>
      <c r="G3" s="537"/>
      <c r="H3" s="537"/>
      <c r="I3" s="537"/>
      <c r="J3" s="537"/>
      <c r="K3" s="537"/>
      <c r="L3" s="538"/>
    </row>
    <row r="4" spans="5:12" ht="14.4" customHeight="1" x14ac:dyDescent="0.35">
      <c r="F4" s="539"/>
      <c r="G4" s="540"/>
      <c r="H4" s="540"/>
      <c r="I4" s="540"/>
      <c r="J4" s="540"/>
      <c r="K4" s="540"/>
      <c r="L4" s="541"/>
    </row>
    <row r="5" spans="5:12" ht="15" customHeight="1" thickBot="1" x14ac:dyDescent="0.4">
      <c r="F5" s="542"/>
      <c r="G5" s="543"/>
      <c r="H5" s="543"/>
      <c r="I5" s="543"/>
      <c r="J5" s="543"/>
      <c r="K5" s="543"/>
      <c r="L5" s="544"/>
    </row>
    <row r="6" spans="5:12" s="1" customFormat="1" ht="15" thickBot="1" x14ac:dyDescent="0.4">
      <c r="F6" s="198" t="s">
        <v>2385</v>
      </c>
      <c r="G6" s="199" t="s">
        <v>2386</v>
      </c>
      <c r="H6" s="199" t="s">
        <v>2387</v>
      </c>
      <c r="I6" s="199" t="s">
        <v>2388</v>
      </c>
      <c r="J6" s="200" t="s">
        <v>2389</v>
      </c>
      <c r="K6" s="200" t="s">
        <v>2436</v>
      </c>
      <c r="L6" s="200" t="s">
        <v>2437</v>
      </c>
    </row>
    <row r="7" spans="5:12" x14ac:dyDescent="0.35">
      <c r="F7" s="206"/>
      <c r="G7" s="201"/>
      <c r="H7" s="201"/>
      <c r="I7" s="201"/>
      <c r="J7" s="201"/>
      <c r="K7" s="316"/>
      <c r="L7" s="260"/>
    </row>
    <row r="8" spans="5:12" x14ac:dyDescent="0.35">
      <c r="E8">
        <f>J8-G8</f>
        <v>55</v>
      </c>
      <c r="F8" s="207" t="s">
        <v>2390</v>
      </c>
      <c r="G8" s="203">
        <v>45259</v>
      </c>
      <c r="H8" s="204">
        <v>54554.44</v>
      </c>
      <c r="I8" s="202" t="s">
        <v>2435</v>
      </c>
      <c r="J8" s="203">
        <v>45314</v>
      </c>
      <c r="K8" s="204">
        <v>49454.3</v>
      </c>
      <c r="L8" s="258">
        <v>48217.94</v>
      </c>
    </row>
    <row r="9" spans="5:12" x14ac:dyDescent="0.35">
      <c r="E9">
        <f>J9-G9</f>
        <v>69</v>
      </c>
      <c r="F9" s="207" t="s">
        <v>2391</v>
      </c>
      <c r="G9" s="203">
        <v>45294</v>
      </c>
      <c r="H9" s="204">
        <v>21312.35</v>
      </c>
      <c r="I9" s="202" t="s">
        <v>2435</v>
      </c>
      <c r="J9" s="203">
        <v>45363</v>
      </c>
      <c r="K9" s="204">
        <v>20244.46</v>
      </c>
      <c r="L9" s="258">
        <v>19535.900000000001</v>
      </c>
    </row>
    <row r="10" spans="5:12" x14ac:dyDescent="0.35">
      <c r="E10">
        <f>J10-G10</f>
        <v>42</v>
      </c>
      <c r="F10" s="207" t="s">
        <v>2454</v>
      </c>
      <c r="G10" s="203">
        <v>45429</v>
      </c>
      <c r="H10" s="204">
        <v>129967.45</v>
      </c>
      <c r="I10" s="202" t="s">
        <v>2435</v>
      </c>
      <c r="J10" s="203">
        <v>45471</v>
      </c>
      <c r="K10" s="204">
        <v>113885.22</v>
      </c>
      <c r="L10" s="258">
        <f>55000+54899.24</f>
        <v>109899.23999999999</v>
      </c>
    </row>
    <row r="11" spans="5:12" x14ac:dyDescent="0.35">
      <c r="E11">
        <f>J11-G11</f>
        <v>46</v>
      </c>
      <c r="F11" s="207" t="s">
        <v>2455</v>
      </c>
      <c r="G11" s="203">
        <v>45499</v>
      </c>
      <c r="H11" s="204">
        <v>139069.6</v>
      </c>
      <c r="I11" s="202" t="s">
        <v>2435</v>
      </c>
      <c r="J11" s="203">
        <v>45545</v>
      </c>
      <c r="K11" s="204">
        <v>131364.28310000003</v>
      </c>
      <c r="L11" s="258">
        <f>70000+55557.98</f>
        <v>125557.98000000001</v>
      </c>
    </row>
    <row r="12" spans="5:12" x14ac:dyDescent="0.35">
      <c r="F12" s="207" t="s">
        <v>2456</v>
      </c>
      <c r="G12" s="203"/>
      <c r="H12" s="204"/>
      <c r="I12" s="202"/>
      <c r="J12" s="203"/>
      <c r="K12" s="204">
        <v>101078.98234</v>
      </c>
      <c r="L12" s="258"/>
    </row>
    <row r="13" spans="5:12" x14ac:dyDescent="0.35">
      <c r="F13" s="207" t="s">
        <v>2457</v>
      </c>
      <c r="G13" s="203"/>
      <c r="H13" s="204"/>
      <c r="I13" s="202"/>
      <c r="J13" s="203"/>
      <c r="K13" s="204"/>
      <c r="L13" s="258"/>
    </row>
    <row r="14" spans="5:12" x14ac:dyDescent="0.35">
      <c r="F14" s="207" t="s">
        <v>2458</v>
      </c>
      <c r="G14" s="203"/>
      <c r="H14" s="204"/>
      <c r="I14" s="202"/>
      <c r="J14" s="203"/>
      <c r="K14" s="204"/>
      <c r="L14" s="258"/>
    </row>
    <row r="15" spans="5:12" x14ac:dyDescent="0.35">
      <c r="F15" s="207"/>
      <c r="G15" s="203"/>
      <c r="H15" s="204"/>
      <c r="I15" s="202"/>
      <c r="J15" s="203"/>
      <c r="K15" s="204"/>
      <c r="L15" s="258"/>
    </row>
    <row r="16" spans="5:12" ht="15" thickBot="1" x14ac:dyDescent="0.4">
      <c r="F16" s="208"/>
      <c r="G16" s="209"/>
      <c r="H16" s="210"/>
      <c r="I16" s="211"/>
      <c r="J16" s="209"/>
      <c r="K16" s="210"/>
      <c r="L16" s="259"/>
    </row>
    <row r="17" spans="6:12" ht="15" thickBot="1" x14ac:dyDescent="0.4">
      <c r="F17" s="1"/>
      <c r="G17" s="1"/>
      <c r="H17" s="1"/>
      <c r="I17" s="1"/>
      <c r="J17" s="1"/>
    </row>
    <row r="18" spans="6:12" s="1" customFormat="1" ht="15" thickBot="1" x14ac:dyDescent="0.4">
      <c r="H18" s="205">
        <f>SUM(H8:H17)</f>
        <v>344903.83999999997</v>
      </c>
      <c r="K18" s="205">
        <f>SUM(K8:K17)</f>
        <v>416027.24544000003</v>
      </c>
      <c r="L18" s="205">
        <f>SUM(L8:L17)</f>
        <v>303211.06</v>
      </c>
    </row>
    <row r="19" spans="6:12" x14ac:dyDescent="0.35">
      <c r="F19" s="1"/>
      <c r="G19" s="1"/>
      <c r="H19" s="1"/>
      <c r="I19" s="1"/>
      <c r="J19" s="1"/>
    </row>
    <row r="20" spans="6:12" x14ac:dyDescent="0.35">
      <c r="F20" s="1"/>
      <c r="G20" s="1"/>
      <c r="H20" s="1"/>
      <c r="I20" s="1"/>
      <c r="J20" s="1"/>
    </row>
    <row r="21" spans="6:12" x14ac:dyDescent="0.35">
      <c r="F21" s="1"/>
      <c r="G21" s="1"/>
      <c r="H21" s="1"/>
      <c r="I21" s="1"/>
      <c r="J21" s="1"/>
    </row>
  </sheetData>
  <mergeCells count="1">
    <mergeCell ref="F3:L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4CF0-1613-4108-86AB-7EBCBA85900F}">
  <sheetPr>
    <outlinePr summaryBelow="0" summaryRight="0"/>
  </sheetPr>
  <dimension ref="A1:AI928"/>
  <sheetViews>
    <sheetView showGridLines="0" topLeftCell="D20" zoomScale="80" zoomScaleNormal="80" zoomScaleSheetLayoutView="85" zoomScalePageLayoutView="55" workbookViewId="0">
      <selection activeCell="J43" sqref="J43"/>
    </sheetView>
  </sheetViews>
  <sheetFormatPr defaultColWidth="8.6328125" defaultRowHeight="14.5" outlineLevelRow="2" x14ac:dyDescent="0.35"/>
  <cols>
    <col min="1" max="1" width="8.6328125" style="1"/>
    <col min="2" max="2" width="8.6328125" style="2"/>
    <col min="3" max="3" width="8.6328125" style="3"/>
    <col min="4" max="4" width="14.36328125" style="3" bestFit="1" customWidth="1"/>
    <col min="5" max="5" width="8.6328125" style="3"/>
    <col min="6" max="7" width="8.90625" style="4" bestFit="1" customWidth="1"/>
    <col min="8" max="8" width="10.6328125" style="1" bestFit="1" customWidth="1"/>
    <col min="9" max="9" width="40.36328125" customWidth="1"/>
    <col min="10" max="10" width="37.36328125" customWidth="1"/>
    <col min="11" max="11" width="4.36328125" customWidth="1"/>
    <col min="12" max="12" width="9.453125" style="1" customWidth="1"/>
    <col min="13" max="13" width="5.90625" style="1" customWidth="1"/>
    <col min="14" max="14" width="7.90625" style="1" customWidth="1"/>
    <col min="15" max="17" width="5.90625" style="1" customWidth="1"/>
    <col min="18" max="18" width="9" style="1" customWidth="1"/>
    <col min="19" max="19" width="9.36328125" style="1" customWidth="1"/>
    <col min="20" max="20" width="7.90625" style="1" customWidth="1"/>
    <col min="21" max="21" width="5.453125" style="1" bestFit="1" customWidth="1"/>
    <col min="22" max="22" width="3.36328125" customWidth="1"/>
    <col min="23" max="23" width="8.6328125" style="5"/>
    <col min="24" max="24" width="12.453125" style="6" bestFit="1" customWidth="1"/>
    <col min="25" max="25" width="8.6328125" style="7"/>
    <col min="26" max="26" width="38" style="7" customWidth="1"/>
    <col min="27" max="27" width="53.08984375" style="7" customWidth="1"/>
    <col min="28" max="28" width="8.6328125" style="6" bestFit="1" customWidth="1"/>
    <col min="29" max="29" width="3" style="6" bestFit="1" customWidth="1"/>
    <col min="30" max="30" width="4.90625" style="6" bestFit="1" customWidth="1"/>
    <col min="31" max="31" width="5.54296875" style="6" bestFit="1" customWidth="1"/>
    <col min="32" max="33" width="2.90625" style="6" bestFit="1" customWidth="1"/>
    <col min="34" max="35" width="8.6328125" style="7"/>
  </cols>
  <sheetData>
    <row r="1" spans="1:35" ht="15" thickBot="1" x14ac:dyDescent="0.4"/>
    <row r="2" spans="1:35" x14ac:dyDescent="0.35">
      <c r="H2" s="389" t="s">
        <v>0</v>
      </c>
      <c r="I2" s="390"/>
      <c r="J2" s="8"/>
      <c r="K2" s="8"/>
      <c r="L2" s="9"/>
      <c r="M2" s="9"/>
      <c r="N2" s="9"/>
      <c r="O2" s="9"/>
      <c r="P2" s="9"/>
      <c r="Q2" s="9"/>
      <c r="R2" s="9"/>
      <c r="S2" s="9"/>
      <c r="T2" s="10"/>
      <c r="U2" s="11"/>
      <c r="V2" s="6"/>
      <c r="W2" s="398" t="s">
        <v>1</v>
      </c>
      <c r="X2" s="398"/>
      <c r="Y2" s="7">
        <v>7.0000000000000007E-2</v>
      </c>
      <c r="Z2" s="6"/>
      <c r="AA2" s="6"/>
      <c r="AF2" s="7"/>
      <c r="AG2" s="7"/>
      <c r="AH2"/>
      <c r="AI2"/>
    </row>
    <row r="3" spans="1:35" x14ac:dyDescent="0.35">
      <c r="H3" s="382" t="s">
        <v>2</v>
      </c>
      <c r="I3" s="383"/>
      <c r="J3" s="12"/>
      <c r="K3" s="12"/>
      <c r="L3" s="13"/>
      <c r="M3" s="13"/>
      <c r="N3" s="13"/>
      <c r="O3" s="13"/>
      <c r="P3" s="13"/>
      <c r="Q3" s="13"/>
      <c r="R3" s="13"/>
      <c r="S3" s="13"/>
      <c r="U3" s="14"/>
      <c r="V3" s="6"/>
      <c r="W3" s="398" t="s">
        <v>3</v>
      </c>
      <c r="X3" s="398"/>
      <c r="Y3" s="7">
        <v>0.1</v>
      </c>
      <c r="Z3" s="6"/>
      <c r="AA3" s="6"/>
      <c r="AF3" s="7"/>
      <c r="AG3" s="7"/>
      <c r="AH3"/>
      <c r="AI3"/>
    </row>
    <row r="4" spans="1:35" x14ac:dyDescent="0.35">
      <c r="H4" s="382" t="s">
        <v>4</v>
      </c>
      <c r="I4" s="383"/>
      <c r="J4" s="12" t="s">
        <v>5</v>
      </c>
      <c r="K4" s="12"/>
      <c r="L4" s="13"/>
      <c r="M4" s="13"/>
      <c r="N4" s="13"/>
      <c r="O4" s="13"/>
      <c r="P4" s="13"/>
      <c r="Q4" s="13"/>
      <c r="R4" s="13"/>
      <c r="S4" s="13"/>
      <c r="U4" s="14"/>
      <c r="V4" s="6"/>
      <c r="W4" s="398" t="s">
        <v>6</v>
      </c>
      <c r="X4" s="398"/>
      <c r="Y4" s="7">
        <v>0.15</v>
      </c>
      <c r="Z4" s="6"/>
      <c r="AA4" s="6"/>
      <c r="AF4" s="7"/>
      <c r="AG4" s="7"/>
      <c r="AH4"/>
      <c r="AI4"/>
    </row>
    <row r="5" spans="1:35" x14ac:dyDescent="0.35">
      <c r="H5" s="382" t="s">
        <v>7</v>
      </c>
      <c r="I5" s="383"/>
      <c r="J5" s="15"/>
      <c r="K5" s="16"/>
      <c r="L5" s="17"/>
      <c r="M5" s="17"/>
      <c r="N5" s="17"/>
      <c r="O5" s="17"/>
      <c r="P5" s="17"/>
      <c r="Q5" s="17"/>
      <c r="R5" s="17"/>
      <c r="S5" s="17"/>
      <c r="U5" s="14"/>
      <c r="V5" s="6"/>
      <c r="W5" s="398"/>
      <c r="X5" s="398"/>
      <c r="Z5" s="6"/>
      <c r="AA5" s="6"/>
      <c r="AF5" s="7"/>
      <c r="AG5" s="7"/>
      <c r="AH5"/>
      <c r="AI5"/>
    </row>
    <row r="6" spans="1:35" x14ac:dyDescent="0.35">
      <c r="H6" s="382" t="s">
        <v>8</v>
      </c>
      <c r="I6" s="383"/>
      <c r="J6" s="16" t="s">
        <v>9</v>
      </c>
      <c r="K6" s="16"/>
      <c r="L6" s="17"/>
      <c r="M6" s="17"/>
      <c r="N6" s="17"/>
      <c r="O6" s="17"/>
      <c r="P6" s="17"/>
      <c r="Q6" s="17"/>
      <c r="R6" s="17"/>
      <c r="S6" s="17"/>
      <c r="U6" s="14"/>
      <c r="V6" s="6"/>
      <c r="W6" s="398"/>
      <c r="X6" s="398"/>
      <c r="Z6" s="6"/>
      <c r="AA6" s="6"/>
      <c r="AF6" s="7"/>
      <c r="AG6" s="7"/>
      <c r="AH6"/>
      <c r="AI6"/>
    </row>
    <row r="7" spans="1:35" x14ac:dyDescent="0.35">
      <c r="H7" s="382" t="s">
        <v>10</v>
      </c>
      <c r="I7" s="383"/>
      <c r="J7" s="16" t="s">
        <v>11</v>
      </c>
      <c r="K7" s="16"/>
      <c r="L7" s="17"/>
      <c r="M7" s="17"/>
      <c r="N7" s="17"/>
      <c r="O7" s="17"/>
      <c r="P7" s="17"/>
      <c r="Q7" s="17"/>
      <c r="R7" s="17"/>
      <c r="S7" s="17"/>
      <c r="U7" s="14"/>
      <c r="V7" s="6"/>
      <c r="W7" s="398"/>
      <c r="X7" s="398"/>
      <c r="Z7" s="6"/>
      <c r="AA7" s="6"/>
      <c r="AF7" s="7"/>
      <c r="AG7" s="7"/>
      <c r="AH7"/>
      <c r="AI7"/>
    </row>
    <row r="8" spans="1:35" x14ac:dyDescent="0.35">
      <c r="H8" s="384" t="s">
        <v>12</v>
      </c>
      <c r="I8" s="385"/>
      <c r="J8" s="18" t="s">
        <v>13</v>
      </c>
      <c r="K8" s="16"/>
      <c r="L8" s="17"/>
      <c r="M8" s="17"/>
      <c r="N8" s="17"/>
      <c r="O8" s="17"/>
      <c r="P8" s="17"/>
      <c r="Q8" s="17"/>
      <c r="R8" s="17"/>
      <c r="S8" s="17"/>
      <c r="U8" s="14"/>
      <c r="V8" s="6"/>
      <c r="W8" s="6"/>
      <c r="Z8" s="6"/>
      <c r="AA8" s="6"/>
      <c r="AF8" s="7"/>
      <c r="AG8" s="7"/>
      <c r="AH8"/>
      <c r="AI8"/>
    </row>
    <row r="9" spans="1:35" ht="3.75" customHeight="1" x14ac:dyDescent="0.35">
      <c r="H9" s="19"/>
      <c r="M9" s="17"/>
      <c r="N9" s="17"/>
      <c r="O9" s="17"/>
      <c r="P9" s="17"/>
      <c r="Q9" s="17"/>
      <c r="R9" s="17"/>
      <c r="S9" s="17"/>
      <c r="T9" s="17"/>
      <c r="U9" s="20"/>
    </row>
    <row r="10" spans="1:35" x14ac:dyDescent="0.35">
      <c r="C10" s="3" t="s">
        <v>14</v>
      </c>
      <c r="D10" s="3" t="s">
        <v>15</v>
      </c>
      <c r="H10" s="386" t="s">
        <v>16</v>
      </c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8"/>
      <c r="V10" s="21"/>
    </row>
    <row r="11" spans="1:35" ht="5.25" customHeight="1" thickBot="1" x14ac:dyDescent="0.4"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3"/>
    </row>
    <row r="12" spans="1:35" x14ac:dyDescent="0.35">
      <c r="A12" s="391" t="s">
        <v>17</v>
      </c>
      <c r="C12" s="391" t="s">
        <v>18</v>
      </c>
      <c r="D12" s="391" t="s">
        <v>19</v>
      </c>
      <c r="E12" s="391" t="s">
        <v>20</v>
      </c>
      <c r="F12" s="391" t="s">
        <v>21</v>
      </c>
      <c r="G12" s="391" t="s">
        <v>22</v>
      </c>
      <c r="H12" s="392" t="s">
        <v>14</v>
      </c>
      <c r="I12" s="394" t="s">
        <v>23</v>
      </c>
      <c r="J12" s="394" t="s">
        <v>24</v>
      </c>
      <c r="K12" s="394" t="s">
        <v>25</v>
      </c>
      <c r="L12" s="394" t="s">
        <v>26</v>
      </c>
      <c r="M12" s="394"/>
      <c r="N12" s="394"/>
      <c r="O12" s="394"/>
      <c r="P12" s="394"/>
      <c r="Q12" s="394"/>
      <c r="R12" s="394" t="s">
        <v>27</v>
      </c>
      <c r="S12" s="394"/>
      <c r="T12" s="394"/>
      <c r="U12" s="396" t="s">
        <v>28</v>
      </c>
      <c r="V12" s="26"/>
    </row>
    <row r="13" spans="1:35" ht="18.75" customHeight="1" x14ac:dyDescent="0.35">
      <c r="A13" s="391"/>
      <c r="C13" s="391"/>
      <c r="D13" s="391"/>
      <c r="E13" s="391"/>
      <c r="F13" s="391"/>
      <c r="G13" s="391"/>
      <c r="H13" s="393"/>
      <c r="I13" s="395"/>
      <c r="J13" s="395"/>
      <c r="K13" s="395"/>
      <c r="L13" s="27" t="s">
        <v>29</v>
      </c>
      <c r="M13" s="27" t="s">
        <v>30</v>
      </c>
      <c r="N13" s="27" t="s">
        <v>31</v>
      </c>
      <c r="O13" s="27" t="s">
        <v>32</v>
      </c>
      <c r="P13" s="27" t="s">
        <v>33</v>
      </c>
      <c r="Q13" s="27" t="s">
        <v>34</v>
      </c>
      <c r="R13" s="27" t="s">
        <v>35</v>
      </c>
      <c r="S13" s="27" t="s">
        <v>36</v>
      </c>
      <c r="T13" s="28" t="s">
        <v>37</v>
      </c>
      <c r="U13" s="397"/>
      <c r="V13" s="26"/>
    </row>
    <row r="14" spans="1:35" ht="18.75" customHeight="1" x14ac:dyDescent="0.35">
      <c r="A14" s="25"/>
      <c r="C14" s="25"/>
      <c r="D14" s="25"/>
      <c r="E14" s="25"/>
      <c r="F14" s="25"/>
      <c r="G14" s="25"/>
      <c r="H14" s="29" t="s">
        <v>38</v>
      </c>
      <c r="I14" s="30" t="s">
        <v>9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6"/>
    </row>
    <row r="15" spans="1:35" ht="39.75" customHeight="1" x14ac:dyDescent="0.35">
      <c r="A15" s="1">
        <v>2</v>
      </c>
      <c r="B15" s="2" t="s">
        <v>39</v>
      </c>
      <c r="F15" s="32">
        <v>1</v>
      </c>
      <c r="G15" s="33">
        <v>1</v>
      </c>
      <c r="H15" s="34" t="s">
        <v>39</v>
      </c>
      <c r="I15" s="35" t="s">
        <v>40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26"/>
    </row>
    <row r="16" spans="1:35" outlineLevel="1" x14ac:dyDescent="0.35">
      <c r="A16" s="1">
        <v>2</v>
      </c>
      <c r="B16" s="2" t="s">
        <v>41</v>
      </c>
      <c r="C16" s="4"/>
      <c r="D16" s="4"/>
      <c r="E16" s="4"/>
      <c r="F16" s="38">
        <v>1</v>
      </c>
      <c r="G16" s="33">
        <v>1</v>
      </c>
      <c r="H16" s="39" t="s">
        <v>41</v>
      </c>
      <c r="I16" s="40" t="s">
        <v>42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3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43.5" outlineLevel="2" x14ac:dyDescent="0.35">
      <c r="A17" s="1">
        <v>3</v>
      </c>
      <c r="B17" s="2" t="s">
        <v>43</v>
      </c>
      <c r="C17" s="44" t="s">
        <v>44</v>
      </c>
      <c r="D17" s="45">
        <v>1</v>
      </c>
      <c r="E17" s="4" t="s">
        <v>45</v>
      </c>
      <c r="F17" s="4" t="s">
        <v>41</v>
      </c>
      <c r="G17" s="33">
        <v>1</v>
      </c>
      <c r="H17" s="46" t="s">
        <v>43</v>
      </c>
      <c r="I17" s="47" t="s">
        <v>46</v>
      </c>
      <c r="J17" s="48"/>
      <c r="K17" s="48"/>
      <c r="L17" s="49"/>
      <c r="M17" s="49"/>
      <c r="N17" s="49"/>
      <c r="O17" s="49"/>
      <c r="P17" s="49"/>
      <c r="Q17" s="49"/>
      <c r="R17" s="49"/>
      <c r="S17" s="49"/>
      <c r="T17" s="49">
        <v>6</v>
      </c>
      <c r="U17" s="50" t="s">
        <v>47</v>
      </c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outlineLevel="2" x14ac:dyDescent="0.35">
      <c r="A18" s="1">
        <v>4</v>
      </c>
      <c r="B18" s="2" t="s">
        <v>48</v>
      </c>
      <c r="C18" s="44"/>
      <c r="D18" s="51"/>
      <c r="E18" s="4"/>
      <c r="F18" s="52" t="s">
        <v>43</v>
      </c>
      <c r="G18" s="33">
        <v>1</v>
      </c>
      <c r="H18" s="53" t="s">
        <v>48</v>
      </c>
      <c r="I18" s="54"/>
      <c r="J18" s="55"/>
      <c r="K18" s="56">
        <v>1</v>
      </c>
      <c r="L18" s="56">
        <v>2</v>
      </c>
      <c r="M18" s="56"/>
      <c r="N18" s="56">
        <v>3</v>
      </c>
      <c r="O18" s="56"/>
      <c r="P18" s="56"/>
      <c r="Q18" s="56"/>
      <c r="R18" s="56">
        <v>6</v>
      </c>
      <c r="S18" s="56">
        <v>6</v>
      </c>
      <c r="T18" s="49"/>
      <c r="U18" s="50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54" customHeight="1" outlineLevel="2" x14ac:dyDescent="0.35">
      <c r="A19" s="1">
        <v>3</v>
      </c>
      <c r="B19" s="2" t="s">
        <v>49</v>
      </c>
      <c r="C19" s="44" t="s">
        <v>50</v>
      </c>
      <c r="D19" s="45">
        <v>93209</v>
      </c>
      <c r="E19" s="4" t="s">
        <v>45</v>
      </c>
      <c r="F19" s="4" t="s">
        <v>51</v>
      </c>
      <c r="G19" s="33">
        <v>1</v>
      </c>
      <c r="H19" s="46" t="s">
        <v>49</v>
      </c>
      <c r="I19" s="47" t="s">
        <v>52</v>
      </c>
      <c r="J19" s="48"/>
      <c r="K19" s="48"/>
      <c r="L19" s="49"/>
      <c r="M19" s="49"/>
      <c r="N19" s="49"/>
      <c r="O19" s="49"/>
      <c r="P19" s="49"/>
      <c r="Q19" s="49"/>
      <c r="R19" s="49"/>
      <c r="S19" s="49"/>
      <c r="T19" s="49">
        <v>5</v>
      </c>
      <c r="U19" s="50" t="s">
        <v>47</v>
      </c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outlineLevel="2" x14ac:dyDescent="0.35">
      <c r="A20" s="1">
        <v>4</v>
      </c>
      <c r="B20" s="2" t="s">
        <v>53</v>
      </c>
      <c r="C20" s="44"/>
      <c r="D20" s="51"/>
      <c r="E20" s="4"/>
      <c r="F20" s="52" t="s">
        <v>54</v>
      </c>
      <c r="G20" s="33">
        <v>1</v>
      </c>
      <c r="H20" s="53" t="s">
        <v>53</v>
      </c>
      <c r="I20" s="54"/>
      <c r="J20" s="55"/>
      <c r="K20" s="56">
        <v>1</v>
      </c>
      <c r="L20" s="56">
        <v>2</v>
      </c>
      <c r="M20" s="56"/>
      <c r="N20" s="56">
        <v>2.5</v>
      </c>
      <c r="O20" s="56"/>
      <c r="P20" s="56"/>
      <c r="Q20" s="56"/>
      <c r="R20" s="56">
        <v>5</v>
      </c>
      <c r="S20" s="56">
        <v>5</v>
      </c>
      <c r="T20" s="49"/>
      <c r="U20" s="5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ht="69" customHeight="1" outlineLevel="2" x14ac:dyDescent="0.35">
      <c r="A21" s="1">
        <v>3</v>
      </c>
      <c r="B21" s="2" t="s">
        <v>55</v>
      </c>
      <c r="C21" s="44" t="s">
        <v>50</v>
      </c>
      <c r="D21" s="45">
        <v>93206</v>
      </c>
      <c r="E21" s="4" t="s">
        <v>45</v>
      </c>
      <c r="F21" s="4" t="s">
        <v>56</v>
      </c>
      <c r="G21" s="33">
        <v>1</v>
      </c>
      <c r="H21" s="46" t="s">
        <v>55</v>
      </c>
      <c r="I21" s="47" t="s">
        <v>57</v>
      </c>
      <c r="J21" s="48"/>
      <c r="K21" s="48"/>
      <c r="L21" s="49"/>
      <c r="M21" s="49"/>
      <c r="N21" s="49"/>
      <c r="O21" s="49"/>
      <c r="P21" s="49"/>
      <c r="Q21" s="49"/>
      <c r="R21" s="49"/>
      <c r="S21" s="49"/>
      <c r="T21" s="49">
        <v>5</v>
      </c>
      <c r="U21" s="50" t="s">
        <v>47</v>
      </c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outlineLevel="2" x14ac:dyDescent="0.35">
      <c r="A22" s="1">
        <v>4</v>
      </c>
      <c r="B22" s="2" t="s">
        <v>58</v>
      </c>
      <c r="C22" s="44"/>
      <c r="D22" s="51"/>
      <c r="E22" s="4"/>
      <c r="F22" s="52" t="s">
        <v>59</v>
      </c>
      <c r="G22" s="33">
        <v>1</v>
      </c>
      <c r="H22" s="53" t="s">
        <v>58</v>
      </c>
      <c r="I22" s="54"/>
      <c r="J22" s="55"/>
      <c r="K22" s="56">
        <v>1</v>
      </c>
      <c r="L22" s="56">
        <v>2</v>
      </c>
      <c r="M22" s="56"/>
      <c r="N22" s="56">
        <v>2.5</v>
      </c>
      <c r="O22" s="56"/>
      <c r="P22" s="56"/>
      <c r="Q22" s="56"/>
      <c r="R22" s="56">
        <v>5</v>
      </c>
      <c r="S22" s="56">
        <v>5</v>
      </c>
      <c r="T22" s="49"/>
      <c r="U22" s="50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ht="51.75" customHeight="1" outlineLevel="2" x14ac:dyDescent="0.35">
      <c r="A23" s="1">
        <v>3</v>
      </c>
      <c r="B23" s="2" t="s">
        <v>60</v>
      </c>
      <c r="C23" s="44" t="s">
        <v>44</v>
      </c>
      <c r="D23" s="45">
        <v>11</v>
      </c>
      <c r="E23" s="4" t="s">
        <v>45</v>
      </c>
      <c r="F23" s="4" t="s">
        <v>61</v>
      </c>
      <c r="G23" s="33">
        <v>1</v>
      </c>
      <c r="H23" s="46" t="s">
        <v>60</v>
      </c>
      <c r="I23" s="47" t="s">
        <v>62</v>
      </c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>
        <v>355.3</v>
      </c>
      <c r="U23" s="50" t="s">
        <v>47</v>
      </c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outlineLevel="2" x14ac:dyDescent="0.35">
      <c r="A24" s="1">
        <v>4</v>
      </c>
      <c r="B24" s="2" t="s">
        <v>63</v>
      </c>
      <c r="C24" s="44"/>
      <c r="D24" s="51"/>
      <c r="E24" s="4"/>
      <c r="F24" s="52" t="s">
        <v>64</v>
      </c>
      <c r="G24" s="33">
        <v>1</v>
      </c>
      <c r="H24" s="53" t="s">
        <v>63</v>
      </c>
      <c r="I24" s="54"/>
      <c r="J24" s="55" t="s">
        <v>65</v>
      </c>
      <c r="K24" s="56">
        <v>1</v>
      </c>
      <c r="L24" s="56">
        <v>187</v>
      </c>
      <c r="M24" s="56"/>
      <c r="N24" s="56">
        <v>1.9</v>
      </c>
      <c r="O24" s="56"/>
      <c r="P24" s="56"/>
      <c r="Q24" s="56"/>
      <c r="R24" s="56">
        <v>355.3</v>
      </c>
      <c r="S24" s="56">
        <v>355.3</v>
      </c>
      <c r="T24" s="49"/>
      <c r="U24" s="50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ht="29" outlineLevel="2" x14ac:dyDescent="0.35">
      <c r="A25" s="1">
        <v>3</v>
      </c>
      <c r="B25" s="2" t="s">
        <v>66</v>
      </c>
      <c r="C25" s="44" t="s">
        <v>50</v>
      </c>
      <c r="D25" s="45">
        <v>98524</v>
      </c>
      <c r="E25" s="4" t="s">
        <v>45</v>
      </c>
      <c r="F25" s="4" t="s">
        <v>67</v>
      </c>
      <c r="G25" s="33">
        <v>1</v>
      </c>
      <c r="H25" s="46" t="s">
        <v>66</v>
      </c>
      <c r="I25" s="47" t="s">
        <v>68</v>
      </c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>
        <v>741.96</v>
      </c>
      <c r="U25" s="50" t="s">
        <v>47</v>
      </c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outlineLevel="2" x14ac:dyDescent="0.35">
      <c r="A26" s="1">
        <v>4</v>
      </c>
      <c r="B26" s="2" t="s">
        <v>69</v>
      </c>
      <c r="C26" s="44"/>
      <c r="D26" s="51"/>
      <c r="E26" s="4"/>
      <c r="F26" s="52" t="s">
        <v>70</v>
      </c>
      <c r="G26" s="33">
        <v>1</v>
      </c>
      <c r="H26" s="53" t="s">
        <v>69</v>
      </c>
      <c r="I26" s="54"/>
      <c r="J26" s="55" t="s">
        <v>71</v>
      </c>
      <c r="K26" s="56">
        <v>1</v>
      </c>
      <c r="L26" s="56">
        <v>741.96</v>
      </c>
      <c r="M26" s="56"/>
      <c r="N26" s="56"/>
      <c r="O26" s="56"/>
      <c r="P26" s="56"/>
      <c r="Q26" s="56"/>
      <c r="R26" s="56">
        <v>741.96</v>
      </c>
      <c r="S26" s="56">
        <v>741.96</v>
      </c>
      <c r="T26" s="49"/>
      <c r="U26" s="50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ht="29" outlineLevel="2" x14ac:dyDescent="0.35">
      <c r="A27" s="1">
        <v>3</v>
      </c>
      <c r="B27" s="2" t="s">
        <v>72</v>
      </c>
      <c r="C27" s="44" t="s">
        <v>50</v>
      </c>
      <c r="D27" s="45">
        <v>100575</v>
      </c>
      <c r="E27" s="4" t="s">
        <v>45</v>
      </c>
      <c r="F27" s="4" t="s">
        <v>73</v>
      </c>
      <c r="G27" s="33">
        <v>1</v>
      </c>
      <c r="H27" s="46" t="s">
        <v>72</v>
      </c>
      <c r="I27" s="47" t="s">
        <v>74</v>
      </c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>
        <v>741.96</v>
      </c>
      <c r="U27" s="50" t="s">
        <v>47</v>
      </c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outlineLevel="2" x14ac:dyDescent="0.35">
      <c r="A28" s="1">
        <v>4</v>
      </c>
      <c r="B28" s="2" t="s">
        <v>75</v>
      </c>
      <c r="C28" s="44"/>
      <c r="D28" s="51"/>
      <c r="E28" s="4"/>
      <c r="F28" s="52" t="s">
        <v>76</v>
      </c>
      <c r="G28" s="33">
        <v>1</v>
      </c>
      <c r="H28" s="53" t="s">
        <v>75</v>
      </c>
      <c r="I28" s="54"/>
      <c r="J28" s="55" t="s">
        <v>71</v>
      </c>
      <c r="K28" s="56">
        <v>1</v>
      </c>
      <c r="L28" s="56">
        <v>741.96</v>
      </c>
      <c r="M28" s="56"/>
      <c r="N28" s="56"/>
      <c r="O28" s="56"/>
      <c r="P28" s="56"/>
      <c r="Q28" s="56"/>
      <c r="R28" s="56">
        <v>741.96</v>
      </c>
      <c r="S28" s="56">
        <v>741.96</v>
      </c>
      <c r="T28" s="49"/>
      <c r="U28" s="50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outlineLevel="2" x14ac:dyDescent="0.35">
      <c r="C29" s="44"/>
      <c r="D29" s="51"/>
      <c r="E29" s="4"/>
      <c r="F29" s="52"/>
      <c r="G29" s="33"/>
      <c r="H29" s="39"/>
      <c r="I29" s="40" t="s">
        <v>77</v>
      </c>
      <c r="J29" s="41"/>
      <c r="K29" s="41"/>
      <c r="L29" s="41"/>
      <c r="M29" s="41"/>
      <c r="N29" s="42"/>
      <c r="O29" s="42"/>
      <c r="P29" s="42"/>
      <c r="Q29" s="42"/>
      <c r="R29" s="42"/>
      <c r="S29" s="42"/>
      <c r="T29" s="42"/>
      <c r="U29" s="43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ht="58.5" customHeight="1" outlineLevel="2" x14ac:dyDescent="0.35">
      <c r="A30" s="1">
        <v>3</v>
      </c>
      <c r="B30" s="2" t="s">
        <v>78</v>
      </c>
      <c r="C30" s="44" t="s">
        <v>44</v>
      </c>
      <c r="D30" s="45">
        <v>14</v>
      </c>
      <c r="E30" s="4" t="s">
        <v>45</v>
      </c>
      <c r="F30" s="4" t="s">
        <v>79</v>
      </c>
      <c r="G30" s="33">
        <v>1</v>
      </c>
      <c r="H30" s="46" t="s">
        <v>78</v>
      </c>
      <c r="I30" s="47" t="s">
        <v>80</v>
      </c>
      <c r="J30" s="48"/>
      <c r="K30" s="48"/>
      <c r="L30" s="49"/>
      <c r="M30" s="49"/>
      <c r="N30" s="49"/>
      <c r="O30" s="49"/>
      <c r="P30" s="49"/>
      <c r="Q30" s="49"/>
      <c r="R30" s="49"/>
      <c r="S30" s="49"/>
      <c r="T30" s="49">
        <v>897.58</v>
      </c>
      <c r="U30" s="50" t="s">
        <v>47</v>
      </c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outlineLevel="2" x14ac:dyDescent="0.35">
      <c r="A31" s="1">
        <v>4</v>
      </c>
      <c r="B31" s="2" t="s">
        <v>81</v>
      </c>
      <c r="C31" s="44"/>
      <c r="D31" s="51"/>
      <c r="E31" s="4"/>
      <c r="F31" s="52" t="s">
        <v>82</v>
      </c>
      <c r="G31" s="33">
        <v>1</v>
      </c>
      <c r="H31" s="53" t="s">
        <v>81</v>
      </c>
      <c r="I31" s="54" t="s">
        <v>83</v>
      </c>
      <c r="J31" s="55" t="s">
        <v>71</v>
      </c>
      <c r="K31" s="56">
        <v>1</v>
      </c>
      <c r="L31" s="56">
        <v>897.58</v>
      </c>
      <c r="M31" s="56"/>
      <c r="N31" s="56"/>
      <c r="O31" s="56"/>
      <c r="P31" s="56"/>
      <c r="Q31" s="56"/>
      <c r="R31" s="56">
        <v>897.58</v>
      </c>
      <c r="S31" s="56">
        <v>897.58</v>
      </c>
      <c r="T31" s="49"/>
      <c r="U31" s="50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ht="51" customHeight="1" outlineLevel="2" x14ac:dyDescent="0.35">
      <c r="A32" s="1">
        <v>3</v>
      </c>
      <c r="B32" s="2" t="s">
        <v>84</v>
      </c>
      <c r="C32" s="44" t="s">
        <v>44</v>
      </c>
      <c r="D32" s="45">
        <v>15</v>
      </c>
      <c r="E32" s="4" t="s">
        <v>45</v>
      </c>
      <c r="F32" s="4" t="s">
        <v>85</v>
      </c>
      <c r="G32" s="33">
        <v>1</v>
      </c>
      <c r="H32" s="46" t="s">
        <v>84</v>
      </c>
      <c r="I32" s="47" t="s">
        <v>86</v>
      </c>
      <c r="J32" s="48"/>
      <c r="K32" s="48"/>
      <c r="L32" s="49"/>
      <c r="M32" s="49"/>
      <c r="N32" s="49"/>
      <c r="O32" s="49"/>
      <c r="P32" s="49"/>
      <c r="Q32" s="49"/>
      <c r="R32" s="49"/>
      <c r="S32" s="49"/>
      <c r="T32" s="49">
        <v>169.5</v>
      </c>
      <c r="U32" s="50" t="s">
        <v>87</v>
      </c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outlineLevel="2" x14ac:dyDescent="0.35">
      <c r="A33" s="1">
        <v>4</v>
      </c>
      <c r="B33" s="2" t="s">
        <v>88</v>
      </c>
      <c r="C33" s="44"/>
      <c r="D33" s="51"/>
      <c r="E33" s="4"/>
      <c r="F33" s="52" t="s">
        <v>89</v>
      </c>
      <c r="G33" s="33">
        <v>1</v>
      </c>
      <c r="H33" s="53" t="s">
        <v>88</v>
      </c>
      <c r="I33" s="54" t="s">
        <v>90</v>
      </c>
      <c r="J33" s="55" t="s">
        <v>71</v>
      </c>
      <c r="K33" s="56">
        <v>1</v>
      </c>
      <c r="L33" s="56">
        <v>169.5</v>
      </c>
      <c r="M33" s="56"/>
      <c r="N33" s="56"/>
      <c r="O33" s="56"/>
      <c r="P33" s="56"/>
      <c r="Q33" s="56"/>
      <c r="R33" s="56">
        <v>169.5</v>
      </c>
      <c r="S33" s="56">
        <v>169.5</v>
      </c>
      <c r="T33" s="49"/>
      <c r="U33" s="50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54.75" customHeight="1" outlineLevel="2" x14ac:dyDescent="0.35">
      <c r="A34" s="1">
        <v>3</v>
      </c>
      <c r="B34" s="2" t="s">
        <v>91</v>
      </c>
      <c r="C34" s="44" t="s">
        <v>44</v>
      </c>
      <c r="D34" s="45">
        <v>16</v>
      </c>
      <c r="E34" s="4" t="s">
        <v>45</v>
      </c>
      <c r="F34" s="4" t="s">
        <v>92</v>
      </c>
      <c r="G34" s="33">
        <v>1</v>
      </c>
      <c r="H34" s="46" t="s">
        <v>91</v>
      </c>
      <c r="I34" s="47" t="s">
        <v>93</v>
      </c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>
        <v>68</v>
      </c>
      <c r="U34" s="50" t="s">
        <v>94</v>
      </c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outlineLevel="2" x14ac:dyDescent="0.35">
      <c r="A35" s="1">
        <v>4</v>
      </c>
      <c r="B35" s="2" t="s">
        <v>95</v>
      </c>
      <c r="C35" s="44"/>
      <c r="D35" s="51"/>
      <c r="E35" s="4"/>
      <c r="F35" s="52" t="s">
        <v>96</v>
      </c>
      <c r="G35" s="33">
        <v>1</v>
      </c>
      <c r="H35" s="53" t="s">
        <v>95</v>
      </c>
      <c r="I35" s="54" t="s">
        <v>97</v>
      </c>
      <c r="J35" s="55" t="s">
        <v>71</v>
      </c>
      <c r="K35" s="56">
        <v>1</v>
      </c>
      <c r="L35" s="56">
        <v>68</v>
      </c>
      <c r="M35" s="56"/>
      <c r="N35" s="56"/>
      <c r="O35" s="56"/>
      <c r="P35" s="56"/>
      <c r="Q35" s="56"/>
      <c r="R35" s="56">
        <v>68</v>
      </c>
      <c r="S35" s="56">
        <v>68</v>
      </c>
      <c r="T35" s="49"/>
      <c r="U35" s="50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ht="89.25" customHeight="1" outlineLevel="2" x14ac:dyDescent="0.35">
      <c r="A36" s="1">
        <v>3</v>
      </c>
      <c r="B36" s="2" t="s">
        <v>98</v>
      </c>
      <c r="C36" s="44" t="s">
        <v>50</v>
      </c>
      <c r="D36" s="45">
        <v>100982</v>
      </c>
      <c r="E36" s="4" t="s">
        <v>45</v>
      </c>
      <c r="F36" s="4" t="s">
        <v>99</v>
      </c>
      <c r="G36" s="33">
        <v>1</v>
      </c>
      <c r="H36" s="46" t="s">
        <v>98</v>
      </c>
      <c r="I36" s="47" t="s">
        <v>100</v>
      </c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>
        <v>294.87</v>
      </c>
      <c r="U36" s="50" t="s">
        <v>101</v>
      </c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outlineLevel="2" x14ac:dyDescent="0.35">
      <c r="A37" s="1">
        <v>4</v>
      </c>
      <c r="B37" s="2" t="s">
        <v>102</v>
      </c>
      <c r="C37" s="44"/>
      <c r="D37" s="51"/>
      <c r="E37" s="4"/>
      <c r="F37" s="52" t="s">
        <v>103</v>
      </c>
      <c r="G37" s="33">
        <v>1</v>
      </c>
      <c r="H37" s="53" t="s">
        <v>102</v>
      </c>
      <c r="I37" s="54" t="s">
        <v>104</v>
      </c>
      <c r="J37" s="55"/>
      <c r="K37" s="56">
        <v>1</v>
      </c>
      <c r="L37" s="56">
        <v>897.58</v>
      </c>
      <c r="M37" s="56"/>
      <c r="N37" s="56">
        <v>0.2</v>
      </c>
      <c r="O37" s="56"/>
      <c r="P37" s="56"/>
      <c r="Q37" s="56"/>
      <c r="R37" s="56">
        <v>179.51600000000002</v>
      </c>
      <c r="S37" s="56">
        <v>179.52</v>
      </c>
      <c r="T37" s="49"/>
      <c r="U37" s="50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outlineLevel="2" x14ac:dyDescent="0.35">
      <c r="A38" s="1">
        <v>4</v>
      </c>
      <c r="B38" s="2" t="s">
        <v>105</v>
      </c>
      <c r="C38" s="44"/>
      <c r="D38" s="51"/>
      <c r="E38" s="4"/>
      <c r="F38" s="52" t="s">
        <v>106</v>
      </c>
      <c r="G38" s="33">
        <v>2</v>
      </c>
      <c r="H38" s="53" t="s">
        <v>105</v>
      </c>
      <c r="I38" s="54" t="s">
        <v>107</v>
      </c>
      <c r="J38" s="55"/>
      <c r="K38" s="56">
        <v>1</v>
      </c>
      <c r="L38" s="56">
        <v>169.5</v>
      </c>
      <c r="M38" s="56"/>
      <c r="N38" s="56">
        <v>0.5</v>
      </c>
      <c r="O38" s="56"/>
      <c r="P38" s="56"/>
      <c r="Q38" s="56"/>
      <c r="R38" s="56">
        <v>84.75</v>
      </c>
      <c r="S38" s="56">
        <v>84.75</v>
      </c>
      <c r="T38" s="49"/>
      <c r="U38" s="50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outlineLevel="2" x14ac:dyDescent="0.35">
      <c r="A39" s="1">
        <v>4</v>
      </c>
      <c r="B39" s="2" t="s">
        <v>108</v>
      </c>
      <c r="C39" s="44"/>
      <c r="D39" s="51"/>
      <c r="E39" s="4"/>
      <c r="F39" s="52" t="s">
        <v>109</v>
      </c>
      <c r="G39" s="33">
        <v>3</v>
      </c>
      <c r="H39" s="53" t="s">
        <v>108</v>
      </c>
      <c r="I39" s="54" t="s">
        <v>110</v>
      </c>
      <c r="J39" s="55"/>
      <c r="K39" s="56">
        <v>1</v>
      </c>
      <c r="L39" s="56">
        <v>68</v>
      </c>
      <c r="M39" s="56"/>
      <c r="N39" s="56">
        <v>3</v>
      </c>
      <c r="O39" s="56"/>
      <c r="P39" s="56">
        <v>0.15</v>
      </c>
      <c r="Q39" s="56"/>
      <c r="R39" s="56">
        <v>30.599999999999998</v>
      </c>
      <c r="S39" s="56">
        <v>30.6</v>
      </c>
      <c r="T39" s="49"/>
      <c r="U39" s="50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71.25" customHeight="1" outlineLevel="2" x14ac:dyDescent="0.35">
      <c r="A40" s="1">
        <v>3</v>
      </c>
      <c r="B40" s="2" t="s">
        <v>111</v>
      </c>
      <c r="C40" s="44" t="s">
        <v>50</v>
      </c>
      <c r="D40" s="45">
        <v>95875</v>
      </c>
      <c r="E40" s="4" t="s">
        <v>45</v>
      </c>
      <c r="F40" s="4" t="s">
        <v>112</v>
      </c>
      <c r="G40" s="33">
        <v>1</v>
      </c>
      <c r="H40" s="46" t="s">
        <v>111</v>
      </c>
      <c r="I40" s="47" t="s">
        <v>113</v>
      </c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>
        <v>294.87</v>
      </c>
      <c r="U40" s="50" t="s">
        <v>114</v>
      </c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outlineLevel="2" x14ac:dyDescent="0.35">
      <c r="A41" s="1">
        <v>4</v>
      </c>
      <c r="B41" s="2" t="s">
        <v>115</v>
      </c>
      <c r="C41" s="44"/>
      <c r="D41" s="51"/>
      <c r="E41" s="4"/>
      <c r="F41" s="52" t="s">
        <v>116</v>
      </c>
      <c r="G41" s="33">
        <v>1</v>
      </c>
      <c r="H41" s="53" t="s">
        <v>115</v>
      </c>
      <c r="I41" s="54" t="s">
        <v>117</v>
      </c>
      <c r="J41" s="55"/>
      <c r="K41" s="56">
        <v>1</v>
      </c>
      <c r="L41" s="56">
        <v>294.87</v>
      </c>
      <c r="M41" s="56"/>
      <c r="N41" s="56"/>
      <c r="O41" s="56"/>
      <c r="P41" s="56"/>
      <c r="Q41" s="56"/>
      <c r="R41" s="56">
        <v>294.87</v>
      </c>
      <c r="S41" s="56">
        <v>294.87</v>
      </c>
      <c r="T41" s="49"/>
      <c r="U41" s="50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outlineLevel="1" x14ac:dyDescent="0.35">
      <c r="A42" s="1">
        <v>2</v>
      </c>
      <c r="B42" s="2" t="s">
        <v>51</v>
      </c>
      <c r="C42" s="4"/>
      <c r="D42" s="51"/>
      <c r="E42" s="4"/>
      <c r="F42" s="38">
        <v>2</v>
      </c>
      <c r="G42" s="33">
        <v>1</v>
      </c>
      <c r="H42" s="39" t="s">
        <v>51</v>
      </c>
      <c r="I42" s="40" t="s">
        <v>118</v>
      </c>
      <c r="J42" s="41"/>
      <c r="K42" s="41"/>
      <c r="L42" s="41"/>
      <c r="M42" s="41"/>
      <c r="N42" s="42"/>
      <c r="O42" s="42"/>
      <c r="P42" s="42"/>
      <c r="Q42" s="42"/>
      <c r="R42" s="42"/>
      <c r="S42" s="42"/>
      <c r="T42" s="42"/>
      <c r="U42" s="43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ht="67.25" customHeight="1" outlineLevel="1" x14ac:dyDescent="0.35">
      <c r="A43" s="1">
        <v>3</v>
      </c>
      <c r="B43" s="2" t="s">
        <v>54</v>
      </c>
      <c r="C43" s="44" t="s">
        <v>50</v>
      </c>
      <c r="D43" s="51">
        <v>99059</v>
      </c>
      <c r="E43" s="4" t="s">
        <v>45</v>
      </c>
      <c r="F43" s="4" t="s">
        <v>119</v>
      </c>
      <c r="G43" s="33">
        <v>1</v>
      </c>
      <c r="H43" s="46" t="s">
        <v>54</v>
      </c>
      <c r="I43" s="47" t="s">
        <v>120</v>
      </c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>
        <v>187</v>
      </c>
      <c r="U43" s="50" t="s">
        <v>87</v>
      </c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outlineLevel="1" x14ac:dyDescent="0.35">
      <c r="A44" s="1">
        <v>4</v>
      </c>
      <c r="B44" s="2" t="s">
        <v>121</v>
      </c>
      <c r="C44" s="44"/>
      <c r="D44" s="51"/>
      <c r="E44" s="4"/>
      <c r="F44" s="52" t="s">
        <v>122</v>
      </c>
      <c r="G44" s="33">
        <v>1</v>
      </c>
      <c r="H44" s="53" t="s">
        <v>121</v>
      </c>
      <c r="I44" s="54"/>
      <c r="J44" s="55"/>
      <c r="K44" s="56">
        <v>1</v>
      </c>
      <c r="L44" s="56">
        <v>187</v>
      </c>
      <c r="M44" s="56"/>
      <c r="N44" s="56"/>
      <c r="O44" s="56"/>
      <c r="P44" s="56"/>
      <c r="Q44" s="56"/>
      <c r="R44" s="56">
        <v>187</v>
      </c>
      <c r="S44" s="56">
        <v>187</v>
      </c>
      <c r="T44" s="49"/>
      <c r="U44" s="50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ht="49.25" customHeight="1" outlineLevel="2" x14ac:dyDescent="0.35">
      <c r="A45" s="1">
        <v>3</v>
      </c>
      <c r="B45" s="2" t="s">
        <v>123</v>
      </c>
      <c r="C45" s="44" t="s">
        <v>50</v>
      </c>
      <c r="D45" s="51">
        <v>93358</v>
      </c>
      <c r="E45" s="4" t="s">
        <v>45</v>
      </c>
      <c r="F45" s="4" t="s">
        <v>124</v>
      </c>
      <c r="G45" s="33">
        <v>1</v>
      </c>
      <c r="H45" s="46" t="s">
        <v>123</v>
      </c>
      <c r="I45" s="47" t="s">
        <v>125</v>
      </c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>
        <v>77.299999999999983</v>
      </c>
      <c r="U45" s="50" t="s">
        <v>101</v>
      </c>
      <c r="W45"/>
      <c r="X45"/>
      <c r="Y45"/>
      <c r="Z45" s="7">
        <v>634.02</v>
      </c>
      <c r="AA45"/>
      <c r="AB45"/>
      <c r="AC45"/>
      <c r="AD45"/>
      <c r="AE45"/>
      <c r="AF45"/>
      <c r="AG45"/>
      <c r="AH45"/>
      <c r="AI45"/>
    </row>
    <row r="46" spans="1:35" ht="111" customHeight="1" outlineLevel="2" x14ac:dyDescent="0.35">
      <c r="A46" s="1">
        <v>4</v>
      </c>
      <c r="B46" s="2" t="s">
        <v>126</v>
      </c>
      <c r="C46" s="44"/>
      <c r="D46" s="51"/>
      <c r="E46" s="4"/>
      <c r="F46" s="52" t="s">
        <v>127</v>
      </c>
      <c r="G46" s="33">
        <v>1</v>
      </c>
      <c r="H46" s="53" t="s">
        <v>126</v>
      </c>
      <c r="I46" s="54" t="s">
        <v>128</v>
      </c>
      <c r="J46" s="55"/>
      <c r="K46" s="56">
        <v>46</v>
      </c>
      <c r="L46" s="56">
        <v>0.6</v>
      </c>
      <c r="M46" s="56"/>
      <c r="N46" s="56">
        <v>0.7</v>
      </c>
      <c r="O46" s="56"/>
      <c r="P46" s="56">
        <v>1.5</v>
      </c>
      <c r="Q46" s="56"/>
      <c r="R46" s="56">
        <v>0.63</v>
      </c>
      <c r="S46" s="56">
        <v>28.98</v>
      </c>
      <c r="T46" s="49"/>
      <c r="U46" s="50"/>
      <c r="W46"/>
      <c r="X46"/>
      <c r="Y46"/>
      <c r="Z46">
        <v>500</v>
      </c>
      <c r="AA46"/>
      <c r="AB46"/>
      <c r="AC46"/>
      <c r="AD46"/>
      <c r="AE46"/>
      <c r="AF46"/>
      <c r="AG46"/>
      <c r="AH46"/>
      <c r="AI46"/>
    </row>
    <row r="47" spans="1:35" ht="29" outlineLevel="2" x14ac:dyDescent="0.35">
      <c r="A47" s="1">
        <v>4</v>
      </c>
      <c r="B47" s="2" t="s">
        <v>129</v>
      </c>
      <c r="C47" s="44"/>
      <c r="D47" s="51"/>
      <c r="E47" s="4"/>
      <c r="F47" s="52" t="s">
        <v>130</v>
      </c>
      <c r="G47" s="33">
        <v>1</v>
      </c>
      <c r="H47" s="53" t="s">
        <v>129</v>
      </c>
      <c r="I47" s="54" t="s">
        <v>131</v>
      </c>
      <c r="J47" s="55"/>
      <c r="K47" s="56">
        <v>5</v>
      </c>
      <c r="L47" s="56">
        <v>0.55000000000000004</v>
      </c>
      <c r="M47" s="56"/>
      <c r="N47" s="56">
        <v>0.7</v>
      </c>
      <c r="O47" s="56"/>
      <c r="P47" s="56">
        <v>1.5</v>
      </c>
      <c r="Q47" s="56"/>
      <c r="R47" s="56">
        <v>0.57750000000000001</v>
      </c>
      <c r="S47" s="56">
        <v>2.89</v>
      </c>
      <c r="T47" s="49"/>
      <c r="U47" s="50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ht="29" outlineLevel="2" x14ac:dyDescent="0.35">
      <c r="A48" s="1">
        <v>4</v>
      </c>
      <c r="B48" s="2" t="s">
        <v>132</v>
      </c>
      <c r="C48" s="44"/>
      <c r="D48" s="51"/>
      <c r="E48" s="4"/>
      <c r="F48" s="52" t="s">
        <v>133</v>
      </c>
      <c r="G48" s="33">
        <v>1</v>
      </c>
      <c r="H48" s="53" t="s">
        <v>132</v>
      </c>
      <c r="I48" s="54" t="s">
        <v>134</v>
      </c>
      <c r="J48" s="55"/>
      <c r="K48" s="56">
        <v>3</v>
      </c>
      <c r="L48" s="56">
        <v>0.6</v>
      </c>
      <c r="M48" s="56"/>
      <c r="N48" s="56">
        <v>0.75</v>
      </c>
      <c r="O48" s="56"/>
      <c r="P48" s="56">
        <v>1.5</v>
      </c>
      <c r="Q48" s="56"/>
      <c r="R48" s="56">
        <v>0.67499999999999993</v>
      </c>
      <c r="S48" s="56">
        <v>2.0299999999999998</v>
      </c>
      <c r="T48" s="49"/>
      <c r="U48" s="50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ht="43.5" outlineLevel="2" x14ac:dyDescent="0.35">
      <c r="A49" s="1">
        <v>4</v>
      </c>
      <c r="B49" s="2" t="s">
        <v>135</v>
      </c>
      <c r="C49" s="44"/>
      <c r="D49" s="51"/>
      <c r="E49" s="4"/>
      <c r="F49" s="52" t="s">
        <v>136</v>
      </c>
      <c r="G49" s="33">
        <v>1</v>
      </c>
      <c r="H49" s="53" t="s">
        <v>135</v>
      </c>
      <c r="I49" s="54" t="s">
        <v>137</v>
      </c>
      <c r="J49" s="55"/>
      <c r="K49" s="56">
        <v>10</v>
      </c>
      <c r="L49" s="56">
        <v>0.7</v>
      </c>
      <c r="M49" s="56"/>
      <c r="N49" s="56">
        <v>0.7</v>
      </c>
      <c r="O49" s="56"/>
      <c r="P49" s="56">
        <v>1.5</v>
      </c>
      <c r="Q49" s="56"/>
      <c r="R49" s="56">
        <v>0.73499999999999988</v>
      </c>
      <c r="S49" s="56">
        <v>7.35</v>
      </c>
      <c r="T49" s="49"/>
      <c r="U49" s="50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ht="29" outlineLevel="2" x14ac:dyDescent="0.35">
      <c r="A50" s="1">
        <v>4</v>
      </c>
      <c r="B50" s="2" t="s">
        <v>138</v>
      </c>
      <c r="C50" s="44"/>
      <c r="D50" s="51"/>
      <c r="E50" s="4"/>
      <c r="F50" s="52" t="s">
        <v>139</v>
      </c>
      <c r="G50" s="33">
        <v>1</v>
      </c>
      <c r="H50" s="53" t="s">
        <v>138</v>
      </c>
      <c r="I50" s="54" t="s">
        <v>140</v>
      </c>
      <c r="J50" s="55"/>
      <c r="K50" s="56">
        <v>2</v>
      </c>
      <c r="L50" s="56">
        <v>0.65</v>
      </c>
      <c r="M50" s="56"/>
      <c r="N50" s="56">
        <v>0.7</v>
      </c>
      <c r="O50" s="56"/>
      <c r="P50" s="56">
        <v>1.5</v>
      </c>
      <c r="Q50" s="56"/>
      <c r="R50" s="56">
        <v>0.68249999999999988</v>
      </c>
      <c r="S50" s="56">
        <v>1.37</v>
      </c>
      <c r="T50" s="49"/>
      <c r="U50" s="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ht="29" outlineLevel="2" x14ac:dyDescent="0.35">
      <c r="A51" s="1">
        <v>4</v>
      </c>
      <c r="B51" s="2" t="s">
        <v>141</v>
      </c>
      <c r="C51" s="44"/>
      <c r="D51" s="51"/>
      <c r="E51" s="4"/>
      <c r="F51" s="52" t="s">
        <v>142</v>
      </c>
      <c r="G51" s="33">
        <v>1</v>
      </c>
      <c r="H51" s="53" t="s">
        <v>141</v>
      </c>
      <c r="I51" s="54" t="s">
        <v>143</v>
      </c>
      <c r="J51" s="55"/>
      <c r="K51" s="56">
        <v>3</v>
      </c>
      <c r="L51" s="56">
        <v>0.65</v>
      </c>
      <c r="M51" s="56"/>
      <c r="N51" s="56">
        <v>0.75</v>
      </c>
      <c r="O51" s="56"/>
      <c r="P51" s="56">
        <v>1.5</v>
      </c>
      <c r="Q51" s="56"/>
      <c r="R51" s="56">
        <v>0.73125000000000007</v>
      </c>
      <c r="S51" s="56">
        <v>2.19</v>
      </c>
      <c r="T51" s="49"/>
      <c r="U51" s="50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29" outlineLevel="2" x14ac:dyDescent="0.35">
      <c r="A52" s="1">
        <v>4</v>
      </c>
      <c r="B52" s="2" t="s">
        <v>144</v>
      </c>
      <c r="C52" s="44"/>
      <c r="D52" s="51"/>
      <c r="E52" s="4"/>
      <c r="F52" s="52" t="s">
        <v>145</v>
      </c>
      <c r="G52" s="33">
        <v>1</v>
      </c>
      <c r="H52" s="53" t="s">
        <v>144</v>
      </c>
      <c r="I52" s="54" t="s">
        <v>146</v>
      </c>
      <c r="J52" s="55"/>
      <c r="K52" s="56">
        <v>2</v>
      </c>
      <c r="L52" s="56">
        <v>0.6</v>
      </c>
      <c r="M52" s="56"/>
      <c r="N52" s="56">
        <v>0.9</v>
      </c>
      <c r="O52" s="56"/>
      <c r="P52" s="56">
        <v>1.5</v>
      </c>
      <c r="Q52" s="56"/>
      <c r="R52" s="56">
        <v>0.81</v>
      </c>
      <c r="S52" s="56">
        <v>1.62</v>
      </c>
      <c r="T52" s="49"/>
      <c r="U52" s="50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ht="29" outlineLevel="2" x14ac:dyDescent="0.35">
      <c r="A53" s="1">
        <v>4</v>
      </c>
      <c r="B53" s="2" t="s">
        <v>147</v>
      </c>
      <c r="C53" s="44"/>
      <c r="D53" s="51"/>
      <c r="E53" s="4"/>
      <c r="F53" s="52" t="s">
        <v>148</v>
      </c>
      <c r="G53" s="33">
        <v>1</v>
      </c>
      <c r="H53" s="53" t="s">
        <v>147</v>
      </c>
      <c r="I53" s="54" t="s">
        <v>149</v>
      </c>
      <c r="J53" s="55"/>
      <c r="K53" s="56">
        <v>5</v>
      </c>
      <c r="L53" s="56">
        <v>0.75</v>
      </c>
      <c r="M53" s="56"/>
      <c r="N53" s="56">
        <v>0.75</v>
      </c>
      <c r="O53" s="56"/>
      <c r="P53" s="56">
        <v>1.5</v>
      </c>
      <c r="Q53" s="56"/>
      <c r="R53" s="56">
        <v>0.84375</v>
      </c>
      <c r="S53" s="56">
        <v>4.22</v>
      </c>
      <c r="T53" s="49"/>
      <c r="U53" s="50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ht="29" outlineLevel="2" x14ac:dyDescent="0.35">
      <c r="A54" s="1">
        <v>4</v>
      </c>
      <c r="B54" s="2" t="s">
        <v>150</v>
      </c>
      <c r="C54" s="44"/>
      <c r="D54" s="51"/>
      <c r="E54" s="4"/>
      <c r="F54" s="52" t="s">
        <v>151</v>
      </c>
      <c r="G54" s="33">
        <v>1</v>
      </c>
      <c r="H54" s="53" t="s">
        <v>150</v>
      </c>
      <c r="I54" s="54" t="s">
        <v>152</v>
      </c>
      <c r="J54" s="55"/>
      <c r="K54" s="56">
        <v>5</v>
      </c>
      <c r="L54" s="56">
        <v>0.8</v>
      </c>
      <c r="M54" s="56"/>
      <c r="N54" s="56">
        <v>0.8</v>
      </c>
      <c r="O54" s="56"/>
      <c r="P54" s="56">
        <v>1.5</v>
      </c>
      <c r="Q54" s="56"/>
      <c r="R54" s="56">
        <v>0.96000000000000019</v>
      </c>
      <c r="S54" s="56">
        <v>4.8</v>
      </c>
      <c r="T54" s="49"/>
      <c r="U54" s="50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ht="29" outlineLevel="2" x14ac:dyDescent="0.35">
      <c r="A55" s="1">
        <v>4</v>
      </c>
      <c r="B55" s="2" t="s">
        <v>153</v>
      </c>
      <c r="C55" s="44"/>
      <c r="D55" s="51"/>
      <c r="E55" s="4"/>
      <c r="F55" s="52" t="s">
        <v>154</v>
      </c>
      <c r="G55" s="33">
        <v>1</v>
      </c>
      <c r="H55" s="53" t="s">
        <v>153</v>
      </c>
      <c r="I55" s="54" t="s">
        <v>155</v>
      </c>
      <c r="J55" s="55"/>
      <c r="K55" s="56">
        <v>4</v>
      </c>
      <c r="L55" s="56">
        <v>0.85</v>
      </c>
      <c r="M55" s="56"/>
      <c r="N55" s="56">
        <v>0.9</v>
      </c>
      <c r="O55" s="56"/>
      <c r="P55" s="56">
        <v>1.5</v>
      </c>
      <c r="Q55" s="56"/>
      <c r="R55" s="56">
        <v>1.1475</v>
      </c>
      <c r="S55" s="56">
        <v>4.59</v>
      </c>
      <c r="T55" s="49"/>
      <c r="U55" s="50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29" outlineLevel="2" x14ac:dyDescent="0.35">
      <c r="A56" s="1">
        <v>4</v>
      </c>
      <c r="B56" s="2" t="s">
        <v>156</v>
      </c>
      <c r="C56" s="44"/>
      <c r="D56" s="51"/>
      <c r="E56" s="4"/>
      <c r="F56" s="52" t="s">
        <v>157</v>
      </c>
      <c r="G56" s="33">
        <v>1</v>
      </c>
      <c r="H56" s="53" t="s">
        <v>156</v>
      </c>
      <c r="I56" s="54" t="s">
        <v>158</v>
      </c>
      <c r="J56" s="55"/>
      <c r="K56" s="56">
        <v>1</v>
      </c>
      <c r="L56" s="56">
        <v>0.9</v>
      </c>
      <c r="M56" s="56"/>
      <c r="N56" s="56">
        <v>0.9</v>
      </c>
      <c r="O56" s="56"/>
      <c r="P56" s="56">
        <v>1.5</v>
      </c>
      <c r="Q56" s="56"/>
      <c r="R56" s="56">
        <v>1.2150000000000001</v>
      </c>
      <c r="S56" s="56">
        <v>1.22</v>
      </c>
      <c r="T56" s="49"/>
      <c r="U56" s="50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29" outlineLevel="2" x14ac:dyDescent="0.35">
      <c r="A57" s="1">
        <v>4</v>
      </c>
      <c r="B57" s="2" t="s">
        <v>159</v>
      </c>
      <c r="C57" s="44"/>
      <c r="D57" s="51"/>
      <c r="E57" s="4"/>
      <c r="F57" s="52" t="s">
        <v>160</v>
      </c>
      <c r="G57" s="33">
        <v>1</v>
      </c>
      <c r="H57" s="53" t="s">
        <v>159</v>
      </c>
      <c r="I57" s="54" t="s">
        <v>161</v>
      </c>
      <c r="J57" s="55"/>
      <c r="K57" s="56">
        <v>1</v>
      </c>
      <c r="L57" s="56">
        <v>0.9</v>
      </c>
      <c r="M57" s="56"/>
      <c r="N57" s="56">
        <v>1</v>
      </c>
      <c r="O57" s="56"/>
      <c r="P57" s="56">
        <v>1.5</v>
      </c>
      <c r="Q57" s="56"/>
      <c r="R57" s="56">
        <v>1.35</v>
      </c>
      <c r="S57" s="56">
        <v>1.35</v>
      </c>
      <c r="T57" s="49"/>
      <c r="U57" s="50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ht="29" outlineLevel="2" x14ac:dyDescent="0.35">
      <c r="A58" s="1">
        <v>4</v>
      </c>
      <c r="B58" s="2" t="s">
        <v>162</v>
      </c>
      <c r="C58" s="44"/>
      <c r="D58" s="51"/>
      <c r="E58" s="4"/>
      <c r="F58" s="52" t="s">
        <v>163</v>
      </c>
      <c r="G58" s="33">
        <v>1</v>
      </c>
      <c r="H58" s="53" t="s">
        <v>162</v>
      </c>
      <c r="I58" s="54" t="s">
        <v>164</v>
      </c>
      <c r="J58" s="55"/>
      <c r="K58" s="56">
        <v>1</v>
      </c>
      <c r="L58" s="56">
        <v>1.05</v>
      </c>
      <c r="M58" s="56"/>
      <c r="N58" s="56">
        <v>1.2</v>
      </c>
      <c r="O58" s="56"/>
      <c r="P58" s="56">
        <v>1.5</v>
      </c>
      <c r="Q58" s="56"/>
      <c r="R58" s="56">
        <v>1.8900000000000001</v>
      </c>
      <c r="S58" s="56">
        <v>1.89</v>
      </c>
      <c r="T58" s="49"/>
      <c r="U58" s="50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ht="29" outlineLevel="2" x14ac:dyDescent="0.35">
      <c r="A59" s="1">
        <v>4</v>
      </c>
      <c r="B59" s="2" t="s">
        <v>165</v>
      </c>
      <c r="C59" s="44"/>
      <c r="D59" s="51"/>
      <c r="E59" s="4"/>
      <c r="F59" s="52" t="s">
        <v>166</v>
      </c>
      <c r="G59" s="33">
        <v>1</v>
      </c>
      <c r="H59" s="53" t="s">
        <v>165</v>
      </c>
      <c r="I59" s="54" t="s">
        <v>167</v>
      </c>
      <c r="J59" s="55"/>
      <c r="K59" s="56">
        <v>1</v>
      </c>
      <c r="L59" s="56">
        <v>1.1499999999999999</v>
      </c>
      <c r="M59" s="56"/>
      <c r="N59" s="56">
        <v>1.2</v>
      </c>
      <c r="O59" s="56"/>
      <c r="P59" s="56">
        <v>1.5</v>
      </c>
      <c r="Q59" s="56"/>
      <c r="R59" s="56">
        <v>2.0699999999999998</v>
      </c>
      <c r="S59" s="56">
        <v>2.0699999999999998</v>
      </c>
      <c r="T59" s="49"/>
      <c r="U59" s="50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outlineLevel="2" x14ac:dyDescent="0.35">
      <c r="A60" s="1">
        <v>4</v>
      </c>
      <c r="B60" s="2" t="s">
        <v>168</v>
      </c>
      <c r="C60" s="44"/>
      <c r="D60" s="51"/>
      <c r="E60" s="4"/>
      <c r="F60" s="52" t="s">
        <v>169</v>
      </c>
      <c r="G60" s="33">
        <v>1</v>
      </c>
      <c r="H60" s="53" t="s">
        <v>168</v>
      </c>
      <c r="I60" s="54" t="s">
        <v>170</v>
      </c>
      <c r="J60" s="55"/>
      <c r="K60" s="56">
        <v>1</v>
      </c>
      <c r="L60" s="56">
        <v>286.03000000000009</v>
      </c>
      <c r="M60" s="56"/>
      <c r="N60" s="56">
        <v>0.15</v>
      </c>
      <c r="O60" s="56"/>
      <c r="P60" s="56">
        <v>0.25</v>
      </c>
      <c r="Q60" s="56"/>
      <c r="R60" s="56">
        <v>10.726125000000003</v>
      </c>
      <c r="S60" s="56">
        <v>10.73</v>
      </c>
      <c r="T60" s="49"/>
      <c r="U60" s="5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ht="29" outlineLevel="2" x14ac:dyDescent="0.35">
      <c r="A61" s="1">
        <v>3</v>
      </c>
      <c r="B61" s="2" t="s">
        <v>171</v>
      </c>
      <c r="C61" s="44" t="s">
        <v>50</v>
      </c>
      <c r="D61" s="51">
        <v>96995</v>
      </c>
      <c r="E61" s="4" t="s">
        <v>45</v>
      </c>
      <c r="F61" s="4" t="s">
        <v>172</v>
      </c>
      <c r="G61" s="33">
        <v>1</v>
      </c>
      <c r="H61" s="46" t="s">
        <v>171</v>
      </c>
      <c r="I61" s="47" t="s">
        <v>173</v>
      </c>
      <c r="J61" s="48"/>
      <c r="K61" s="48"/>
      <c r="L61" s="49"/>
      <c r="M61" s="49"/>
      <c r="N61" s="49"/>
      <c r="O61" s="49"/>
      <c r="P61" s="49"/>
      <c r="Q61" s="49"/>
      <c r="R61" s="49"/>
      <c r="S61" s="49"/>
      <c r="T61" s="49">
        <v>43.1</v>
      </c>
      <c r="U61" s="50" t="s">
        <v>101</v>
      </c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ht="29" outlineLevel="2" x14ac:dyDescent="0.35">
      <c r="A62" s="1">
        <v>4</v>
      </c>
      <c r="B62" s="2" t="s">
        <v>174</v>
      </c>
      <c r="C62" s="44"/>
      <c r="D62" s="51"/>
      <c r="E62" s="4"/>
      <c r="F62" s="52" t="s">
        <v>175</v>
      </c>
      <c r="G62" s="33">
        <v>1</v>
      </c>
      <c r="H62" s="53" t="s">
        <v>174</v>
      </c>
      <c r="I62" s="57" t="s">
        <v>176</v>
      </c>
      <c r="J62" s="55"/>
      <c r="K62" s="56">
        <v>1</v>
      </c>
      <c r="L62" s="56">
        <v>43.099999999999987</v>
      </c>
      <c r="M62" s="56"/>
      <c r="N62" s="56"/>
      <c r="O62" s="56"/>
      <c r="P62" s="56"/>
      <c r="Q62" s="56"/>
      <c r="R62" s="56">
        <v>43.099999999999987</v>
      </c>
      <c r="S62" s="56">
        <v>43.1</v>
      </c>
      <c r="T62" s="49"/>
      <c r="U62" s="50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ht="43.5" outlineLevel="2" x14ac:dyDescent="0.35">
      <c r="A63" s="1">
        <v>3</v>
      </c>
      <c r="B63" s="2" t="s">
        <v>177</v>
      </c>
      <c r="C63" s="44" t="s">
        <v>50</v>
      </c>
      <c r="D63" s="51">
        <v>94319</v>
      </c>
      <c r="E63" s="4" t="s">
        <v>45</v>
      </c>
      <c r="F63" s="4" t="s">
        <v>178</v>
      </c>
      <c r="G63" s="33">
        <v>1</v>
      </c>
      <c r="H63" s="46" t="s">
        <v>177</v>
      </c>
      <c r="I63" s="47" t="s">
        <v>179</v>
      </c>
      <c r="J63" s="48"/>
      <c r="K63" s="48"/>
      <c r="L63" s="49"/>
      <c r="M63" s="49"/>
      <c r="N63" s="49"/>
      <c r="O63" s="49"/>
      <c r="P63" s="49"/>
      <c r="Q63" s="49"/>
      <c r="R63" s="49"/>
      <c r="S63" s="49"/>
      <c r="T63" s="49">
        <v>157.69</v>
      </c>
      <c r="U63" s="50" t="s">
        <v>101</v>
      </c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outlineLevel="2" x14ac:dyDescent="0.35">
      <c r="A64" s="1">
        <v>4</v>
      </c>
      <c r="B64" s="2" t="s">
        <v>180</v>
      </c>
      <c r="C64" s="44"/>
      <c r="D64" s="51"/>
      <c r="E64" s="4"/>
      <c r="F64" s="52" t="s">
        <v>181</v>
      </c>
      <c r="G64" s="33">
        <v>1</v>
      </c>
      <c r="H64" s="53" t="s">
        <v>180</v>
      </c>
      <c r="I64" s="57" t="s">
        <v>182</v>
      </c>
      <c r="J64" s="55"/>
      <c r="K64" s="56">
        <v>1</v>
      </c>
      <c r="L64" s="56">
        <v>190</v>
      </c>
      <c r="M64" s="56"/>
      <c r="N64" s="56">
        <v>0.15</v>
      </c>
      <c r="O64" s="56"/>
      <c r="P64" s="56"/>
      <c r="Q64" s="56"/>
      <c r="R64" s="56">
        <v>28.5</v>
      </c>
      <c r="S64" s="56">
        <v>28.5</v>
      </c>
      <c r="T64" s="49"/>
      <c r="U64" s="50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outlineLevel="2" x14ac:dyDescent="0.35">
      <c r="A65" s="1">
        <v>4</v>
      </c>
      <c r="B65" s="2" t="s">
        <v>183</v>
      </c>
      <c r="C65" s="44"/>
      <c r="D65" s="51"/>
      <c r="E65" s="4"/>
      <c r="F65" s="52" t="s">
        <v>184</v>
      </c>
      <c r="G65" s="33">
        <v>2</v>
      </c>
      <c r="H65" s="53" t="s">
        <v>183</v>
      </c>
      <c r="I65" s="57" t="s">
        <v>185</v>
      </c>
      <c r="J65" s="55"/>
      <c r="K65" s="56">
        <v>1</v>
      </c>
      <c r="L65" s="56">
        <v>79</v>
      </c>
      <c r="M65" s="56"/>
      <c r="N65" s="56">
        <v>0.69</v>
      </c>
      <c r="O65" s="56"/>
      <c r="P65" s="56"/>
      <c r="Q65" s="56"/>
      <c r="R65" s="56">
        <v>54.51</v>
      </c>
      <c r="S65" s="56">
        <v>54.51</v>
      </c>
      <c r="T65" s="49"/>
      <c r="U65" s="50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outlineLevel="2" x14ac:dyDescent="0.35">
      <c r="A66" s="1">
        <v>4</v>
      </c>
      <c r="B66" s="2" t="s">
        <v>186</v>
      </c>
      <c r="C66" s="44"/>
      <c r="D66" s="51"/>
      <c r="E66" s="4"/>
      <c r="F66" s="52" t="s">
        <v>187</v>
      </c>
      <c r="G66" s="33">
        <v>3</v>
      </c>
      <c r="H66" s="53" t="s">
        <v>186</v>
      </c>
      <c r="I66" s="57" t="s">
        <v>188</v>
      </c>
      <c r="J66" s="55"/>
      <c r="K66" s="56">
        <v>1</v>
      </c>
      <c r="L66" s="56">
        <v>51</v>
      </c>
      <c r="M66" s="56"/>
      <c r="N66" s="56">
        <v>0.35</v>
      </c>
      <c r="O66" s="56"/>
      <c r="P66" s="56"/>
      <c r="Q66" s="56"/>
      <c r="R66" s="56">
        <v>17.849999999999998</v>
      </c>
      <c r="S66" s="56">
        <v>17.850000000000001</v>
      </c>
      <c r="T66" s="49"/>
      <c r="U66" s="50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outlineLevel="2" x14ac:dyDescent="0.35">
      <c r="A67" s="1">
        <v>4</v>
      </c>
      <c r="B67" s="2" t="s">
        <v>189</v>
      </c>
      <c r="C67" s="44"/>
      <c r="D67" s="51"/>
      <c r="E67" s="4"/>
      <c r="F67" s="52" t="s">
        <v>190</v>
      </c>
      <c r="G67" s="33">
        <v>4</v>
      </c>
      <c r="H67" s="53" t="s">
        <v>189</v>
      </c>
      <c r="I67" s="57" t="s">
        <v>191</v>
      </c>
      <c r="J67" s="55"/>
      <c r="K67" s="56">
        <v>1</v>
      </c>
      <c r="L67" s="56">
        <v>198.5</v>
      </c>
      <c r="M67" s="56"/>
      <c r="N67" s="56">
        <v>0.15</v>
      </c>
      <c r="O67" s="56"/>
      <c r="P67" s="56"/>
      <c r="Q67" s="56"/>
      <c r="R67" s="56">
        <v>29.774999999999999</v>
      </c>
      <c r="S67" s="56">
        <v>29.78</v>
      </c>
      <c r="T67" s="49"/>
      <c r="U67" s="50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outlineLevel="2" x14ac:dyDescent="0.35">
      <c r="A68" s="1">
        <v>4</v>
      </c>
      <c r="B68" s="2" t="s">
        <v>192</v>
      </c>
      <c r="C68" s="44"/>
      <c r="D68" s="51"/>
      <c r="E68" s="4"/>
      <c r="F68" s="52" t="s">
        <v>193</v>
      </c>
      <c r="G68" s="33">
        <v>5</v>
      </c>
      <c r="H68" s="53" t="s">
        <v>192</v>
      </c>
      <c r="I68" s="57" t="s">
        <v>194</v>
      </c>
      <c r="J68" s="55"/>
      <c r="K68" s="56">
        <v>1</v>
      </c>
      <c r="L68" s="56">
        <v>23.52</v>
      </c>
      <c r="M68" s="56"/>
      <c r="N68" s="56">
        <v>1.1499999999999999</v>
      </c>
      <c r="O68" s="56"/>
      <c r="P68" s="56"/>
      <c r="Q68" s="56"/>
      <c r="R68" s="56">
        <v>27.047999999999998</v>
      </c>
      <c r="S68" s="56">
        <v>27.05</v>
      </c>
      <c r="T68" s="49"/>
      <c r="U68" s="50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outlineLevel="2" x14ac:dyDescent="0.35">
      <c r="A69" s="1">
        <v>2</v>
      </c>
      <c r="B69" s="2" t="s">
        <v>56</v>
      </c>
      <c r="C69" s="4"/>
      <c r="D69" s="51"/>
      <c r="E69" s="4"/>
      <c r="F69" s="38">
        <v>3</v>
      </c>
      <c r="G69" s="58">
        <v>1</v>
      </c>
      <c r="H69" s="39" t="s">
        <v>56</v>
      </c>
      <c r="I69" s="40" t="s">
        <v>195</v>
      </c>
      <c r="J69" s="41"/>
      <c r="K69" s="41"/>
      <c r="L69" s="41"/>
      <c r="M69" s="41"/>
      <c r="N69" s="42"/>
      <c r="O69" s="42"/>
      <c r="P69" s="42"/>
      <c r="Q69" s="42"/>
      <c r="R69" s="42"/>
      <c r="S69" s="42"/>
      <c r="T69" s="42"/>
      <c r="U69" s="43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ht="75.650000000000006" customHeight="1" outlineLevel="2" x14ac:dyDescent="0.35">
      <c r="A70" s="1">
        <v>3</v>
      </c>
      <c r="B70" s="2" t="s">
        <v>59</v>
      </c>
      <c r="C70" s="44" t="s">
        <v>44</v>
      </c>
      <c r="D70" s="51">
        <v>12</v>
      </c>
      <c r="E70" s="4" t="s">
        <v>45</v>
      </c>
      <c r="F70" s="4" t="s">
        <v>196</v>
      </c>
      <c r="G70" s="58">
        <v>1</v>
      </c>
      <c r="H70" s="46" t="s">
        <v>59</v>
      </c>
      <c r="I70" s="47" t="s">
        <v>197</v>
      </c>
      <c r="J70" s="48"/>
      <c r="K70" s="48"/>
      <c r="L70" s="49"/>
      <c r="M70" s="49"/>
      <c r="N70" s="49"/>
      <c r="O70" s="49"/>
      <c r="P70" s="49"/>
      <c r="Q70" s="49"/>
      <c r="R70" s="49"/>
      <c r="S70" s="49"/>
      <c r="T70" s="49">
        <v>11.920000000000002</v>
      </c>
      <c r="U70" s="50" t="s">
        <v>101</v>
      </c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outlineLevel="2" x14ac:dyDescent="0.35">
      <c r="A71" s="1">
        <v>4</v>
      </c>
      <c r="B71" s="2" t="s">
        <v>198</v>
      </c>
      <c r="C71" s="44"/>
      <c r="D71" s="51"/>
      <c r="E71" s="4"/>
      <c r="F71" s="52" t="s">
        <v>199</v>
      </c>
      <c r="G71" s="58">
        <v>1</v>
      </c>
      <c r="H71" s="53" t="s">
        <v>198</v>
      </c>
      <c r="I71" s="54" t="s">
        <v>200</v>
      </c>
      <c r="J71" s="55"/>
      <c r="K71" s="56">
        <v>1</v>
      </c>
      <c r="L71" s="56">
        <v>219.57000000000008</v>
      </c>
      <c r="M71" s="56"/>
      <c r="N71" s="56">
        <v>0.15</v>
      </c>
      <c r="O71" s="56"/>
      <c r="P71" s="56">
        <v>0.15</v>
      </c>
      <c r="Q71" s="56"/>
      <c r="R71" s="56">
        <v>4.9403250000000014</v>
      </c>
      <c r="S71" s="56">
        <v>4.9400000000000004</v>
      </c>
      <c r="T71" s="49"/>
      <c r="U71" s="50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outlineLevel="2" x14ac:dyDescent="0.35">
      <c r="A72" s="1">
        <v>4</v>
      </c>
      <c r="B72" s="2" t="s">
        <v>201</v>
      </c>
      <c r="C72" s="44"/>
      <c r="D72" s="51"/>
      <c r="E72" s="4"/>
      <c r="F72" s="52" t="s">
        <v>202</v>
      </c>
      <c r="G72" s="33">
        <v>1</v>
      </c>
      <c r="H72" s="53" t="s">
        <v>201</v>
      </c>
      <c r="I72" s="54" t="s">
        <v>203</v>
      </c>
      <c r="J72" s="55"/>
      <c r="K72" s="56">
        <v>1</v>
      </c>
      <c r="L72" s="56">
        <v>66.460000000000008</v>
      </c>
      <c r="M72" s="56"/>
      <c r="N72" s="56">
        <v>0.7</v>
      </c>
      <c r="O72" s="56"/>
      <c r="P72" s="56">
        <v>0.15</v>
      </c>
      <c r="Q72" s="56"/>
      <c r="R72" s="56">
        <v>6.9783000000000008</v>
      </c>
      <c r="S72" s="56">
        <v>6.98</v>
      </c>
      <c r="T72" s="49"/>
      <c r="U72" s="50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ht="43.5" outlineLevel="2" x14ac:dyDescent="0.35">
      <c r="A73" s="1">
        <v>3</v>
      </c>
      <c r="B73" s="2" t="s">
        <v>204</v>
      </c>
      <c r="C73" s="44" t="s">
        <v>50</v>
      </c>
      <c r="D73" s="51">
        <v>101616</v>
      </c>
      <c r="E73" s="4" t="s">
        <v>45</v>
      </c>
      <c r="F73" s="4" t="s">
        <v>205</v>
      </c>
      <c r="G73" s="58">
        <v>1</v>
      </c>
      <c r="H73" s="46" t="s">
        <v>204</v>
      </c>
      <c r="I73" s="47" t="s">
        <v>206</v>
      </c>
      <c r="J73" s="48"/>
      <c r="K73" s="48"/>
      <c r="L73" s="49"/>
      <c r="M73" s="49"/>
      <c r="N73" s="49"/>
      <c r="O73" s="49"/>
      <c r="P73" s="49"/>
      <c r="Q73" s="49"/>
      <c r="R73" s="49"/>
      <c r="S73" s="49"/>
      <c r="T73" s="49">
        <v>72.960000000000008</v>
      </c>
      <c r="U73" s="50" t="s">
        <v>47</v>
      </c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pans="1:35" ht="114" customHeight="1" outlineLevel="2" x14ac:dyDescent="0.35">
      <c r="A74" s="1">
        <v>4</v>
      </c>
      <c r="B74" s="2" t="s">
        <v>207</v>
      </c>
      <c r="C74" s="44"/>
      <c r="D74" s="51"/>
      <c r="E74" s="4"/>
      <c r="F74" s="52" t="s">
        <v>208</v>
      </c>
      <c r="G74" s="33">
        <v>1</v>
      </c>
      <c r="H74" s="53" t="s">
        <v>207</v>
      </c>
      <c r="I74" s="54" t="s">
        <v>128</v>
      </c>
      <c r="J74" s="55"/>
      <c r="K74" s="56">
        <v>46</v>
      </c>
      <c r="L74" s="56">
        <v>0.6</v>
      </c>
      <c r="M74" s="56"/>
      <c r="N74" s="56">
        <v>0.7</v>
      </c>
      <c r="O74" s="56"/>
      <c r="P74" s="56"/>
      <c r="Q74" s="56"/>
      <c r="R74" s="56">
        <v>0.42</v>
      </c>
      <c r="S74" s="56">
        <v>19.32</v>
      </c>
      <c r="T74" s="49"/>
      <c r="U74" s="50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ht="29" outlineLevel="2" x14ac:dyDescent="0.35">
      <c r="A75" s="1">
        <v>4</v>
      </c>
      <c r="B75" s="2" t="s">
        <v>209</v>
      </c>
      <c r="C75" s="44"/>
      <c r="D75" s="51"/>
      <c r="E75" s="4"/>
      <c r="F75" s="52" t="s">
        <v>210</v>
      </c>
      <c r="G75" s="33">
        <v>1</v>
      </c>
      <c r="H75" s="53" t="s">
        <v>209</v>
      </c>
      <c r="I75" s="54" t="s">
        <v>131</v>
      </c>
      <c r="J75" s="55"/>
      <c r="K75" s="56">
        <v>5</v>
      </c>
      <c r="L75" s="56">
        <v>0.55000000000000004</v>
      </c>
      <c r="M75" s="56"/>
      <c r="N75" s="56">
        <v>0.7</v>
      </c>
      <c r="O75" s="56"/>
      <c r="P75" s="56"/>
      <c r="Q75" s="56"/>
      <c r="R75" s="56">
        <v>0.38500000000000001</v>
      </c>
      <c r="S75" s="56">
        <v>1.93</v>
      </c>
      <c r="T75" s="49"/>
      <c r="U75" s="50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ht="29" outlineLevel="2" x14ac:dyDescent="0.35">
      <c r="A76" s="1">
        <v>4</v>
      </c>
      <c r="B76" s="2" t="s">
        <v>211</v>
      </c>
      <c r="C76" s="44"/>
      <c r="D76" s="51"/>
      <c r="E76" s="4"/>
      <c r="F76" s="52" t="s">
        <v>212</v>
      </c>
      <c r="G76" s="33">
        <v>1</v>
      </c>
      <c r="H76" s="53" t="s">
        <v>211</v>
      </c>
      <c r="I76" s="54" t="s">
        <v>134</v>
      </c>
      <c r="J76" s="55"/>
      <c r="K76" s="56">
        <v>3</v>
      </c>
      <c r="L76" s="56">
        <v>0.6</v>
      </c>
      <c r="M76" s="56"/>
      <c r="N76" s="56">
        <v>0.75</v>
      </c>
      <c r="O76" s="56"/>
      <c r="P76" s="56"/>
      <c r="Q76" s="56"/>
      <c r="R76" s="56">
        <v>0.44999999999999996</v>
      </c>
      <c r="S76" s="56">
        <v>1.35</v>
      </c>
      <c r="T76" s="49"/>
      <c r="U76" s="50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ht="43.5" outlineLevel="2" x14ac:dyDescent="0.35">
      <c r="A77" s="1">
        <v>4</v>
      </c>
      <c r="B77" s="2" t="s">
        <v>213</v>
      </c>
      <c r="C77" s="44"/>
      <c r="D77" s="51"/>
      <c r="E77" s="4"/>
      <c r="F77" s="52" t="s">
        <v>214</v>
      </c>
      <c r="G77" s="33">
        <v>1</v>
      </c>
      <c r="H77" s="53" t="s">
        <v>213</v>
      </c>
      <c r="I77" s="54" t="s">
        <v>137</v>
      </c>
      <c r="J77" s="55"/>
      <c r="K77" s="56">
        <v>10</v>
      </c>
      <c r="L77" s="56">
        <v>0.7</v>
      </c>
      <c r="M77" s="56"/>
      <c r="N77" s="56">
        <v>0.7</v>
      </c>
      <c r="O77" s="56"/>
      <c r="P77" s="56"/>
      <c r="Q77" s="56"/>
      <c r="R77" s="56">
        <v>0.48999999999999994</v>
      </c>
      <c r="S77" s="56">
        <v>4.9000000000000004</v>
      </c>
      <c r="T77" s="49"/>
      <c r="U77" s="50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ht="29" outlineLevel="2" x14ac:dyDescent="0.35">
      <c r="A78" s="1">
        <v>4</v>
      </c>
      <c r="B78" s="2" t="s">
        <v>215</v>
      </c>
      <c r="C78" s="44"/>
      <c r="D78" s="51"/>
      <c r="E78" s="4"/>
      <c r="F78" s="52" t="s">
        <v>216</v>
      </c>
      <c r="G78" s="33">
        <v>1</v>
      </c>
      <c r="H78" s="53" t="s">
        <v>215</v>
      </c>
      <c r="I78" s="54" t="s">
        <v>140</v>
      </c>
      <c r="J78" s="55"/>
      <c r="K78" s="56">
        <v>2</v>
      </c>
      <c r="L78" s="56">
        <v>0.65</v>
      </c>
      <c r="M78" s="56"/>
      <c r="N78" s="56">
        <v>0.7</v>
      </c>
      <c r="O78" s="56"/>
      <c r="P78" s="56"/>
      <c r="Q78" s="56"/>
      <c r="R78" s="56">
        <v>0.45499999999999996</v>
      </c>
      <c r="S78" s="56">
        <v>0.91</v>
      </c>
      <c r="T78" s="49"/>
      <c r="U78" s="50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pans="1:35" ht="29" outlineLevel="2" x14ac:dyDescent="0.35">
      <c r="A79" s="1">
        <v>4</v>
      </c>
      <c r="B79" s="2" t="s">
        <v>217</v>
      </c>
      <c r="C79" s="44"/>
      <c r="D79" s="51"/>
      <c r="E79" s="4"/>
      <c r="F79" s="52" t="s">
        <v>218</v>
      </c>
      <c r="G79" s="33">
        <v>1</v>
      </c>
      <c r="H79" s="53" t="s">
        <v>217</v>
      </c>
      <c r="I79" s="54" t="s">
        <v>143</v>
      </c>
      <c r="J79" s="55"/>
      <c r="K79" s="56">
        <v>3</v>
      </c>
      <c r="L79" s="56">
        <v>0.65</v>
      </c>
      <c r="M79" s="56"/>
      <c r="N79" s="56">
        <v>0.75</v>
      </c>
      <c r="O79" s="56"/>
      <c r="P79" s="56"/>
      <c r="Q79" s="56"/>
      <c r="R79" s="56">
        <v>0.48750000000000004</v>
      </c>
      <c r="S79" s="56">
        <v>1.46</v>
      </c>
      <c r="T79" s="49"/>
      <c r="U79" s="50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ht="29" outlineLevel="2" x14ac:dyDescent="0.35">
      <c r="A80" s="1">
        <v>4</v>
      </c>
      <c r="B80" s="2" t="s">
        <v>219</v>
      </c>
      <c r="C80" s="44"/>
      <c r="D80" s="51"/>
      <c r="E80" s="4"/>
      <c r="F80" s="52" t="s">
        <v>220</v>
      </c>
      <c r="G80" s="33">
        <v>1</v>
      </c>
      <c r="H80" s="53" t="s">
        <v>219</v>
      </c>
      <c r="I80" s="54" t="s">
        <v>146</v>
      </c>
      <c r="J80" s="55"/>
      <c r="K80" s="56">
        <v>2</v>
      </c>
      <c r="L80" s="56">
        <v>0.6</v>
      </c>
      <c r="M80" s="56"/>
      <c r="N80" s="56">
        <v>0.9</v>
      </c>
      <c r="O80" s="56"/>
      <c r="P80" s="56"/>
      <c r="Q80" s="56"/>
      <c r="R80" s="56">
        <v>0.54</v>
      </c>
      <c r="S80" s="56">
        <v>1.08</v>
      </c>
      <c r="T80" s="49"/>
      <c r="U80" s="5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ht="29" outlineLevel="2" x14ac:dyDescent="0.35">
      <c r="A81" s="1">
        <v>4</v>
      </c>
      <c r="B81" s="2" t="s">
        <v>221</v>
      </c>
      <c r="C81" s="44"/>
      <c r="D81" s="51"/>
      <c r="E81" s="4"/>
      <c r="F81" s="52" t="s">
        <v>222</v>
      </c>
      <c r="G81" s="33">
        <v>1</v>
      </c>
      <c r="H81" s="53" t="s">
        <v>221</v>
      </c>
      <c r="I81" s="54" t="s">
        <v>149</v>
      </c>
      <c r="J81" s="55"/>
      <c r="K81" s="56">
        <v>5</v>
      </c>
      <c r="L81" s="56">
        <v>0.75</v>
      </c>
      <c r="M81" s="56"/>
      <c r="N81" s="56">
        <v>0.75</v>
      </c>
      <c r="O81" s="56"/>
      <c r="P81" s="56"/>
      <c r="Q81" s="56"/>
      <c r="R81" s="56">
        <v>0.5625</v>
      </c>
      <c r="S81" s="56">
        <v>2.81</v>
      </c>
      <c r="T81" s="49"/>
      <c r="U81" s="50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ht="29" outlineLevel="2" x14ac:dyDescent="0.35">
      <c r="A82" s="1">
        <v>4</v>
      </c>
      <c r="B82" s="2" t="s">
        <v>223</v>
      </c>
      <c r="C82" s="44"/>
      <c r="D82" s="51"/>
      <c r="E82" s="4"/>
      <c r="F82" s="52" t="s">
        <v>224</v>
      </c>
      <c r="G82" s="33">
        <v>1</v>
      </c>
      <c r="H82" s="53" t="s">
        <v>223</v>
      </c>
      <c r="I82" s="54" t="s">
        <v>152</v>
      </c>
      <c r="J82" s="55"/>
      <c r="K82" s="56">
        <v>5</v>
      </c>
      <c r="L82" s="56">
        <v>0.8</v>
      </c>
      <c r="M82" s="56"/>
      <c r="N82" s="56">
        <v>0.8</v>
      </c>
      <c r="O82" s="56"/>
      <c r="P82" s="56"/>
      <c r="Q82" s="56"/>
      <c r="R82" s="56">
        <v>0.64000000000000012</v>
      </c>
      <c r="S82" s="56">
        <v>3.2</v>
      </c>
      <c r="T82" s="49"/>
      <c r="U82" s="50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ht="29" outlineLevel="2" x14ac:dyDescent="0.35">
      <c r="A83" s="1">
        <v>4</v>
      </c>
      <c r="B83" s="2" t="s">
        <v>225</v>
      </c>
      <c r="C83" s="44"/>
      <c r="D83" s="51"/>
      <c r="E83" s="4"/>
      <c r="F83" s="52" t="s">
        <v>226</v>
      </c>
      <c r="G83" s="33">
        <v>1</v>
      </c>
      <c r="H83" s="53" t="s">
        <v>225</v>
      </c>
      <c r="I83" s="54" t="s">
        <v>155</v>
      </c>
      <c r="J83" s="55"/>
      <c r="K83" s="56">
        <v>4</v>
      </c>
      <c r="L83" s="56">
        <v>0.85</v>
      </c>
      <c r="M83" s="56"/>
      <c r="N83" s="56">
        <v>0.9</v>
      </c>
      <c r="O83" s="56"/>
      <c r="P83" s="56"/>
      <c r="Q83" s="56"/>
      <c r="R83" s="56">
        <v>0.76500000000000001</v>
      </c>
      <c r="S83" s="56">
        <v>3.06</v>
      </c>
      <c r="T83" s="49"/>
      <c r="U83" s="50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ht="29" outlineLevel="2" x14ac:dyDescent="0.35">
      <c r="A84" s="1">
        <v>4</v>
      </c>
      <c r="B84" s="2" t="s">
        <v>227</v>
      </c>
      <c r="C84" s="44"/>
      <c r="D84" s="51"/>
      <c r="E84" s="4"/>
      <c r="F84" s="52" t="s">
        <v>228</v>
      </c>
      <c r="G84" s="33">
        <v>1</v>
      </c>
      <c r="H84" s="53" t="s">
        <v>227</v>
      </c>
      <c r="I84" s="54" t="s">
        <v>158</v>
      </c>
      <c r="J84" s="55"/>
      <c r="K84" s="56">
        <v>1</v>
      </c>
      <c r="L84" s="56">
        <v>0.9</v>
      </c>
      <c r="M84" s="56"/>
      <c r="N84" s="56">
        <v>0.9</v>
      </c>
      <c r="O84" s="56"/>
      <c r="P84" s="56"/>
      <c r="Q84" s="56"/>
      <c r="R84" s="56">
        <v>0.81</v>
      </c>
      <c r="S84" s="56">
        <v>0.81</v>
      </c>
      <c r="T84" s="49"/>
      <c r="U84" s="50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ht="29" outlineLevel="2" x14ac:dyDescent="0.35">
      <c r="A85" s="1">
        <v>4</v>
      </c>
      <c r="B85" s="2" t="s">
        <v>229</v>
      </c>
      <c r="C85" s="44"/>
      <c r="D85" s="51"/>
      <c r="E85" s="4"/>
      <c r="F85" s="52" t="s">
        <v>230</v>
      </c>
      <c r="G85" s="33">
        <v>1</v>
      </c>
      <c r="H85" s="53" t="s">
        <v>229</v>
      </c>
      <c r="I85" s="54" t="s">
        <v>161</v>
      </c>
      <c r="J85" s="55"/>
      <c r="K85" s="56">
        <v>1</v>
      </c>
      <c r="L85" s="56">
        <v>0.9</v>
      </c>
      <c r="M85" s="56"/>
      <c r="N85" s="56">
        <v>1</v>
      </c>
      <c r="O85" s="56"/>
      <c r="P85" s="56"/>
      <c r="Q85" s="56"/>
      <c r="R85" s="56">
        <v>0.9</v>
      </c>
      <c r="S85" s="56">
        <v>0.9</v>
      </c>
      <c r="T85" s="49"/>
      <c r="U85" s="50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ht="29" outlineLevel="2" x14ac:dyDescent="0.35">
      <c r="A86" s="1">
        <v>4</v>
      </c>
      <c r="B86" s="2" t="s">
        <v>231</v>
      </c>
      <c r="C86" s="44"/>
      <c r="D86" s="51"/>
      <c r="E86" s="4"/>
      <c r="F86" s="52" t="s">
        <v>232</v>
      </c>
      <c r="G86" s="33">
        <v>1</v>
      </c>
      <c r="H86" s="53" t="s">
        <v>231</v>
      </c>
      <c r="I86" s="54" t="s">
        <v>164</v>
      </c>
      <c r="J86" s="55"/>
      <c r="K86" s="56">
        <v>1</v>
      </c>
      <c r="L86" s="56">
        <v>1.05</v>
      </c>
      <c r="M86" s="56"/>
      <c r="N86" s="56">
        <v>1.2</v>
      </c>
      <c r="O86" s="56"/>
      <c r="P86" s="56"/>
      <c r="Q86" s="56"/>
      <c r="R86" s="56">
        <v>1.26</v>
      </c>
      <c r="S86" s="56">
        <v>1.26</v>
      </c>
      <c r="T86" s="49"/>
      <c r="U86" s="50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ht="29" outlineLevel="2" x14ac:dyDescent="0.35">
      <c r="A87" s="1">
        <v>4</v>
      </c>
      <c r="B87" s="2" t="s">
        <v>233</v>
      </c>
      <c r="C87" s="44"/>
      <c r="D87" s="51"/>
      <c r="E87" s="4"/>
      <c r="F87" s="52" t="s">
        <v>234</v>
      </c>
      <c r="G87" s="33">
        <v>1</v>
      </c>
      <c r="H87" s="53" t="s">
        <v>233</v>
      </c>
      <c r="I87" s="54" t="s">
        <v>167</v>
      </c>
      <c r="J87" s="55"/>
      <c r="K87" s="56">
        <v>1</v>
      </c>
      <c r="L87" s="56">
        <v>1.1499999999999999</v>
      </c>
      <c r="M87" s="56"/>
      <c r="N87" s="56">
        <v>1.2</v>
      </c>
      <c r="O87" s="56"/>
      <c r="P87" s="56"/>
      <c r="Q87" s="56"/>
      <c r="R87" s="56">
        <v>1.38</v>
      </c>
      <c r="S87" s="56">
        <v>1.38</v>
      </c>
      <c r="T87" s="49"/>
      <c r="U87" s="50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outlineLevel="2" x14ac:dyDescent="0.35">
      <c r="A88" s="1">
        <v>4</v>
      </c>
      <c r="B88" s="2" t="s">
        <v>235</v>
      </c>
      <c r="C88" s="44"/>
      <c r="D88" s="51"/>
      <c r="E88" s="4"/>
      <c r="F88" s="52" t="s">
        <v>236</v>
      </c>
      <c r="G88" s="33">
        <v>1</v>
      </c>
      <c r="H88" s="53" t="s">
        <v>235</v>
      </c>
      <c r="I88" s="54" t="s">
        <v>170</v>
      </c>
      <c r="J88" s="55"/>
      <c r="K88" s="56">
        <v>1</v>
      </c>
      <c r="L88" s="56">
        <v>190.58000000000004</v>
      </c>
      <c r="M88" s="56"/>
      <c r="N88" s="56">
        <v>0.15</v>
      </c>
      <c r="O88" s="56"/>
      <c r="P88" s="56"/>
      <c r="Q88" s="56"/>
      <c r="R88" s="56">
        <v>28.587000000000007</v>
      </c>
      <c r="S88" s="56">
        <v>28.59</v>
      </c>
      <c r="T88" s="49"/>
      <c r="U88" s="50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ht="75" customHeight="1" outlineLevel="2" x14ac:dyDescent="0.35">
      <c r="A89" s="1">
        <v>3</v>
      </c>
      <c r="B89" s="2" t="s">
        <v>237</v>
      </c>
      <c r="C89" s="44" t="s">
        <v>50</v>
      </c>
      <c r="D89" s="51">
        <v>96619</v>
      </c>
      <c r="E89" s="4" t="s">
        <v>45</v>
      </c>
      <c r="F89" s="4" t="s">
        <v>238</v>
      </c>
      <c r="G89" s="58">
        <v>1</v>
      </c>
      <c r="H89" s="46" t="s">
        <v>237</v>
      </c>
      <c r="I89" s="47" t="s">
        <v>239</v>
      </c>
      <c r="J89" s="48"/>
      <c r="K89" s="48"/>
      <c r="L89" s="49"/>
      <c r="M89" s="49"/>
      <c r="N89" s="49"/>
      <c r="O89" s="49"/>
      <c r="P89" s="49"/>
      <c r="Q89" s="49"/>
      <c r="R89" s="49"/>
      <c r="S89" s="49"/>
      <c r="T89" s="49">
        <v>67.730000000000018</v>
      </c>
      <c r="U89" s="50" t="s">
        <v>47</v>
      </c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ht="108" customHeight="1" outlineLevel="2" x14ac:dyDescent="0.35">
      <c r="A90" s="1">
        <v>4</v>
      </c>
      <c r="B90" s="2" t="s">
        <v>240</v>
      </c>
      <c r="C90" s="44"/>
      <c r="D90" s="51"/>
      <c r="E90" s="4"/>
      <c r="F90" s="52" t="s">
        <v>241</v>
      </c>
      <c r="G90" s="33">
        <v>1</v>
      </c>
      <c r="H90" s="53" t="s">
        <v>240</v>
      </c>
      <c r="I90" s="54" t="s">
        <v>128</v>
      </c>
      <c r="J90" s="55"/>
      <c r="K90" s="56">
        <v>46</v>
      </c>
      <c r="L90" s="56">
        <v>0.6</v>
      </c>
      <c r="M90" s="56"/>
      <c r="N90" s="56">
        <v>0.7</v>
      </c>
      <c r="O90" s="56"/>
      <c r="P90" s="56"/>
      <c r="Q90" s="56"/>
      <c r="R90" s="56">
        <v>0.42</v>
      </c>
      <c r="S90" s="56">
        <v>19.32</v>
      </c>
      <c r="T90" s="49"/>
      <c r="U90" s="5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ht="29" outlineLevel="2" x14ac:dyDescent="0.35">
      <c r="A91" s="1">
        <v>4</v>
      </c>
      <c r="B91" s="2" t="s">
        <v>242</v>
      </c>
      <c r="C91" s="44"/>
      <c r="D91" s="51"/>
      <c r="E91" s="4"/>
      <c r="F91" s="52" t="s">
        <v>243</v>
      </c>
      <c r="G91" s="33">
        <v>1</v>
      </c>
      <c r="H91" s="53" t="s">
        <v>242</v>
      </c>
      <c r="I91" s="54" t="s">
        <v>131</v>
      </c>
      <c r="J91" s="55"/>
      <c r="K91" s="56">
        <v>5</v>
      </c>
      <c r="L91" s="56">
        <v>0.55000000000000004</v>
      </c>
      <c r="M91" s="56"/>
      <c r="N91" s="56">
        <v>0.7</v>
      </c>
      <c r="O91" s="56"/>
      <c r="P91" s="56"/>
      <c r="Q91" s="56"/>
      <c r="R91" s="56">
        <v>0.38500000000000001</v>
      </c>
      <c r="S91" s="56">
        <v>1.93</v>
      </c>
      <c r="T91" s="49"/>
      <c r="U91" s="50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ht="29" outlineLevel="2" x14ac:dyDescent="0.35">
      <c r="A92" s="1">
        <v>4</v>
      </c>
      <c r="B92" s="2" t="s">
        <v>244</v>
      </c>
      <c r="C92" s="44"/>
      <c r="D92" s="51"/>
      <c r="E92" s="4"/>
      <c r="F92" s="52" t="s">
        <v>245</v>
      </c>
      <c r="G92" s="33">
        <v>1</v>
      </c>
      <c r="H92" s="53" t="s">
        <v>244</v>
      </c>
      <c r="I92" s="54" t="s">
        <v>134</v>
      </c>
      <c r="J92" s="55"/>
      <c r="K92" s="56">
        <v>3</v>
      </c>
      <c r="L92" s="56">
        <v>0.6</v>
      </c>
      <c r="M92" s="56"/>
      <c r="N92" s="56">
        <v>0.75</v>
      </c>
      <c r="O92" s="56"/>
      <c r="P92" s="56"/>
      <c r="Q92" s="56"/>
      <c r="R92" s="56">
        <v>0.44999999999999996</v>
      </c>
      <c r="S92" s="56">
        <v>1.35</v>
      </c>
      <c r="T92" s="49"/>
      <c r="U92" s="50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ht="43.5" outlineLevel="2" x14ac:dyDescent="0.35">
      <c r="A93" s="1">
        <v>4</v>
      </c>
      <c r="B93" s="2" t="s">
        <v>246</v>
      </c>
      <c r="C93" s="44"/>
      <c r="D93" s="51"/>
      <c r="E93" s="4"/>
      <c r="F93" s="52" t="s">
        <v>247</v>
      </c>
      <c r="G93" s="33">
        <v>1</v>
      </c>
      <c r="H93" s="53" t="s">
        <v>246</v>
      </c>
      <c r="I93" s="54" t="s">
        <v>137</v>
      </c>
      <c r="J93" s="55"/>
      <c r="K93" s="56">
        <v>10</v>
      </c>
      <c r="L93" s="56">
        <v>0.7</v>
      </c>
      <c r="M93" s="56"/>
      <c r="N93" s="56">
        <v>0.7</v>
      </c>
      <c r="O93" s="56"/>
      <c r="P93" s="56"/>
      <c r="Q93" s="56"/>
      <c r="R93" s="56">
        <v>0.48999999999999994</v>
      </c>
      <c r="S93" s="56">
        <v>4.9000000000000004</v>
      </c>
      <c r="T93" s="49"/>
      <c r="U93" s="50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ht="29" outlineLevel="2" x14ac:dyDescent="0.35">
      <c r="A94" s="1">
        <v>4</v>
      </c>
      <c r="B94" s="2" t="s">
        <v>248</v>
      </c>
      <c r="C94" s="44"/>
      <c r="D94" s="51"/>
      <c r="E94" s="4"/>
      <c r="F94" s="52" t="s">
        <v>249</v>
      </c>
      <c r="G94" s="33">
        <v>1</v>
      </c>
      <c r="H94" s="53" t="s">
        <v>248</v>
      </c>
      <c r="I94" s="54" t="s">
        <v>140</v>
      </c>
      <c r="J94" s="55"/>
      <c r="K94" s="56">
        <v>2</v>
      </c>
      <c r="L94" s="56">
        <v>0.65</v>
      </c>
      <c r="M94" s="56"/>
      <c r="N94" s="56">
        <v>0.7</v>
      </c>
      <c r="O94" s="56"/>
      <c r="P94" s="56"/>
      <c r="Q94" s="56"/>
      <c r="R94" s="56">
        <v>0.45499999999999996</v>
      </c>
      <c r="S94" s="56">
        <v>0.91</v>
      </c>
      <c r="T94" s="49"/>
      <c r="U94" s="50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ht="29" outlineLevel="2" x14ac:dyDescent="0.35">
      <c r="A95" s="1">
        <v>4</v>
      </c>
      <c r="B95" s="2" t="s">
        <v>250</v>
      </c>
      <c r="C95" s="44"/>
      <c r="D95" s="51"/>
      <c r="E95" s="4"/>
      <c r="F95" s="52" t="s">
        <v>251</v>
      </c>
      <c r="G95" s="33">
        <v>1</v>
      </c>
      <c r="H95" s="53" t="s">
        <v>250</v>
      </c>
      <c r="I95" s="54" t="s">
        <v>143</v>
      </c>
      <c r="J95" s="55"/>
      <c r="K95" s="56">
        <v>3</v>
      </c>
      <c r="L95" s="56">
        <v>0.65</v>
      </c>
      <c r="M95" s="56"/>
      <c r="N95" s="56">
        <v>0.75</v>
      </c>
      <c r="O95" s="56"/>
      <c r="P95" s="56"/>
      <c r="Q95" s="56"/>
      <c r="R95" s="56">
        <v>0.48750000000000004</v>
      </c>
      <c r="S95" s="56">
        <v>1.46</v>
      </c>
      <c r="T95" s="49"/>
      <c r="U95" s="50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ht="29" outlineLevel="2" x14ac:dyDescent="0.35">
      <c r="A96" s="1">
        <v>4</v>
      </c>
      <c r="B96" s="2" t="s">
        <v>252</v>
      </c>
      <c r="C96" s="44"/>
      <c r="D96" s="51"/>
      <c r="E96" s="4"/>
      <c r="F96" s="52" t="s">
        <v>253</v>
      </c>
      <c r="G96" s="33">
        <v>1</v>
      </c>
      <c r="H96" s="53" t="s">
        <v>252</v>
      </c>
      <c r="I96" s="54" t="s">
        <v>146</v>
      </c>
      <c r="J96" s="55"/>
      <c r="K96" s="56">
        <v>2</v>
      </c>
      <c r="L96" s="56">
        <v>0.6</v>
      </c>
      <c r="M96" s="56"/>
      <c r="N96" s="56">
        <v>0.9</v>
      </c>
      <c r="O96" s="56"/>
      <c r="P96" s="56"/>
      <c r="Q96" s="56"/>
      <c r="R96" s="56">
        <v>0.54</v>
      </c>
      <c r="S96" s="56">
        <v>1.08</v>
      </c>
      <c r="T96" s="49"/>
      <c r="U96" s="50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ht="29" outlineLevel="2" x14ac:dyDescent="0.35">
      <c r="A97" s="1">
        <v>4</v>
      </c>
      <c r="B97" s="2" t="s">
        <v>254</v>
      </c>
      <c r="C97" s="44"/>
      <c r="D97" s="51"/>
      <c r="E97" s="4"/>
      <c r="F97" s="52" t="s">
        <v>255</v>
      </c>
      <c r="G97" s="33">
        <v>1</v>
      </c>
      <c r="H97" s="53" t="s">
        <v>254</v>
      </c>
      <c r="I97" s="54" t="s">
        <v>149</v>
      </c>
      <c r="J97" s="55"/>
      <c r="K97" s="56">
        <v>5</v>
      </c>
      <c r="L97" s="56">
        <v>0.75</v>
      </c>
      <c r="M97" s="56"/>
      <c r="N97" s="56">
        <v>0.75</v>
      </c>
      <c r="O97" s="56"/>
      <c r="P97" s="56"/>
      <c r="Q97" s="56"/>
      <c r="R97" s="56">
        <v>0.5625</v>
      </c>
      <c r="S97" s="56">
        <v>2.81</v>
      </c>
      <c r="T97" s="49"/>
      <c r="U97" s="50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ht="29" outlineLevel="2" x14ac:dyDescent="0.35">
      <c r="A98" s="1">
        <v>4</v>
      </c>
      <c r="B98" s="2" t="s">
        <v>256</v>
      </c>
      <c r="C98" s="44"/>
      <c r="D98" s="51"/>
      <c r="E98" s="4"/>
      <c r="F98" s="52" t="s">
        <v>257</v>
      </c>
      <c r="G98" s="33">
        <v>1</v>
      </c>
      <c r="H98" s="53" t="s">
        <v>256</v>
      </c>
      <c r="I98" s="54" t="s">
        <v>152</v>
      </c>
      <c r="J98" s="55"/>
      <c r="K98" s="56">
        <v>5</v>
      </c>
      <c r="L98" s="56">
        <v>0.8</v>
      </c>
      <c r="M98" s="56"/>
      <c r="N98" s="56">
        <v>0.8</v>
      </c>
      <c r="O98" s="56"/>
      <c r="P98" s="56"/>
      <c r="Q98" s="56"/>
      <c r="R98" s="56">
        <v>0.64000000000000012</v>
      </c>
      <c r="S98" s="56">
        <v>3.2</v>
      </c>
      <c r="T98" s="49"/>
      <c r="U98" s="50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ht="29" outlineLevel="2" x14ac:dyDescent="0.35">
      <c r="A99" s="1">
        <v>4</v>
      </c>
      <c r="B99" s="2" t="s">
        <v>258</v>
      </c>
      <c r="C99" s="44"/>
      <c r="D99" s="51"/>
      <c r="E99" s="4"/>
      <c r="F99" s="52" t="s">
        <v>259</v>
      </c>
      <c r="G99" s="33">
        <v>1</v>
      </c>
      <c r="H99" s="53" t="s">
        <v>258</v>
      </c>
      <c r="I99" s="54" t="s">
        <v>155</v>
      </c>
      <c r="J99" s="55"/>
      <c r="K99" s="56">
        <v>4</v>
      </c>
      <c r="L99" s="56">
        <v>0.85</v>
      </c>
      <c r="M99" s="56"/>
      <c r="N99" s="56">
        <v>0.9</v>
      </c>
      <c r="O99" s="56"/>
      <c r="P99" s="56"/>
      <c r="Q99" s="56"/>
      <c r="R99" s="56">
        <v>0.76500000000000001</v>
      </c>
      <c r="S99" s="56">
        <v>3.06</v>
      </c>
      <c r="T99" s="49"/>
      <c r="U99" s="50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ht="29" outlineLevel="2" x14ac:dyDescent="0.35">
      <c r="A100" s="1">
        <v>4</v>
      </c>
      <c r="B100" s="2" t="s">
        <v>260</v>
      </c>
      <c r="C100" s="44"/>
      <c r="D100" s="51"/>
      <c r="E100" s="4"/>
      <c r="F100" s="52" t="s">
        <v>261</v>
      </c>
      <c r="G100" s="33">
        <v>1</v>
      </c>
      <c r="H100" s="53" t="s">
        <v>260</v>
      </c>
      <c r="I100" s="54" t="s">
        <v>158</v>
      </c>
      <c r="J100" s="55"/>
      <c r="K100" s="56">
        <v>1</v>
      </c>
      <c r="L100" s="56">
        <v>0.9</v>
      </c>
      <c r="M100" s="56"/>
      <c r="N100" s="56">
        <v>0.9</v>
      </c>
      <c r="O100" s="56"/>
      <c r="P100" s="56"/>
      <c r="Q100" s="56"/>
      <c r="R100" s="56">
        <v>0.81</v>
      </c>
      <c r="S100" s="56">
        <v>0.81</v>
      </c>
      <c r="T100" s="49"/>
      <c r="U100" s="5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ht="29" outlineLevel="2" x14ac:dyDescent="0.35">
      <c r="A101" s="1">
        <v>4</v>
      </c>
      <c r="B101" s="2" t="s">
        <v>262</v>
      </c>
      <c r="C101" s="44"/>
      <c r="D101" s="51"/>
      <c r="E101" s="4"/>
      <c r="F101" s="52" t="s">
        <v>263</v>
      </c>
      <c r="G101" s="33">
        <v>1</v>
      </c>
      <c r="H101" s="53" t="s">
        <v>262</v>
      </c>
      <c r="I101" s="54" t="s">
        <v>161</v>
      </c>
      <c r="J101" s="55"/>
      <c r="K101" s="56">
        <v>1</v>
      </c>
      <c r="L101" s="56">
        <v>0.9</v>
      </c>
      <c r="M101" s="56"/>
      <c r="N101" s="56">
        <v>1</v>
      </c>
      <c r="O101" s="56"/>
      <c r="P101" s="56"/>
      <c r="Q101" s="56"/>
      <c r="R101" s="56">
        <v>0.9</v>
      </c>
      <c r="S101" s="56">
        <v>0.9</v>
      </c>
      <c r="T101" s="49"/>
      <c r="U101" s="50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ht="29" outlineLevel="2" x14ac:dyDescent="0.35">
      <c r="A102" s="1">
        <v>4</v>
      </c>
      <c r="B102" s="2" t="s">
        <v>264</v>
      </c>
      <c r="C102" s="44"/>
      <c r="D102" s="51"/>
      <c r="E102" s="4"/>
      <c r="F102" s="52" t="s">
        <v>265</v>
      </c>
      <c r="G102" s="33">
        <v>1</v>
      </c>
      <c r="H102" s="53" t="s">
        <v>264</v>
      </c>
      <c r="I102" s="54" t="s">
        <v>164</v>
      </c>
      <c r="J102" s="55"/>
      <c r="K102" s="56">
        <v>1</v>
      </c>
      <c r="L102" s="56">
        <v>1.05</v>
      </c>
      <c r="M102" s="56"/>
      <c r="N102" s="56">
        <v>1.2</v>
      </c>
      <c r="O102" s="56"/>
      <c r="P102" s="56"/>
      <c r="Q102" s="56"/>
      <c r="R102" s="56">
        <v>1.26</v>
      </c>
      <c r="S102" s="56">
        <v>1.26</v>
      </c>
      <c r="T102" s="49"/>
      <c r="U102" s="50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ht="29" outlineLevel="2" x14ac:dyDescent="0.35">
      <c r="A103" s="1">
        <v>4</v>
      </c>
      <c r="B103" s="2" t="s">
        <v>266</v>
      </c>
      <c r="C103" s="44"/>
      <c r="D103" s="51"/>
      <c r="E103" s="4"/>
      <c r="F103" s="52" t="s">
        <v>267</v>
      </c>
      <c r="G103" s="33">
        <v>1</v>
      </c>
      <c r="H103" s="53" t="s">
        <v>266</v>
      </c>
      <c r="I103" s="54" t="s">
        <v>167</v>
      </c>
      <c r="J103" s="55"/>
      <c r="K103" s="56">
        <v>1</v>
      </c>
      <c r="L103" s="56">
        <v>1.1499999999999999</v>
      </c>
      <c r="M103" s="56"/>
      <c r="N103" s="56">
        <v>1.2</v>
      </c>
      <c r="O103" s="56"/>
      <c r="P103" s="56"/>
      <c r="Q103" s="56"/>
      <c r="R103" s="56">
        <v>1.38</v>
      </c>
      <c r="S103" s="56">
        <v>1.38</v>
      </c>
      <c r="T103" s="49"/>
      <c r="U103" s="50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outlineLevel="2" x14ac:dyDescent="0.35">
      <c r="A104" s="1">
        <v>4</v>
      </c>
      <c r="B104" s="2" t="s">
        <v>268</v>
      </c>
      <c r="C104" s="44"/>
      <c r="D104" s="51"/>
      <c r="E104" s="4"/>
      <c r="F104" s="52" t="s">
        <v>269</v>
      </c>
      <c r="G104" s="33">
        <v>1</v>
      </c>
      <c r="H104" s="53" t="s">
        <v>268</v>
      </c>
      <c r="I104" s="54" t="s">
        <v>170</v>
      </c>
      <c r="J104" s="55"/>
      <c r="K104" s="56">
        <v>1</v>
      </c>
      <c r="L104" s="56">
        <v>155.72000000000003</v>
      </c>
      <c r="M104" s="56"/>
      <c r="N104" s="56">
        <v>0.15</v>
      </c>
      <c r="O104" s="56"/>
      <c r="P104" s="56"/>
      <c r="Q104" s="56"/>
      <c r="R104" s="56">
        <v>23.358000000000004</v>
      </c>
      <c r="S104" s="56">
        <v>23.36</v>
      </c>
      <c r="T104" s="49"/>
      <c r="U104" s="50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ht="43.5" outlineLevel="2" x14ac:dyDescent="0.35">
      <c r="A105" s="1">
        <v>3</v>
      </c>
      <c r="B105" s="2" t="s">
        <v>270</v>
      </c>
      <c r="C105" s="44" t="s">
        <v>50</v>
      </c>
      <c r="D105" s="51">
        <v>96545</v>
      </c>
      <c r="E105" s="4" t="s">
        <v>45</v>
      </c>
      <c r="F105" s="4" t="s">
        <v>271</v>
      </c>
      <c r="G105" s="58">
        <v>1</v>
      </c>
      <c r="H105" s="46" t="s">
        <v>270</v>
      </c>
      <c r="I105" s="47" t="s">
        <v>272</v>
      </c>
      <c r="J105" s="48"/>
      <c r="K105" s="48"/>
      <c r="L105" s="49"/>
      <c r="M105" s="49"/>
      <c r="N105" s="49"/>
      <c r="O105" s="49"/>
      <c r="P105" s="49"/>
      <c r="Q105" s="49"/>
      <c r="R105" s="49"/>
      <c r="S105" s="49"/>
      <c r="T105" s="49">
        <v>540.20000000000005</v>
      </c>
      <c r="U105" s="50" t="s">
        <v>273</v>
      </c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outlineLevel="2" x14ac:dyDescent="0.35">
      <c r="A106" s="1">
        <v>4</v>
      </c>
      <c r="B106" s="2" t="s">
        <v>274</v>
      </c>
      <c r="C106" s="44"/>
      <c r="D106" s="51"/>
      <c r="E106" s="4"/>
      <c r="F106" s="52" t="s">
        <v>275</v>
      </c>
      <c r="G106" s="33">
        <v>1</v>
      </c>
      <c r="H106" s="53" t="s">
        <v>274</v>
      </c>
      <c r="I106" s="54" t="s">
        <v>276</v>
      </c>
      <c r="J106" s="55"/>
      <c r="K106" s="56">
        <v>1</v>
      </c>
      <c r="L106" s="56">
        <v>540.20000000000005</v>
      </c>
      <c r="M106" s="56"/>
      <c r="N106" s="56"/>
      <c r="O106" s="56"/>
      <c r="P106" s="56"/>
      <c r="Q106" s="56"/>
      <c r="R106" s="56">
        <v>540.20000000000005</v>
      </c>
      <c r="S106" s="56">
        <v>540.20000000000005</v>
      </c>
      <c r="T106" s="49"/>
      <c r="U106" s="50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ht="85.5" customHeight="1" outlineLevel="2" x14ac:dyDescent="0.35">
      <c r="A107" s="1">
        <v>3</v>
      </c>
      <c r="B107" s="2" t="s">
        <v>277</v>
      </c>
      <c r="C107" s="44" t="s">
        <v>50</v>
      </c>
      <c r="D107" s="51">
        <v>96534</v>
      </c>
      <c r="E107" s="4" t="s">
        <v>45</v>
      </c>
      <c r="F107" s="4" t="s">
        <v>278</v>
      </c>
      <c r="G107" s="58">
        <v>1</v>
      </c>
      <c r="H107" s="46" t="s">
        <v>277</v>
      </c>
      <c r="I107" s="47" t="s">
        <v>279</v>
      </c>
      <c r="J107" s="48"/>
      <c r="K107" s="48"/>
      <c r="L107" s="49"/>
      <c r="M107" s="49"/>
      <c r="N107" s="49"/>
      <c r="O107" s="49"/>
      <c r="P107" s="49"/>
      <c r="Q107" s="49"/>
      <c r="R107" s="49"/>
      <c r="S107" s="49"/>
      <c r="T107" s="49">
        <v>164.89</v>
      </c>
      <c r="U107" s="50" t="s">
        <v>47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outlineLevel="2" x14ac:dyDescent="0.35">
      <c r="A108" s="1">
        <v>4</v>
      </c>
      <c r="B108" s="2" t="s">
        <v>280</v>
      </c>
      <c r="C108" s="44"/>
      <c r="D108" s="51"/>
      <c r="E108" s="4"/>
      <c r="F108" s="52" t="s">
        <v>281</v>
      </c>
      <c r="G108" s="33">
        <v>1</v>
      </c>
      <c r="H108" s="53" t="s">
        <v>280</v>
      </c>
      <c r="I108" s="54" t="s">
        <v>282</v>
      </c>
      <c r="J108" s="55"/>
      <c r="K108" s="56">
        <v>1</v>
      </c>
      <c r="L108" s="56">
        <v>164.89</v>
      </c>
      <c r="M108" s="56"/>
      <c r="N108" s="56"/>
      <c r="O108" s="56"/>
      <c r="P108" s="56"/>
      <c r="Q108" s="56"/>
      <c r="R108" s="56">
        <v>164.89</v>
      </c>
      <c r="S108" s="56">
        <v>164.89</v>
      </c>
      <c r="T108" s="49"/>
      <c r="U108" s="50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ht="72.5" outlineLevel="2" x14ac:dyDescent="0.35">
      <c r="A109" s="1">
        <v>3</v>
      </c>
      <c r="B109" s="2" t="s">
        <v>283</v>
      </c>
      <c r="C109" s="44" t="s">
        <v>50</v>
      </c>
      <c r="D109" s="51">
        <v>94966</v>
      </c>
      <c r="E109" s="4" t="s">
        <v>45</v>
      </c>
      <c r="F109" s="4" t="s">
        <v>284</v>
      </c>
      <c r="G109" s="58">
        <v>1</v>
      </c>
      <c r="H109" s="46" t="s">
        <v>283</v>
      </c>
      <c r="I109" s="47" t="s">
        <v>285</v>
      </c>
      <c r="J109" s="48"/>
      <c r="K109" s="48"/>
      <c r="L109" s="49"/>
      <c r="M109" s="49"/>
      <c r="N109" s="49"/>
      <c r="O109" s="49"/>
      <c r="P109" s="49"/>
      <c r="Q109" s="49"/>
      <c r="R109" s="49"/>
      <c r="S109" s="49"/>
      <c r="T109" s="49">
        <v>23.13</v>
      </c>
      <c r="U109" s="50" t="s">
        <v>101</v>
      </c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outlineLevel="2" x14ac:dyDescent="0.35">
      <c r="A110" s="1">
        <v>4</v>
      </c>
      <c r="B110" s="2" t="s">
        <v>286</v>
      </c>
      <c r="C110" s="44"/>
      <c r="D110" s="51"/>
      <c r="E110" s="4"/>
      <c r="F110" s="52" t="s">
        <v>287</v>
      </c>
      <c r="G110" s="33">
        <v>1</v>
      </c>
      <c r="H110" s="53" t="s">
        <v>286</v>
      </c>
      <c r="I110" s="54" t="s">
        <v>282</v>
      </c>
      <c r="J110" s="55"/>
      <c r="K110" s="56">
        <v>1</v>
      </c>
      <c r="L110" s="56">
        <v>6.14</v>
      </c>
      <c r="M110" s="56"/>
      <c r="N110" s="56"/>
      <c r="O110" s="56"/>
      <c r="P110" s="56"/>
      <c r="Q110" s="56"/>
      <c r="R110" s="56">
        <v>6.14</v>
      </c>
      <c r="S110" s="56">
        <v>6.14</v>
      </c>
      <c r="T110" s="49"/>
      <c r="U110" s="5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outlineLevel="2" x14ac:dyDescent="0.35">
      <c r="A111" s="1">
        <v>4</v>
      </c>
      <c r="B111" s="2" t="s">
        <v>288</v>
      </c>
      <c r="C111" s="44"/>
      <c r="D111" s="51"/>
      <c r="E111" s="4"/>
      <c r="F111" s="52" t="s">
        <v>289</v>
      </c>
      <c r="G111" s="33">
        <v>1</v>
      </c>
      <c r="H111" s="53" t="s">
        <v>288</v>
      </c>
      <c r="I111" s="54" t="s">
        <v>276</v>
      </c>
      <c r="J111" s="55"/>
      <c r="K111" s="56">
        <v>1</v>
      </c>
      <c r="L111" s="56">
        <v>13.97</v>
      </c>
      <c r="M111" s="56"/>
      <c r="N111" s="56"/>
      <c r="O111" s="56"/>
      <c r="P111" s="56"/>
      <c r="Q111" s="56"/>
      <c r="R111" s="56">
        <v>13.97</v>
      </c>
      <c r="S111" s="56">
        <v>13.97</v>
      </c>
      <c r="T111" s="49"/>
      <c r="U111" s="50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outlineLevel="2" x14ac:dyDescent="0.35">
      <c r="A112" s="1">
        <v>4</v>
      </c>
      <c r="B112" s="2" t="s">
        <v>290</v>
      </c>
      <c r="C112" s="44"/>
      <c r="D112" s="51"/>
      <c r="E112" s="4"/>
      <c r="F112" s="52" t="s">
        <v>291</v>
      </c>
      <c r="G112" s="33">
        <v>1</v>
      </c>
      <c r="H112" s="53" t="s">
        <v>290</v>
      </c>
      <c r="I112" s="54" t="s">
        <v>276</v>
      </c>
      <c r="J112" s="55"/>
      <c r="K112" s="56">
        <v>1</v>
      </c>
      <c r="L112" s="56">
        <v>3.02</v>
      </c>
      <c r="M112" s="56"/>
      <c r="N112" s="56"/>
      <c r="O112" s="56"/>
      <c r="P112" s="56"/>
      <c r="Q112" s="56"/>
      <c r="R112" s="56">
        <v>3.02</v>
      </c>
      <c r="S112" s="56">
        <v>3.02</v>
      </c>
      <c r="T112" s="49"/>
      <c r="U112" s="50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35" ht="58" outlineLevel="2" x14ac:dyDescent="0.35">
      <c r="A113" s="1">
        <v>3</v>
      </c>
      <c r="B113" s="2" t="s">
        <v>292</v>
      </c>
      <c r="C113" s="44" t="s">
        <v>50</v>
      </c>
      <c r="D113" s="51">
        <v>94964</v>
      </c>
      <c r="E113" s="4" t="s">
        <v>45</v>
      </c>
      <c r="F113" s="4" t="s">
        <v>293</v>
      </c>
      <c r="G113" s="58">
        <v>1</v>
      </c>
      <c r="H113" s="46" t="s">
        <v>292</v>
      </c>
      <c r="I113" s="47" t="s">
        <v>294</v>
      </c>
      <c r="J113" s="48"/>
      <c r="K113" s="48"/>
      <c r="L113" s="49"/>
      <c r="M113" s="49"/>
      <c r="N113" s="49"/>
      <c r="O113" s="49"/>
      <c r="P113" s="49"/>
      <c r="Q113" s="49"/>
      <c r="R113" s="49"/>
      <c r="S113" s="49"/>
      <c r="T113" s="49">
        <v>11.07</v>
      </c>
      <c r="U113" s="50" t="s">
        <v>101</v>
      </c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1:35" outlineLevel="2" x14ac:dyDescent="0.35">
      <c r="A114" s="1">
        <v>4</v>
      </c>
      <c r="B114" s="2" t="s">
        <v>295</v>
      </c>
      <c r="C114" s="44"/>
      <c r="D114" s="51"/>
      <c r="E114" s="4"/>
      <c r="F114" s="52" t="s">
        <v>296</v>
      </c>
      <c r="G114" s="33">
        <v>1</v>
      </c>
      <c r="H114" s="53" t="s">
        <v>295</v>
      </c>
      <c r="I114" s="54" t="s">
        <v>282</v>
      </c>
      <c r="J114" s="55"/>
      <c r="K114" s="56">
        <v>1</v>
      </c>
      <c r="L114" s="56">
        <v>11.07</v>
      </c>
      <c r="M114" s="56"/>
      <c r="N114" s="56"/>
      <c r="O114" s="56"/>
      <c r="P114" s="56"/>
      <c r="Q114" s="56"/>
      <c r="R114" s="56">
        <v>11.07</v>
      </c>
      <c r="S114" s="56">
        <v>11.07</v>
      </c>
      <c r="T114" s="49"/>
      <c r="U114" s="50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1:35" ht="58" outlineLevel="2" x14ac:dyDescent="0.35">
      <c r="A115" s="1">
        <v>3</v>
      </c>
      <c r="B115" s="2" t="s">
        <v>297</v>
      </c>
      <c r="C115" s="44" t="s">
        <v>50</v>
      </c>
      <c r="D115" s="51">
        <v>103670</v>
      </c>
      <c r="E115" s="4" t="s">
        <v>45</v>
      </c>
      <c r="F115" s="4" t="s">
        <v>298</v>
      </c>
      <c r="G115" s="58">
        <v>1</v>
      </c>
      <c r="H115" s="46" t="s">
        <v>297</v>
      </c>
      <c r="I115" s="47" t="s">
        <v>299</v>
      </c>
      <c r="J115" s="48"/>
      <c r="K115" s="48"/>
      <c r="L115" s="49"/>
      <c r="M115" s="49"/>
      <c r="N115" s="49"/>
      <c r="O115" s="49"/>
      <c r="P115" s="49"/>
      <c r="Q115" s="49"/>
      <c r="R115" s="49"/>
      <c r="S115" s="49"/>
      <c r="T115" s="49">
        <v>34.200000000000003</v>
      </c>
      <c r="U115" s="50" t="s">
        <v>101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outlineLevel="2" x14ac:dyDescent="0.35">
      <c r="A116" s="1">
        <v>4</v>
      </c>
      <c r="B116" s="2" t="s">
        <v>300</v>
      </c>
      <c r="C116" s="44"/>
      <c r="D116" s="51"/>
      <c r="E116" s="4"/>
      <c r="F116" s="52" t="s">
        <v>301</v>
      </c>
      <c r="G116" s="33">
        <v>1</v>
      </c>
      <c r="H116" s="53" t="s">
        <v>300</v>
      </c>
      <c r="I116" s="54"/>
      <c r="J116" s="55"/>
      <c r="K116" s="56">
        <v>1</v>
      </c>
      <c r="L116" s="56">
        <v>34.200000000000003</v>
      </c>
      <c r="M116" s="56"/>
      <c r="N116" s="56"/>
      <c r="O116" s="56"/>
      <c r="P116" s="56"/>
      <c r="Q116" s="56"/>
      <c r="R116" s="56">
        <v>34.200000000000003</v>
      </c>
      <c r="S116" s="56">
        <v>34.200000000000003</v>
      </c>
      <c r="T116" s="49"/>
      <c r="U116" s="50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ht="43.5" outlineLevel="2" x14ac:dyDescent="0.35">
      <c r="A117" s="1">
        <v>3</v>
      </c>
      <c r="B117" s="2" t="s">
        <v>302</v>
      </c>
      <c r="C117" s="44" t="s">
        <v>50</v>
      </c>
      <c r="D117" s="51">
        <v>96543</v>
      </c>
      <c r="E117" s="4" t="s">
        <v>45</v>
      </c>
      <c r="F117" s="4" t="s">
        <v>303</v>
      </c>
      <c r="G117" s="58">
        <v>1</v>
      </c>
      <c r="H117" s="46" t="s">
        <v>302</v>
      </c>
      <c r="I117" s="47" t="s">
        <v>304</v>
      </c>
      <c r="J117" s="48"/>
      <c r="K117" s="48"/>
      <c r="L117" s="49"/>
      <c r="M117" s="49"/>
      <c r="N117" s="49"/>
      <c r="O117" s="49"/>
      <c r="P117" s="49"/>
      <c r="Q117" s="49"/>
      <c r="R117" s="49"/>
      <c r="S117" s="49"/>
      <c r="T117" s="49">
        <v>373.7</v>
      </c>
      <c r="U117" s="50" t="s">
        <v>273</v>
      </c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outlineLevel="2" x14ac:dyDescent="0.35">
      <c r="A118" s="1">
        <v>4</v>
      </c>
      <c r="B118" s="2" t="s">
        <v>305</v>
      </c>
      <c r="C118" s="44"/>
      <c r="D118" s="51"/>
      <c r="E118" s="4"/>
      <c r="F118" s="52" t="s">
        <v>306</v>
      </c>
      <c r="G118" s="33">
        <v>1</v>
      </c>
      <c r="H118" s="53" t="s">
        <v>305</v>
      </c>
      <c r="I118" s="54" t="s">
        <v>282</v>
      </c>
      <c r="J118" s="55"/>
      <c r="K118" s="56">
        <v>1</v>
      </c>
      <c r="L118" s="56">
        <v>117</v>
      </c>
      <c r="M118" s="56"/>
      <c r="N118" s="56"/>
      <c r="O118" s="56"/>
      <c r="P118" s="56"/>
      <c r="Q118" s="56"/>
      <c r="R118" s="56">
        <v>117</v>
      </c>
      <c r="S118" s="56">
        <v>117</v>
      </c>
      <c r="T118" s="49"/>
      <c r="U118" s="50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outlineLevel="2" x14ac:dyDescent="0.35">
      <c r="A119" s="1">
        <v>4</v>
      </c>
      <c r="B119" s="2" t="s">
        <v>307</v>
      </c>
      <c r="C119" s="44"/>
      <c r="D119" s="51"/>
      <c r="E119" s="4"/>
      <c r="F119" s="52" t="s">
        <v>308</v>
      </c>
      <c r="G119" s="33">
        <v>1</v>
      </c>
      <c r="H119" s="53" t="s">
        <v>307</v>
      </c>
      <c r="I119" s="54" t="s">
        <v>276</v>
      </c>
      <c r="J119" s="55"/>
      <c r="K119" s="56">
        <v>1</v>
      </c>
      <c r="L119" s="56">
        <v>256.7</v>
      </c>
      <c r="M119" s="56"/>
      <c r="N119" s="56"/>
      <c r="O119" s="56"/>
      <c r="P119" s="56"/>
      <c r="Q119" s="56"/>
      <c r="R119" s="56">
        <v>256.7</v>
      </c>
      <c r="S119" s="56">
        <v>256.7</v>
      </c>
      <c r="T119" s="49"/>
      <c r="U119" s="50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ht="43.5" outlineLevel="2" x14ac:dyDescent="0.35">
      <c r="A120" s="1">
        <v>3</v>
      </c>
      <c r="B120" s="2" t="s">
        <v>309</v>
      </c>
      <c r="C120" s="44" t="s">
        <v>50</v>
      </c>
      <c r="D120" s="51">
        <v>96544</v>
      </c>
      <c r="E120" s="4" t="s">
        <v>45</v>
      </c>
      <c r="F120" s="4" t="s">
        <v>310</v>
      </c>
      <c r="G120" s="33">
        <v>1</v>
      </c>
      <c r="H120" s="46" t="s">
        <v>309</v>
      </c>
      <c r="I120" s="47" t="s">
        <v>311</v>
      </c>
      <c r="J120" s="48"/>
      <c r="K120" s="48"/>
      <c r="L120" s="49"/>
      <c r="M120" s="49"/>
      <c r="N120" s="49"/>
      <c r="O120" s="49"/>
      <c r="P120" s="49"/>
      <c r="Q120" s="49"/>
      <c r="R120" s="49"/>
      <c r="S120" s="49"/>
      <c r="T120" s="49">
        <v>327.9</v>
      </c>
      <c r="U120" s="50" t="s">
        <v>273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outlineLevel="2" x14ac:dyDescent="0.35">
      <c r="A121" s="1">
        <v>4</v>
      </c>
      <c r="B121" s="2" t="s">
        <v>312</v>
      </c>
      <c r="C121" s="44"/>
      <c r="D121" s="51"/>
      <c r="E121" s="4"/>
      <c r="F121" s="52" t="s">
        <v>313</v>
      </c>
      <c r="G121" s="33">
        <v>1</v>
      </c>
      <c r="H121" s="53" t="s">
        <v>312</v>
      </c>
      <c r="I121" s="54" t="s">
        <v>282</v>
      </c>
      <c r="J121" s="55"/>
      <c r="K121" s="56">
        <v>1</v>
      </c>
      <c r="L121" s="56">
        <v>327.39999999999998</v>
      </c>
      <c r="M121" s="56"/>
      <c r="N121" s="56"/>
      <c r="O121" s="56"/>
      <c r="P121" s="56"/>
      <c r="Q121" s="56"/>
      <c r="R121" s="56">
        <v>327.39999999999998</v>
      </c>
      <c r="S121" s="56">
        <v>327.39999999999998</v>
      </c>
      <c r="T121" s="49"/>
      <c r="U121" s="50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outlineLevel="2" x14ac:dyDescent="0.35">
      <c r="A122" s="1">
        <v>4</v>
      </c>
      <c r="B122" s="2" t="s">
        <v>314</v>
      </c>
      <c r="C122" s="44"/>
      <c r="D122" s="51"/>
      <c r="E122" s="4"/>
      <c r="F122" s="52" t="s">
        <v>315</v>
      </c>
      <c r="G122" s="33">
        <v>1</v>
      </c>
      <c r="H122" s="53" t="s">
        <v>314</v>
      </c>
      <c r="I122" s="54" t="s">
        <v>276</v>
      </c>
      <c r="J122" s="55"/>
      <c r="K122" s="56">
        <v>1</v>
      </c>
      <c r="L122" s="56">
        <v>0.5</v>
      </c>
      <c r="M122" s="56"/>
      <c r="N122" s="56"/>
      <c r="O122" s="56"/>
      <c r="P122" s="56"/>
      <c r="Q122" s="56"/>
      <c r="R122" s="56">
        <v>0.5</v>
      </c>
      <c r="S122" s="56">
        <v>0.5</v>
      </c>
      <c r="T122" s="49"/>
      <c r="U122" s="50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1:35" ht="43.5" outlineLevel="2" x14ac:dyDescent="0.35">
      <c r="A123" s="1">
        <v>3</v>
      </c>
      <c r="B123" s="2" t="s">
        <v>316</v>
      </c>
      <c r="C123" s="44" t="s">
        <v>50</v>
      </c>
      <c r="D123" s="51">
        <v>96546</v>
      </c>
      <c r="E123" s="4" t="s">
        <v>45</v>
      </c>
      <c r="F123" s="4" t="s">
        <v>317</v>
      </c>
      <c r="G123" s="58">
        <v>1</v>
      </c>
      <c r="H123" s="46" t="s">
        <v>316</v>
      </c>
      <c r="I123" s="47" t="s">
        <v>318</v>
      </c>
      <c r="J123" s="48"/>
      <c r="K123" s="48"/>
      <c r="L123" s="49"/>
      <c r="M123" s="49"/>
      <c r="N123" s="49"/>
      <c r="O123" s="49"/>
      <c r="P123" s="49"/>
      <c r="Q123" s="49"/>
      <c r="R123" s="49"/>
      <c r="S123" s="49"/>
      <c r="T123" s="49">
        <v>322.8</v>
      </c>
      <c r="U123" s="50" t="s">
        <v>273</v>
      </c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1:35" outlineLevel="2" x14ac:dyDescent="0.35">
      <c r="A124" s="1">
        <v>4</v>
      </c>
      <c r="B124" s="2" t="s">
        <v>319</v>
      </c>
      <c r="C124" s="44"/>
      <c r="D124" s="51"/>
      <c r="E124" s="4"/>
      <c r="F124" s="52" t="s">
        <v>320</v>
      </c>
      <c r="G124" s="33">
        <v>1</v>
      </c>
      <c r="H124" s="53" t="s">
        <v>319</v>
      </c>
      <c r="I124" s="54" t="s">
        <v>282</v>
      </c>
      <c r="J124" s="55"/>
      <c r="K124" s="56">
        <v>1</v>
      </c>
      <c r="L124" s="56">
        <v>322.8</v>
      </c>
      <c r="M124" s="56"/>
      <c r="N124" s="56"/>
      <c r="O124" s="56"/>
      <c r="P124" s="56"/>
      <c r="Q124" s="56"/>
      <c r="R124" s="56">
        <v>322.8</v>
      </c>
      <c r="S124" s="56">
        <v>322.8</v>
      </c>
      <c r="T124" s="49"/>
      <c r="U124" s="50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1:35" ht="43.5" outlineLevel="2" x14ac:dyDescent="0.35">
      <c r="A125" s="1">
        <v>3</v>
      </c>
      <c r="B125" s="2" t="s">
        <v>321</v>
      </c>
      <c r="C125" s="44" t="s">
        <v>50</v>
      </c>
      <c r="D125" s="51">
        <v>96547</v>
      </c>
      <c r="E125" s="4" t="s">
        <v>45</v>
      </c>
      <c r="F125" s="4" t="s">
        <v>322</v>
      </c>
      <c r="G125" s="58">
        <v>1</v>
      </c>
      <c r="H125" s="46" t="s">
        <v>321</v>
      </c>
      <c r="I125" s="47" t="s">
        <v>323</v>
      </c>
      <c r="J125" s="48"/>
      <c r="K125" s="48"/>
      <c r="L125" s="49"/>
      <c r="M125" s="49"/>
      <c r="N125" s="49"/>
      <c r="O125" s="49"/>
      <c r="P125" s="49"/>
      <c r="Q125" s="49"/>
      <c r="R125" s="49"/>
      <c r="S125" s="49"/>
      <c r="T125" s="49">
        <v>214.3</v>
      </c>
      <c r="U125" s="50" t="s">
        <v>273</v>
      </c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outlineLevel="2" x14ac:dyDescent="0.35">
      <c r="A126" s="1">
        <v>4</v>
      </c>
      <c r="B126" s="2" t="s">
        <v>324</v>
      </c>
      <c r="C126" s="44"/>
      <c r="D126" s="51"/>
      <c r="E126" s="4"/>
      <c r="F126" s="52" t="s">
        <v>325</v>
      </c>
      <c r="G126" s="33">
        <v>1</v>
      </c>
      <c r="H126" s="53" t="s">
        <v>324</v>
      </c>
      <c r="I126" s="54" t="s">
        <v>282</v>
      </c>
      <c r="J126" s="55"/>
      <c r="K126" s="56">
        <v>1</v>
      </c>
      <c r="L126" s="56">
        <v>136.80000000000001</v>
      </c>
      <c r="M126" s="56"/>
      <c r="N126" s="56"/>
      <c r="O126" s="56"/>
      <c r="P126" s="56"/>
      <c r="Q126" s="56"/>
      <c r="R126" s="56">
        <v>136.80000000000001</v>
      </c>
      <c r="S126" s="56">
        <v>136.80000000000001</v>
      </c>
      <c r="T126" s="49"/>
      <c r="U126" s="50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1:35" outlineLevel="2" x14ac:dyDescent="0.35">
      <c r="A127" s="1">
        <v>4</v>
      </c>
      <c r="B127" s="2" t="s">
        <v>326</v>
      </c>
      <c r="C127" s="44"/>
      <c r="D127" s="51"/>
      <c r="E127" s="4"/>
      <c r="F127" s="52" t="s">
        <v>327</v>
      </c>
      <c r="G127" s="33">
        <v>1</v>
      </c>
      <c r="H127" s="53" t="s">
        <v>326</v>
      </c>
      <c r="I127" s="54" t="s">
        <v>276</v>
      </c>
      <c r="J127" s="55"/>
      <c r="K127" s="56">
        <v>1</v>
      </c>
      <c r="L127" s="56">
        <v>77.5</v>
      </c>
      <c r="M127" s="56"/>
      <c r="N127" s="56"/>
      <c r="O127" s="56"/>
      <c r="P127" s="56"/>
      <c r="Q127" s="56"/>
      <c r="R127" s="56">
        <v>77.5</v>
      </c>
      <c r="S127" s="56">
        <v>77.5</v>
      </c>
      <c r="T127" s="49"/>
      <c r="U127" s="50"/>
      <c r="W127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1:35" ht="58" outlineLevel="2" x14ac:dyDescent="0.35">
      <c r="A128" s="1">
        <v>3</v>
      </c>
      <c r="B128" s="2" t="s">
        <v>328</v>
      </c>
      <c r="C128" s="44" t="s">
        <v>50</v>
      </c>
      <c r="D128" s="51">
        <v>96536</v>
      </c>
      <c r="E128" s="4" t="s">
        <v>45</v>
      </c>
      <c r="F128" s="4" t="s">
        <v>329</v>
      </c>
      <c r="G128" s="58">
        <v>1</v>
      </c>
      <c r="H128" s="46" t="s">
        <v>328</v>
      </c>
      <c r="I128" s="47" t="s">
        <v>330</v>
      </c>
      <c r="J128" s="48"/>
      <c r="K128" s="48"/>
      <c r="L128" s="49"/>
      <c r="M128" s="49"/>
      <c r="N128" s="49"/>
      <c r="O128" s="49"/>
      <c r="P128" s="49"/>
      <c r="Q128" s="49"/>
      <c r="R128" s="49"/>
      <c r="S128" s="49"/>
      <c r="T128" s="49">
        <v>285.37</v>
      </c>
      <c r="U128" s="50" t="s">
        <v>47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pans="1:35" outlineLevel="2" x14ac:dyDescent="0.35">
      <c r="A129" s="1">
        <v>4</v>
      </c>
      <c r="B129" s="2" t="s">
        <v>331</v>
      </c>
      <c r="C129" s="44"/>
      <c r="D129" s="51"/>
      <c r="E129" s="4"/>
      <c r="F129" s="52" t="s">
        <v>332</v>
      </c>
      <c r="G129" s="33">
        <v>1</v>
      </c>
      <c r="H129" s="53" t="s">
        <v>331</v>
      </c>
      <c r="I129" s="54" t="s">
        <v>276</v>
      </c>
      <c r="J129" s="55"/>
      <c r="K129" s="56">
        <v>1</v>
      </c>
      <c r="L129" s="56">
        <v>233.28</v>
      </c>
      <c r="M129" s="56"/>
      <c r="N129" s="56"/>
      <c r="O129" s="56"/>
      <c r="P129" s="56"/>
      <c r="Q129" s="56"/>
      <c r="R129" s="56">
        <v>233.28</v>
      </c>
      <c r="S129" s="56">
        <v>233.28</v>
      </c>
      <c r="T129" s="49"/>
      <c r="U129" s="50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outlineLevel="2" x14ac:dyDescent="0.35">
      <c r="A130" s="1">
        <v>4</v>
      </c>
      <c r="B130" s="2" t="s">
        <v>333</v>
      </c>
      <c r="C130" s="44"/>
      <c r="D130" s="51"/>
      <c r="E130" s="4"/>
      <c r="F130" s="52" t="s">
        <v>334</v>
      </c>
      <c r="G130" s="33">
        <v>1</v>
      </c>
      <c r="H130" s="53" t="s">
        <v>333</v>
      </c>
      <c r="I130" s="54" t="s">
        <v>276</v>
      </c>
      <c r="J130" s="55"/>
      <c r="K130" s="56">
        <v>1</v>
      </c>
      <c r="L130" s="56">
        <v>52.09</v>
      </c>
      <c r="M130" s="56"/>
      <c r="N130" s="56"/>
      <c r="O130" s="56"/>
      <c r="P130" s="56"/>
      <c r="Q130" s="56"/>
      <c r="R130" s="56">
        <v>52.09</v>
      </c>
      <c r="S130" s="56">
        <v>52.09</v>
      </c>
      <c r="T130" s="49"/>
      <c r="U130" s="5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ht="43.5" outlineLevel="2" x14ac:dyDescent="0.35">
      <c r="A131" s="1">
        <v>3</v>
      </c>
      <c r="B131" s="2" t="s">
        <v>335</v>
      </c>
      <c r="C131" s="44" t="s">
        <v>50</v>
      </c>
      <c r="D131" s="51">
        <v>98557</v>
      </c>
      <c r="E131" s="4" t="s">
        <v>45</v>
      </c>
      <c r="F131" s="4" t="s">
        <v>336</v>
      </c>
      <c r="G131" s="58">
        <v>1</v>
      </c>
      <c r="H131" s="46" t="s">
        <v>335</v>
      </c>
      <c r="I131" s="47" t="s">
        <v>337</v>
      </c>
      <c r="J131" s="48"/>
      <c r="K131" s="48"/>
      <c r="L131" s="49"/>
      <c r="M131" s="49"/>
      <c r="N131" s="49"/>
      <c r="O131" s="49"/>
      <c r="P131" s="49"/>
      <c r="Q131" s="49"/>
      <c r="R131" s="49"/>
      <c r="S131" s="49"/>
      <c r="T131" s="49">
        <v>142.94</v>
      </c>
      <c r="U131" s="50" t="s">
        <v>47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outlineLevel="2" x14ac:dyDescent="0.35">
      <c r="A132" s="1">
        <v>4</v>
      </c>
      <c r="B132" s="2" t="s">
        <v>338</v>
      </c>
      <c r="C132" s="44"/>
      <c r="D132" s="51"/>
      <c r="E132" s="4"/>
      <c r="F132" s="52" t="s">
        <v>339</v>
      </c>
      <c r="G132" s="33">
        <v>1</v>
      </c>
      <c r="H132" s="53" t="s">
        <v>338</v>
      </c>
      <c r="I132" s="54" t="s">
        <v>276</v>
      </c>
      <c r="J132" s="55"/>
      <c r="K132" s="56">
        <v>1</v>
      </c>
      <c r="L132" s="56">
        <v>190.58000000000004</v>
      </c>
      <c r="M132" s="56"/>
      <c r="N132" s="56">
        <v>0.75</v>
      </c>
      <c r="O132" s="56"/>
      <c r="P132" s="56"/>
      <c r="Q132" s="56"/>
      <c r="R132" s="56">
        <v>142.93500000000003</v>
      </c>
      <c r="S132" s="56">
        <v>142.94</v>
      </c>
      <c r="T132" s="49"/>
      <c r="U132" s="50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1:35" outlineLevel="2" x14ac:dyDescent="0.35">
      <c r="A133" s="1">
        <v>2</v>
      </c>
      <c r="B133" s="2" t="s">
        <v>61</v>
      </c>
      <c r="C133" s="4"/>
      <c r="D133" s="51"/>
      <c r="E133" s="4"/>
      <c r="F133" s="38">
        <v>4</v>
      </c>
      <c r="G133" s="58">
        <v>1</v>
      </c>
      <c r="H133" s="39" t="s">
        <v>61</v>
      </c>
      <c r="I133" s="40" t="s">
        <v>340</v>
      </c>
      <c r="J133" s="41"/>
      <c r="K133" s="41"/>
      <c r="L133" s="41"/>
      <c r="M133" s="41"/>
      <c r="N133" s="42"/>
      <c r="O133" s="42"/>
      <c r="P133" s="42"/>
      <c r="Q133" s="42"/>
      <c r="R133" s="42"/>
      <c r="S133" s="42"/>
      <c r="T133" s="42"/>
      <c r="U133" s="43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ht="96.75" customHeight="1" outlineLevel="2" x14ac:dyDescent="0.35">
      <c r="A134" s="1">
        <v>3</v>
      </c>
      <c r="B134" s="2" t="s">
        <v>64</v>
      </c>
      <c r="C134" s="44" t="s">
        <v>50</v>
      </c>
      <c r="D134" s="51">
        <v>92443</v>
      </c>
      <c r="E134" s="4" t="s">
        <v>45</v>
      </c>
      <c r="F134" s="4" t="s">
        <v>341</v>
      </c>
      <c r="G134" s="58">
        <v>1</v>
      </c>
      <c r="H134" s="46" t="s">
        <v>64</v>
      </c>
      <c r="I134" s="47" t="s">
        <v>342</v>
      </c>
      <c r="J134" s="48"/>
      <c r="K134" s="48"/>
      <c r="L134" s="49"/>
      <c r="M134" s="49"/>
      <c r="N134" s="49"/>
      <c r="O134" s="49"/>
      <c r="P134" s="49"/>
      <c r="Q134" s="49"/>
      <c r="R134" s="49"/>
      <c r="S134" s="49"/>
      <c r="T134" s="49">
        <v>449.93</v>
      </c>
      <c r="U134" s="50" t="s">
        <v>47</v>
      </c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outlineLevel="2" x14ac:dyDescent="0.35">
      <c r="A135" s="1">
        <v>4</v>
      </c>
      <c r="B135" s="2" t="s">
        <v>343</v>
      </c>
      <c r="C135" s="44"/>
      <c r="D135" s="51"/>
      <c r="E135" s="4"/>
      <c r="F135" s="52" t="s">
        <v>344</v>
      </c>
      <c r="G135" s="33">
        <v>1</v>
      </c>
      <c r="H135" s="53" t="s">
        <v>343</v>
      </c>
      <c r="I135" s="54" t="s">
        <v>345</v>
      </c>
      <c r="J135" s="55"/>
      <c r="K135" s="56">
        <v>1</v>
      </c>
      <c r="L135" s="56">
        <v>103.78</v>
      </c>
      <c r="M135" s="56"/>
      <c r="N135" s="56"/>
      <c r="O135" s="56"/>
      <c r="P135" s="56"/>
      <c r="Q135" s="56"/>
      <c r="R135" s="56">
        <v>103.78</v>
      </c>
      <c r="S135" s="56">
        <v>103.78</v>
      </c>
      <c r="T135" s="49"/>
      <c r="U135" s="50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pans="1:35" outlineLevel="2" x14ac:dyDescent="0.35">
      <c r="A136" s="1">
        <v>4</v>
      </c>
      <c r="B136" s="2" t="s">
        <v>346</v>
      </c>
      <c r="C136" s="44"/>
      <c r="D136" s="51"/>
      <c r="E136" s="4"/>
      <c r="F136" s="52" t="s">
        <v>347</v>
      </c>
      <c r="G136" s="33">
        <v>1</v>
      </c>
      <c r="H136" s="53" t="s">
        <v>346</v>
      </c>
      <c r="I136" s="54" t="s">
        <v>348</v>
      </c>
      <c r="J136" s="55"/>
      <c r="K136" s="56">
        <v>1</v>
      </c>
      <c r="L136" s="56">
        <v>56.51</v>
      </c>
      <c r="M136" s="56"/>
      <c r="N136" s="56"/>
      <c r="O136" s="56"/>
      <c r="P136" s="56"/>
      <c r="Q136" s="56"/>
      <c r="R136" s="56">
        <v>56.51</v>
      </c>
      <c r="S136" s="56">
        <v>56.51</v>
      </c>
      <c r="T136" s="49"/>
      <c r="U136" s="50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pans="1:35" outlineLevel="2" x14ac:dyDescent="0.35">
      <c r="A137" s="1">
        <v>4</v>
      </c>
      <c r="B137" s="2" t="s">
        <v>349</v>
      </c>
      <c r="C137" s="44"/>
      <c r="D137" s="51"/>
      <c r="E137" s="4"/>
      <c r="F137" s="52" t="s">
        <v>350</v>
      </c>
      <c r="G137" s="33">
        <v>1</v>
      </c>
      <c r="H137" s="53" t="s">
        <v>349</v>
      </c>
      <c r="I137" s="54" t="s">
        <v>351</v>
      </c>
      <c r="J137" s="55"/>
      <c r="K137" s="56">
        <v>1</v>
      </c>
      <c r="L137" s="56">
        <v>185.82</v>
      </c>
      <c r="M137" s="56"/>
      <c r="N137" s="56"/>
      <c r="O137" s="56"/>
      <c r="P137" s="56"/>
      <c r="Q137" s="56"/>
      <c r="R137" s="56">
        <v>185.82</v>
      </c>
      <c r="S137" s="56">
        <v>185.82</v>
      </c>
      <c r="T137" s="49"/>
      <c r="U137" s="50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outlineLevel="2" x14ac:dyDescent="0.35">
      <c r="A138" s="1">
        <v>4</v>
      </c>
      <c r="B138" s="2" t="s">
        <v>352</v>
      </c>
      <c r="C138" s="44"/>
      <c r="D138" s="51"/>
      <c r="E138" s="4"/>
      <c r="F138" s="52" t="s">
        <v>353</v>
      </c>
      <c r="G138" s="33">
        <v>1</v>
      </c>
      <c r="H138" s="53" t="s">
        <v>352</v>
      </c>
      <c r="I138" s="54" t="s">
        <v>354</v>
      </c>
      <c r="J138" s="55"/>
      <c r="K138" s="56">
        <v>1</v>
      </c>
      <c r="L138" s="56">
        <v>29.96</v>
      </c>
      <c r="M138" s="56"/>
      <c r="N138" s="56"/>
      <c r="O138" s="56"/>
      <c r="P138" s="56"/>
      <c r="Q138" s="56"/>
      <c r="R138" s="56">
        <v>29.96</v>
      </c>
      <c r="S138" s="56">
        <v>29.96</v>
      </c>
      <c r="T138" s="49"/>
      <c r="U138" s="50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outlineLevel="2" x14ac:dyDescent="0.35">
      <c r="A139" s="1">
        <v>4</v>
      </c>
      <c r="B139" s="2" t="s">
        <v>355</v>
      </c>
      <c r="C139" s="44"/>
      <c r="D139" s="51"/>
      <c r="E139" s="4"/>
      <c r="F139" s="52" t="s">
        <v>356</v>
      </c>
      <c r="G139" s="33">
        <v>1</v>
      </c>
      <c r="H139" s="53" t="s">
        <v>355</v>
      </c>
      <c r="I139" s="54" t="s">
        <v>357</v>
      </c>
      <c r="J139" s="55"/>
      <c r="K139" s="56">
        <v>1</v>
      </c>
      <c r="L139" s="56">
        <v>32.11</v>
      </c>
      <c r="M139" s="56"/>
      <c r="N139" s="56"/>
      <c r="O139" s="56"/>
      <c r="P139" s="56"/>
      <c r="Q139" s="56"/>
      <c r="R139" s="56">
        <v>32.11</v>
      </c>
      <c r="S139" s="56">
        <v>32.11</v>
      </c>
      <c r="T139" s="49"/>
      <c r="U139" s="50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outlineLevel="2" x14ac:dyDescent="0.35">
      <c r="A140" s="1">
        <v>4</v>
      </c>
      <c r="B140" s="2" t="s">
        <v>358</v>
      </c>
      <c r="C140" s="44"/>
      <c r="D140" s="51"/>
      <c r="E140" s="4"/>
      <c r="F140" s="52" t="s">
        <v>359</v>
      </c>
      <c r="G140" s="33">
        <v>1</v>
      </c>
      <c r="H140" s="53" t="s">
        <v>358</v>
      </c>
      <c r="I140" s="54" t="s">
        <v>360</v>
      </c>
      <c r="J140" s="55"/>
      <c r="K140" s="56">
        <v>1</v>
      </c>
      <c r="L140" s="56">
        <v>22.21</v>
      </c>
      <c r="M140" s="56"/>
      <c r="N140" s="56"/>
      <c r="O140" s="56"/>
      <c r="P140" s="56"/>
      <c r="Q140" s="56"/>
      <c r="R140" s="56">
        <v>22.21</v>
      </c>
      <c r="S140" s="56">
        <v>22.21</v>
      </c>
      <c r="T140" s="49"/>
      <c r="U140" s="5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outlineLevel="2" x14ac:dyDescent="0.35">
      <c r="A141" s="1">
        <v>4</v>
      </c>
      <c r="B141" s="2" t="s">
        <v>361</v>
      </c>
      <c r="C141" s="44"/>
      <c r="D141" s="51"/>
      <c r="E141" s="4"/>
      <c r="F141" s="52" t="s">
        <v>362</v>
      </c>
      <c r="G141" s="33">
        <v>1</v>
      </c>
      <c r="H141" s="53" t="s">
        <v>361</v>
      </c>
      <c r="I141" s="54" t="s">
        <v>363</v>
      </c>
      <c r="J141" s="55"/>
      <c r="K141" s="56">
        <v>1</v>
      </c>
      <c r="L141" s="56">
        <v>19.54</v>
      </c>
      <c r="M141" s="56"/>
      <c r="N141" s="56"/>
      <c r="O141" s="56"/>
      <c r="P141" s="56"/>
      <c r="Q141" s="56"/>
      <c r="R141" s="56">
        <v>19.54</v>
      </c>
      <c r="S141" s="56">
        <v>19.54</v>
      </c>
      <c r="T141" s="49"/>
      <c r="U141" s="50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pans="1:35" ht="72.5" outlineLevel="2" x14ac:dyDescent="0.35">
      <c r="A142" s="1">
        <v>3</v>
      </c>
      <c r="B142" s="2" t="s">
        <v>364</v>
      </c>
      <c r="C142" s="44" t="s">
        <v>50</v>
      </c>
      <c r="D142" s="51">
        <v>92480</v>
      </c>
      <c r="E142" s="4" t="s">
        <v>45</v>
      </c>
      <c r="F142" s="4" t="s">
        <v>365</v>
      </c>
      <c r="G142" s="58">
        <v>1</v>
      </c>
      <c r="H142" s="46" t="s">
        <v>364</v>
      </c>
      <c r="I142" s="47" t="s">
        <v>366</v>
      </c>
      <c r="J142" s="48"/>
      <c r="K142" s="48"/>
      <c r="L142" s="49"/>
      <c r="M142" s="49"/>
      <c r="N142" s="49"/>
      <c r="O142" s="49"/>
      <c r="P142" s="49"/>
      <c r="Q142" s="49"/>
      <c r="R142" s="49"/>
      <c r="S142" s="49"/>
      <c r="T142" s="49">
        <v>396.79999999999995</v>
      </c>
      <c r="U142" s="50" t="s">
        <v>47</v>
      </c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outlineLevel="2" x14ac:dyDescent="0.35">
      <c r="A143" s="1">
        <v>4</v>
      </c>
      <c r="B143" s="2" t="s">
        <v>367</v>
      </c>
      <c r="C143" s="44"/>
      <c r="D143" s="51"/>
      <c r="E143" s="4"/>
      <c r="F143" s="52" t="s">
        <v>368</v>
      </c>
      <c r="G143" s="33">
        <v>1</v>
      </c>
      <c r="H143" s="53" t="s">
        <v>367</v>
      </c>
      <c r="I143" s="54" t="s">
        <v>369</v>
      </c>
      <c r="J143" s="55"/>
      <c r="K143" s="56">
        <v>1</v>
      </c>
      <c r="L143" s="56">
        <v>174.6</v>
      </c>
      <c r="M143" s="56"/>
      <c r="N143" s="56"/>
      <c r="O143" s="56"/>
      <c r="P143" s="56"/>
      <c r="Q143" s="56"/>
      <c r="R143" s="56">
        <v>174.6</v>
      </c>
      <c r="S143" s="56">
        <v>174.6</v>
      </c>
      <c r="T143" s="49"/>
      <c r="U143" s="50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outlineLevel="2" x14ac:dyDescent="0.35">
      <c r="A144" s="1">
        <v>4</v>
      </c>
      <c r="B144" s="2" t="s">
        <v>370</v>
      </c>
      <c r="C144" s="44"/>
      <c r="D144" s="51"/>
      <c r="E144" s="4"/>
      <c r="F144" s="52" t="s">
        <v>371</v>
      </c>
      <c r="G144" s="33">
        <v>1</v>
      </c>
      <c r="H144" s="53" t="s">
        <v>370</v>
      </c>
      <c r="I144" s="54" t="s">
        <v>372</v>
      </c>
      <c r="J144" s="55"/>
      <c r="K144" s="56">
        <v>1</v>
      </c>
      <c r="L144" s="56">
        <v>10.17</v>
      </c>
      <c r="M144" s="56"/>
      <c r="N144" s="56"/>
      <c r="O144" s="56"/>
      <c r="P144" s="56"/>
      <c r="Q144" s="56"/>
      <c r="R144" s="56">
        <v>10.17</v>
      </c>
      <c r="S144" s="56">
        <v>10.17</v>
      </c>
      <c r="T144" s="49"/>
      <c r="U144" s="50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pans="1:35" outlineLevel="2" x14ac:dyDescent="0.35">
      <c r="A145" s="1">
        <v>4</v>
      </c>
      <c r="B145" s="2" t="s">
        <v>373</v>
      </c>
      <c r="C145" s="44"/>
      <c r="D145" s="51"/>
      <c r="E145" s="4"/>
      <c r="F145" s="52" t="s">
        <v>374</v>
      </c>
      <c r="G145" s="33">
        <v>1</v>
      </c>
      <c r="H145" s="53" t="s">
        <v>373</v>
      </c>
      <c r="I145" s="54" t="s">
        <v>375</v>
      </c>
      <c r="J145" s="55"/>
      <c r="K145" s="56">
        <v>1</v>
      </c>
      <c r="L145" s="56">
        <v>18.64</v>
      </c>
      <c r="M145" s="56"/>
      <c r="N145" s="56"/>
      <c r="O145" s="56"/>
      <c r="P145" s="56"/>
      <c r="Q145" s="56"/>
      <c r="R145" s="56">
        <v>18.64</v>
      </c>
      <c r="S145" s="56">
        <v>18.64</v>
      </c>
      <c r="T145" s="49"/>
      <c r="U145" s="50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outlineLevel="2" x14ac:dyDescent="0.35">
      <c r="A146" s="1">
        <v>4</v>
      </c>
      <c r="B146" s="2" t="s">
        <v>376</v>
      </c>
      <c r="C146" s="44"/>
      <c r="D146" s="51"/>
      <c r="E146" s="4"/>
      <c r="F146" s="52" t="s">
        <v>377</v>
      </c>
      <c r="G146" s="33">
        <v>1</v>
      </c>
      <c r="H146" s="53" t="s">
        <v>376</v>
      </c>
      <c r="I146" s="54" t="s">
        <v>378</v>
      </c>
      <c r="J146" s="55"/>
      <c r="K146" s="56">
        <v>1</v>
      </c>
      <c r="L146" s="56">
        <v>164.26</v>
      </c>
      <c r="M146" s="56"/>
      <c r="N146" s="56"/>
      <c r="O146" s="56"/>
      <c r="P146" s="56"/>
      <c r="Q146" s="56"/>
      <c r="R146" s="56">
        <v>164.26</v>
      </c>
      <c r="S146" s="56">
        <v>164.26</v>
      </c>
      <c r="T146" s="49"/>
      <c r="U146" s="50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outlineLevel="2" x14ac:dyDescent="0.35">
      <c r="A147" s="1">
        <v>4</v>
      </c>
      <c r="B147" s="2" t="s">
        <v>379</v>
      </c>
      <c r="C147" s="44"/>
      <c r="D147" s="51"/>
      <c r="E147" s="4"/>
      <c r="F147" s="52" t="s">
        <v>380</v>
      </c>
      <c r="G147" s="33">
        <v>1</v>
      </c>
      <c r="H147" s="53" t="s">
        <v>379</v>
      </c>
      <c r="I147" s="54" t="s">
        <v>381</v>
      </c>
      <c r="J147" s="55"/>
      <c r="K147" s="56">
        <v>1</v>
      </c>
      <c r="L147" s="56">
        <v>29.13</v>
      </c>
      <c r="M147" s="56"/>
      <c r="N147" s="56"/>
      <c r="O147" s="56"/>
      <c r="P147" s="56"/>
      <c r="Q147" s="56"/>
      <c r="R147" s="56">
        <v>29.13</v>
      </c>
      <c r="S147" s="56">
        <v>29.13</v>
      </c>
      <c r="T147" s="49"/>
      <c r="U147" s="50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ht="56.4" customHeight="1" outlineLevel="2" x14ac:dyDescent="0.35">
      <c r="A148" s="1">
        <v>3</v>
      </c>
      <c r="B148" s="2" t="s">
        <v>382</v>
      </c>
      <c r="C148" s="44" t="s">
        <v>50</v>
      </c>
      <c r="D148" s="51">
        <v>92267</v>
      </c>
      <c r="E148" s="4" t="s">
        <v>45</v>
      </c>
      <c r="F148" s="4" t="s">
        <v>383</v>
      </c>
      <c r="G148" s="58">
        <v>1</v>
      </c>
      <c r="H148" s="46" t="s">
        <v>382</v>
      </c>
      <c r="I148" s="47" t="s">
        <v>384</v>
      </c>
      <c r="J148" s="48"/>
      <c r="K148" s="48"/>
      <c r="L148" s="49"/>
      <c r="M148" s="49"/>
      <c r="N148" s="49"/>
      <c r="O148" s="49"/>
      <c r="P148" s="49"/>
      <c r="Q148" s="49"/>
      <c r="R148" s="49"/>
      <c r="S148" s="49"/>
      <c r="T148" s="49">
        <v>140.01</v>
      </c>
      <c r="U148" s="50" t="s">
        <v>47</v>
      </c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outlineLevel="2" x14ac:dyDescent="0.35">
      <c r="A149" s="1">
        <v>4</v>
      </c>
      <c r="B149" s="2" t="s">
        <v>385</v>
      </c>
      <c r="C149" s="44"/>
      <c r="D149" s="51"/>
      <c r="E149" s="4"/>
      <c r="F149" s="52" t="s">
        <v>386</v>
      </c>
      <c r="G149" s="33">
        <v>1</v>
      </c>
      <c r="H149" s="53" t="s">
        <v>385</v>
      </c>
      <c r="I149" s="54" t="s">
        <v>387</v>
      </c>
      <c r="J149" s="55"/>
      <c r="K149" s="56">
        <v>1</v>
      </c>
      <c r="L149" s="56">
        <v>12.55</v>
      </c>
      <c r="M149" s="56"/>
      <c r="N149" s="56"/>
      <c r="O149" s="56"/>
      <c r="P149" s="56"/>
      <c r="Q149" s="56"/>
      <c r="R149" s="56">
        <v>12.55</v>
      </c>
      <c r="S149" s="56">
        <v>12.55</v>
      </c>
      <c r="T149" s="49"/>
      <c r="U149" s="50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outlineLevel="2" x14ac:dyDescent="0.35">
      <c r="A150" s="1">
        <v>4</v>
      </c>
      <c r="B150" s="2" t="s">
        <v>388</v>
      </c>
      <c r="C150" s="44"/>
      <c r="D150" s="51"/>
      <c r="E150" s="4"/>
      <c r="F150" s="52" t="s">
        <v>389</v>
      </c>
      <c r="G150" s="33">
        <v>1</v>
      </c>
      <c r="H150" s="53" t="s">
        <v>388</v>
      </c>
      <c r="I150" s="54" t="s">
        <v>390</v>
      </c>
      <c r="J150" s="55"/>
      <c r="K150" s="56">
        <v>1</v>
      </c>
      <c r="L150" s="56">
        <v>8.7100000000000009</v>
      </c>
      <c r="M150" s="56"/>
      <c r="N150" s="56"/>
      <c r="O150" s="56"/>
      <c r="P150" s="56"/>
      <c r="Q150" s="56"/>
      <c r="R150" s="56">
        <v>8.7100000000000009</v>
      </c>
      <c r="S150" s="56">
        <v>8.7100000000000009</v>
      </c>
      <c r="T150" s="49"/>
      <c r="U150" s="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outlineLevel="2" x14ac:dyDescent="0.35">
      <c r="A151" s="1">
        <v>4</v>
      </c>
      <c r="B151" s="2" t="s">
        <v>391</v>
      </c>
      <c r="C151" s="44"/>
      <c r="D151" s="51"/>
      <c r="E151" s="4"/>
      <c r="F151" s="52" t="s">
        <v>392</v>
      </c>
      <c r="G151" s="33">
        <v>1</v>
      </c>
      <c r="H151" s="53" t="s">
        <v>391</v>
      </c>
      <c r="I151" s="54" t="s">
        <v>393</v>
      </c>
      <c r="J151" s="55"/>
      <c r="K151" s="56">
        <v>1</v>
      </c>
      <c r="L151" s="56">
        <v>13.01</v>
      </c>
      <c r="M151" s="56"/>
      <c r="N151" s="56"/>
      <c r="O151" s="56"/>
      <c r="P151" s="56"/>
      <c r="Q151" s="56"/>
      <c r="R151" s="56">
        <v>13.01</v>
      </c>
      <c r="S151" s="56">
        <v>13.01</v>
      </c>
      <c r="T151" s="49"/>
      <c r="U151" s="50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outlineLevel="2" x14ac:dyDescent="0.35">
      <c r="A152" s="1">
        <v>4</v>
      </c>
      <c r="B152" s="2" t="s">
        <v>394</v>
      </c>
      <c r="C152" s="44"/>
      <c r="D152" s="51"/>
      <c r="E152" s="4"/>
      <c r="F152" s="52" t="s">
        <v>395</v>
      </c>
      <c r="G152" s="33">
        <v>1</v>
      </c>
      <c r="H152" s="53" t="s">
        <v>394</v>
      </c>
      <c r="I152" s="54" t="s">
        <v>396</v>
      </c>
      <c r="J152" s="55"/>
      <c r="K152" s="56">
        <v>1</v>
      </c>
      <c r="L152" s="56">
        <v>6.58</v>
      </c>
      <c r="M152" s="56"/>
      <c r="N152" s="56"/>
      <c r="O152" s="56"/>
      <c r="P152" s="56"/>
      <c r="Q152" s="56"/>
      <c r="R152" s="56">
        <v>6.58</v>
      </c>
      <c r="S152" s="56">
        <v>6.58</v>
      </c>
      <c r="T152" s="49"/>
      <c r="U152" s="50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pans="1:35" outlineLevel="2" x14ac:dyDescent="0.35">
      <c r="A153" s="1">
        <v>4</v>
      </c>
      <c r="B153" s="2" t="s">
        <v>397</v>
      </c>
      <c r="C153" s="44"/>
      <c r="D153" s="51"/>
      <c r="E153" s="4"/>
      <c r="F153" s="52" t="s">
        <v>398</v>
      </c>
      <c r="G153" s="33">
        <v>1</v>
      </c>
      <c r="H153" s="53" t="s">
        <v>397</v>
      </c>
      <c r="I153" s="54" t="s">
        <v>399</v>
      </c>
      <c r="J153" s="55"/>
      <c r="K153" s="56">
        <v>1</v>
      </c>
      <c r="L153" s="56">
        <v>99.16</v>
      </c>
      <c r="M153" s="56"/>
      <c r="N153" s="56"/>
      <c r="O153" s="56"/>
      <c r="P153" s="56"/>
      <c r="Q153" s="56"/>
      <c r="R153" s="56">
        <v>99.16</v>
      </c>
      <c r="S153" s="56">
        <v>99.16</v>
      </c>
      <c r="T153" s="49"/>
      <c r="U153" s="50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spans="1:35" ht="80.400000000000006" customHeight="1" outlineLevel="2" x14ac:dyDescent="0.35">
      <c r="A154" s="1">
        <v>3</v>
      </c>
      <c r="B154" s="2" t="s">
        <v>400</v>
      </c>
      <c r="C154" s="44" t="s">
        <v>50</v>
      </c>
      <c r="D154" s="51">
        <v>92759</v>
      </c>
      <c r="E154" s="4" t="s">
        <v>45</v>
      </c>
      <c r="F154" s="4" t="s">
        <v>401</v>
      </c>
      <c r="G154" s="58">
        <v>1</v>
      </c>
      <c r="H154" s="46" t="s">
        <v>400</v>
      </c>
      <c r="I154" s="47" t="s">
        <v>402</v>
      </c>
      <c r="J154" s="48"/>
      <c r="K154" s="48"/>
      <c r="L154" s="49"/>
      <c r="M154" s="49"/>
      <c r="N154" s="49"/>
      <c r="O154" s="49"/>
      <c r="P154" s="49"/>
      <c r="Q154" s="49"/>
      <c r="R154" s="49"/>
      <c r="S154" s="49"/>
      <c r="T154" s="49">
        <v>970.70000000000016</v>
      </c>
      <c r="U154" s="50" t="s">
        <v>273</v>
      </c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spans="1:35" outlineLevel="2" x14ac:dyDescent="0.35">
      <c r="A155" s="1">
        <v>4</v>
      </c>
      <c r="B155" s="2" t="s">
        <v>403</v>
      </c>
      <c r="C155" s="44"/>
      <c r="D155" s="51"/>
      <c r="E155" s="4"/>
      <c r="F155" s="52" t="s">
        <v>404</v>
      </c>
      <c r="G155" s="33">
        <v>1</v>
      </c>
      <c r="H155" s="53" t="s">
        <v>403</v>
      </c>
      <c r="I155" s="54" t="s">
        <v>345</v>
      </c>
      <c r="J155" s="55"/>
      <c r="K155" s="56">
        <v>1</v>
      </c>
      <c r="L155" s="56">
        <v>117</v>
      </c>
      <c r="M155" s="56"/>
      <c r="N155" s="56"/>
      <c r="O155" s="56"/>
      <c r="P155" s="56"/>
      <c r="Q155" s="56"/>
      <c r="R155" s="56">
        <v>117</v>
      </c>
      <c r="S155" s="56">
        <v>117</v>
      </c>
      <c r="T155" s="49"/>
      <c r="U155" s="50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outlineLevel="2" x14ac:dyDescent="0.35">
      <c r="A156" s="1">
        <v>4</v>
      </c>
      <c r="B156" s="2" t="s">
        <v>405</v>
      </c>
      <c r="C156" s="44"/>
      <c r="D156" s="51"/>
      <c r="E156" s="4"/>
      <c r="F156" s="52" t="s">
        <v>406</v>
      </c>
      <c r="G156" s="33">
        <v>1</v>
      </c>
      <c r="H156" s="53" t="s">
        <v>405</v>
      </c>
      <c r="I156" s="54" t="s">
        <v>348</v>
      </c>
      <c r="J156" s="55"/>
      <c r="K156" s="56">
        <v>1</v>
      </c>
      <c r="L156" s="56">
        <v>65.5</v>
      </c>
      <c r="M156" s="56"/>
      <c r="N156" s="56"/>
      <c r="O156" s="56"/>
      <c r="P156" s="56"/>
      <c r="Q156" s="56"/>
      <c r="R156" s="56">
        <v>65.5</v>
      </c>
      <c r="S156" s="56">
        <v>65.5</v>
      </c>
      <c r="T156" s="49"/>
      <c r="U156" s="50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outlineLevel="2" x14ac:dyDescent="0.35">
      <c r="A157" s="1">
        <v>4</v>
      </c>
      <c r="B157" s="2" t="s">
        <v>407</v>
      </c>
      <c r="C157" s="44"/>
      <c r="D157" s="51"/>
      <c r="E157" s="4"/>
      <c r="F157" s="52" t="s">
        <v>408</v>
      </c>
      <c r="G157" s="33">
        <v>1</v>
      </c>
      <c r="H157" s="53" t="s">
        <v>407</v>
      </c>
      <c r="I157" s="54" t="s">
        <v>351</v>
      </c>
      <c r="J157" s="55"/>
      <c r="K157" s="56">
        <v>1</v>
      </c>
      <c r="L157" s="56">
        <v>213.9</v>
      </c>
      <c r="M157" s="56"/>
      <c r="N157" s="56"/>
      <c r="O157" s="56"/>
      <c r="P157" s="56"/>
      <c r="Q157" s="56"/>
      <c r="R157" s="56">
        <v>213.9</v>
      </c>
      <c r="S157" s="56">
        <v>213.9</v>
      </c>
      <c r="T157" s="49"/>
      <c r="U157" s="50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outlineLevel="2" x14ac:dyDescent="0.35">
      <c r="A158" s="1">
        <v>4</v>
      </c>
      <c r="B158" s="2" t="s">
        <v>409</v>
      </c>
      <c r="C158" s="44"/>
      <c r="D158" s="51"/>
      <c r="E158" s="4"/>
      <c r="F158" s="52" t="s">
        <v>410</v>
      </c>
      <c r="G158" s="33">
        <v>1</v>
      </c>
      <c r="H158" s="53" t="s">
        <v>409</v>
      </c>
      <c r="I158" s="54" t="s">
        <v>354</v>
      </c>
      <c r="J158" s="55"/>
      <c r="K158" s="56">
        <v>1</v>
      </c>
      <c r="L158" s="56">
        <v>36</v>
      </c>
      <c r="M158" s="56"/>
      <c r="N158" s="56"/>
      <c r="O158" s="56"/>
      <c r="P158" s="56"/>
      <c r="Q158" s="56"/>
      <c r="R158" s="56">
        <v>36</v>
      </c>
      <c r="S158" s="56">
        <v>36</v>
      </c>
      <c r="T158" s="49"/>
      <c r="U158" s="50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outlineLevel="2" x14ac:dyDescent="0.35">
      <c r="A159" s="1">
        <v>4</v>
      </c>
      <c r="B159" s="2" t="s">
        <v>411</v>
      </c>
      <c r="C159" s="44"/>
      <c r="D159" s="51"/>
      <c r="E159" s="4"/>
      <c r="F159" s="52" t="s">
        <v>412</v>
      </c>
      <c r="G159" s="33">
        <v>1</v>
      </c>
      <c r="H159" s="53" t="s">
        <v>411</v>
      </c>
      <c r="I159" s="54" t="s">
        <v>357</v>
      </c>
      <c r="J159" s="55"/>
      <c r="K159" s="56">
        <v>1</v>
      </c>
      <c r="L159" s="56">
        <v>38.1</v>
      </c>
      <c r="M159" s="56"/>
      <c r="N159" s="56"/>
      <c r="O159" s="56"/>
      <c r="P159" s="56"/>
      <c r="Q159" s="56"/>
      <c r="R159" s="56">
        <v>38.1</v>
      </c>
      <c r="S159" s="56">
        <v>38.1</v>
      </c>
      <c r="T159" s="49"/>
      <c r="U159" s="50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outlineLevel="2" x14ac:dyDescent="0.35">
      <c r="A160" s="1">
        <v>4</v>
      </c>
      <c r="B160" s="2" t="s">
        <v>413</v>
      </c>
      <c r="C160" s="44"/>
      <c r="D160" s="51"/>
      <c r="E160" s="4"/>
      <c r="F160" s="52" t="s">
        <v>414</v>
      </c>
      <c r="G160" s="33">
        <v>1</v>
      </c>
      <c r="H160" s="53" t="s">
        <v>413</v>
      </c>
      <c r="I160" s="54" t="s">
        <v>360</v>
      </c>
      <c r="J160" s="55"/>
      <c r="K160" s="56">
        <v>1</v>
      </c>
      <c r="L160" s="56">
        <v>30.6</v>
      </c>
      <c r="M160" s="56"/>
      <c r="N160" s="56"/>
      <c r="O160" s="56"/>
      <c r="P160" s="56"/>
      <c r="Q160" s="56"/>
      <c r="R160" s="56">
        <v>30.6</v>
      </c>
      <c r="S160" s="56">
        <v>30.6</v>
      </c>
      <c r="T160" s="49"/>
      <c r="U160" s="5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outlineLevel="2" x14ac:dyDescent="0.35">
      <c r="A161" s="1">
        <v>4</v>
      </c>
      <c r="B161" s="2" t="s">
        <v>415</v>
      </c>
      <c r="C161" s="44"/>
      <c r="D161" s="51"/>
      <c r="E161" s="4"/>
      <c r="F161" s="52" t="s">
        <v>416</v>
      </c>
      <c r="G161" s="33">
        <v>1</v>
      </c>
      <c r="H161" s="53" t="s">
        <v>415</v>
      </c>
      <c r="I161" s="54" t="s">
        <v>363</v>
      </c>
      <c r="J161" s="55"/>
      <c r="K161" s="56">
        <v>1</v>
      </c>
      <c r="L161" s="56">
        <v>23.6</v>
      </c>
      <c r="M161" s="56"/>
      <c r="N161" s="56"/>
      <c r="O161" s="56"/>
      <c r="P161" s="56"/>
      <c r="Q161" s="56"/>
      <c r="R161" s="56">
        <v>23.6</v>
      </c>
      <c r="S161" s="56">
        <v>23.6</v>
      </c>
      <c r="T161" s="49"/>
      <c r="U161" s="50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outlineLevel="2" x14ac:dyDescent="0.35">
      <c r="A162" s="1">
        <v>4</v>
      </c>
      <c r="B162" s="2" t="s">
        <v>417</v>
      </c>
      <c r="C162" s="44"/>
      <c r="D162" s="51"/>
      <c r="E162" s="4"/>
      <c r="F162" s="52" t="s">
        <v>418</v>
      </c>
      <c r="G162" s="33">
        <v>1</v>
      </c>
      <c r="H162" s="53" t="s">
        <v>417</v>
      </c>
      <c r="I162" s="54" t="s">
        <v>369</v>
      </c>
      <c r="J162" s="55"/>
      <c r="K162" s="56">
        <v>1</v>
      </c>
      <c r="L162" s="56">
        <v>177.7</v>
      </c>
      <c r="M162" s="56"/>
      <c r="N162" s="56"/>
      <c r="O162" s="56"/>
      <c r="P162" s="56"/>
      <c r="Q162" s="56"/>
      <c r="R162" s="56">
        <v>177.7</v>
      </c>
      <c r="S162" s="56">
        <v>177.7</v>
      </c>
      <c r="T162" s="49"/>
      <c r="U162" s="50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outlineLevel="2" x14ac:dyDescent="0.35">
      <c r="A163" s="1">
        <v>4</v>
      </c>
      <c r="B163" s="2" t="s">
        <v>419</v>
      </c>
      <c r="C163" s="44"/>
      <c r="D163" s="51"/>
      <c r="E163" s="4"/>
      <c r="F163" s="52" t="s">
        <v>420</v>
      </c>
      <c r="G163" s="33">
        <v>1</v>
      </c>
      <c r="H163" s="53" t="s">
        <v>419</v>
      </c>
      <c r="I163" s="54" t="s">
        <v>372</v>
      </c>
      <c r="J163" s="55"/>
      <c r="K163" s="56">
        <v>1</v>
      </c>
      <c r="L163" s="56">
        <v>9.1999999999999993</v>
      </c>
      <c r="M163" s="56"/>
      <c r="N163" s="56"/>
      <c r="O163" s="56"/>
      <c r="P163" s="56"/>
      <c r="Q163" s="56"/>
      <c r="R163" s="56">
        <v>9.1999999999999993</v>
      </c>
      <c r="S163" s="56">
        <v>9.1999999999999993</v>
      </c>
      <c r="T163" s="49"/>
      <c r="U163" s="50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outlineLevel="2" x14ac:dyDescent="0.35">
      <c r="A164" s="1">
        <v>4</v>
      </c>
      <c r="B164" s="2" t="s">
        <v>421</v>
      </c>
      <c r="C164" s="44"/>
      <c r="D164" s="51"/>
      <c r="E164" s="4"/>
      <c r="F164" s="52" t="s">
        <v>422</v>
      </c>
      <c r="G164" s="33">
        <v>1</v>
      </c>
      <c r="H164" s="53" t="s">
        <v>421</v>
      </c>
      <c r="I164" s="54" t="s">
        <v>375</v>
      </c>
      <c r="J164" s="55"/>
      <c r="K164" s="56">
        <v>1</v>
      </c>
      <c r="L164" s="56">
        <v>15.2</v>
      </c>
      <c r="M164" s="56"/>
      <c r="N164" s="56"/>
      <c r="O164" s="56"/>
      <c r="P164" s="56"/>
      <c r="Q164" s="56"/>
      <c r="R164" s="56">
        <v>15.2</v>
      </c>
      <c r="S164" s="56">
        <v>15.2</v>
      </c>
      <c r="T164" s="49"/>
      <c r="U164" s="50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outlineLevel="2" x14ac:dyDescent="0.35">
      <c r="A165" s="1">
        <v>4</v>
      </c>
      <c r="B165" s="2" t="s">
        <v>423</v>
      </c>
      <c r="C165" s="44"/>
      <c r="D165" s="51"/>
      <c r="E165" s="4"/>
      <c r="F165" s="52" t="s">
        <v>424</v>
      </c>
      <c r="G165" s="33">
        <v>1</v>
      </c>
      <c r="H165" s="53" t="s">
        <v>423</v>
      </c>
      <c r="I165" s="54" t="s">
        <v>378</v>
      </c>
      <c r="J165" s="55"/>
      <c r="K165" s="56">
        <v>1</v>
      </c>
      <c r="L165" s="56">
        <v>192.9</v>
      </c>
      <c r="M165" s="56"/>
      <c r="N165" s="56"/>
      <c r="O165" s="56"/>
      <c r="P165" s="56"/>
      <c r="Q165" s="56"/>
      <c r="R165" s="56">
        <v>192.9</v>
      </c>
      <c r="S165" s="56">
        <v>192.9</v>
      </c>
      <c r="T165" s="49"/>
      <c r="U165" s="50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outlineLevel="2" x14ac:dyDescent="0.35">
      <c r="A166" s="1">
        <v>4</v>
      </c>
      <c r="B166" s="2" t="s">
        <v>425</v>
      </c>
      <c r="C166" s="44"/>
      <c r="D166" s="51"/>
      <c r="E166" s="4"/>
      <c r="F166" s="52" t="s">
        <v>426</v>
      </c>
      <c r="G166" s="33">
        <v>1</v>
      </c>
      <c r="H166" s="53" t="s">
        <v>425</v>
      </c>
      <c r="I166" s="54" t="s">
        <v>381</v>
      </c>
      <c r="J166" s="55"/>
      <c r="K166" s="56">
        <v>1</v>
      </c>
      <c r="L166" s="56">
        <v>51</v>
      </c>
      <c r="M166" s="56"/>
      <c r="N166" s="56"/>
      <c r="O166" s="56"/>
      <c r="P166" s="56"/>
      <c r="Q166" s="56"/>
      <c r="R166" s="56">
        <v>51</v>
      </c>
      <c r="S166" s="56">
        <v>51</v>
      </c>
      <c r="T166" s="49"/>
      <c r="U166" s="50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ht="72.5" outlineLevel="2" x14ac:dyDescent="0.35">
      <c r="A167" s="1">
        <v>3</v>
      </c>
      <c r="B167" s="2" t="s">
        <v>427</v>
      </c>
      <c r="C167" s="44" t="s">
        <v>50</v>
      </c>
      <c r="D167" s="51">
        <v>92760</v>
      </c>
      <c r="E167" s="4" t="s">
        <v>45</v>
      </c>
      <c r="F167" s="4" t="s">
        <v>428</v>
      </c>
      <c r="G167" s="33">
        <v>1</v>
      </c>
      <c r="H167" s="46" t="s">
        <v>427</v>
      </c>
      <c r="I167" s="47" t="s">
        <v>429</v>
      </c>
      <c r="J167" s="48"/>
      <c r="K167" s="48"/>
      <c r="L167" s="49"/>
      <c r="M167" s="49"/>
      <c r="N167" s="49"/>
      <c r="O167" s="49"/>
      <c r="P167" s="49"/>
      <c r="Q167" s="49"/>
      <c r="R167" s="49"/>
      <c r="S167" s="49"/>
      <c r="T167" s="49">
        <v>10</v>
      </c>
      <c r="U167" s="50" t="s">
        <v>273</v>
      </c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spans="1:35" outlineLevel="2" x14ac:dyDescent="0.35">
      <c r="A168" s="1">
        <v>4</v>
      </c>
      <c r="B168" s="2" t="s">
        <v>430</v>
      </c>
      <c r="C168" s="44"/>
      <c r="D168" s="51"/>
      <c r="E168" s="4"/>
      <c r="F168" s="52" t="s">
        <v>431</v>
      </c>
      <c r="G168" s="33">
        <v>1</v>
      </c>
      <c r="H168" s="53" t="s">
        <v>430</v>
      </c>
      <c r="I168" s="54" t="s">
        <v>369</v>
      </c>
      <c r="J168" s="55"/>
      <c r="K168" s="56">
        <v>1</v>
      </c>
      <c r="L168" s="56">
        <v>0.2</v>
      </c>
      <c r="M168" s="56"/>
      <c r="N168" s="56"/>
      <c r="O168" s="56"/>
      <c r="P168" s="56"/>
      <c r="Q168" s="56"/>
      <c r="R168" s="56">
        <v>0.2</v>
      </c>
      <c r="S168" s="56">
        <v>0.2</v>
      </c>
      <c r="T168" s="49"/>
      <c r="U168" s="50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spans="1:35" outlineLevel="2" x14ac:dyDescent="0.35">
      <c r="A169" s="1">
        <v>4</v>
      </c>
      <c r="B169" s="2" t="s">
        <v>432</v>
      </c>
      <c r="C169" s="44"/>
      <c r="D169" s="51"/>
      <c r="E169" s="4"/>
      <c r="F169" s="52" t="s">
        <v>433</v>
      </c>
      <c r="G169" s="33">
        <v>1</v>
      </c>
      <c r="H169" s="53" t="s">
        <v>432</v>
      </c>
      <c r="I169" s="54" t="s">
        <v>378</v>
      </c>
      <c r="J169" s="55"/>
      <c r="K169" s="56">
        <v>1</v>
      </c>
      <c r="L169" s="56">
        <v>9.8000000000000007</v>
      </c>
      <c r="M169" s="56"/>
      <c r="N169" s="56"/>
      <c r="O169" s="56"/>
      <c r="P169" s="56"/>
      <c r="Q169" s="56"/>
      <c r="R169" s="56">
        <v>9.8000000000000007</v>
      </c>
      <c r="S169" s="56">
        <v>9.8000000000000007</v>
      </c>
      <c r="T169" s="49"/>
      <c r="U169" s="50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spans="1:35" ht="72.5" outlineLevel="2" x14ac:dyDescent="0.35">
      <c r="A170" s="1">
        <v>3</v>
      </c>
      <c r="B170" s="2" t="s">
        <v>434</v>
      </c>
      <c r="C170" s="44" t="s">
        <v>50</v>
      </c>
      <c r="D170" s="51">
        <v>92761</v>
      </c>
      <c r="E170" s="4" t="s">
        <v>45</v>
      </c>
      <c r="F170" s="4" t="s">
        <v>435</v>
      </c>
      <c r="G170" s="33">
        <v>1</v>
      </c>
      <c r="H170" s="46" t="s">
        <v>434</v>
      </c>
      <c r="I170" s="47" t="s">
        <v>436</v>
      </c>
      <c r="J170" s="48"/>
      <c r="K170" s="48"/>
      <c r="L170" s="49"/>
      <c r="M170" s="49"/>
      <c r="N170" s="49"/>
      <c r="O170" s="49"/>
      <c r="P170" s="49"/>
      <c r="Q170" s="49"/>
      <c r="R170" s="49"/>
      <c r="S170" s="49"/>
      <c r="T170" s="49">
        <v>880.59999999999991</v>
      </c>
      <c r="U170" s="50" t="s">
        <v>273</v>
      </c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spans="1:35" outlineLevel="2" x14ac:dyDescent="0.35">
      <c r="A171" s="1">
        <v>4</v>
      </c>
      <c r="B171" s="2" t="s">
        <v>437</v>
      </c>
      <c r="C171" s="44"/>
      <c r="D171" s="51"/>
      <c r="E171" s="4"/>
      <c r="F171" s="52" t="s">
        <v>438</v>
      </c>
      <c r="G171" s="33">
        <v>1</v>
      </c>
      <c r="H171" s="53" t="s">
        <v>437</v>
      </c>
      <c r="I171" s="54" t="s">
        <v>369</v>
      </c>
      <c r="J171" s="55"/>
      <c r="K171" s="56">
        <v>1</v>
      </c>
      <c r="L171" s="56">
        <v>408.5</v>
      </c>
      <c r="M171" s="56"/>
      <c r="N171" s="56"/>
      <c r="O171" s="56"/>
      <c r="P171" s="56"/>
      <c r="Q171" s="56"/>
      <c r="R171" s="56">
        <v>408.5</v>
      </c>
      <c r="S171" s="56">
        <v>408.5</v>
      </c>
      <c r="T171" s="49"/>
      <c r="U171" s="50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spans="1:35" outlineLevel="2" x14ac:dyDescent="0.35">
      <c r="A172" s="1">
        <v>4</v>
      </c>
      <c r="B172" s="2" t="s">
        <v>439</v>
      </c>
      <c r="C172" s="44"/>
      <c r="D172" s="51"/>
      <c r="E172" s="4"/>
      <c r="F172" s="52" t="s">
        <v>440</v>
      </c>
      <c r="G172" s="33">
        <v>1</v>
      </c>
      <c r="H172" s="53" t="s">
        <v>439</v>
      </c>
      <c r="I172" s="54" t="s">
        <v>372</v>
      </c>
      <c r="J172" s="55"/>
      <c r="K172" s="56">
        <v>1</v>
      </c>
      <c r="L172" s="56">
        <v>23.2</v>
      </c>
      <c r="M172" s="56"/>
      <c r="N172" s="56"/>
      <c r="O172" s="56"/>
      <c r="P172" s="56"/>
      <c r="Q172" s="56"/>
      <c r="R172" s="56">
        <v>23.2</v>
      </c>
      <c r="S172" s="56">
        <v>23.2</v>
      </c>
      <c r="T172" s="49"/>
      <c r="U172" s="50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spans="1:35" outlineLevel="2" x14ac:dyDescent="0.35">
      <c r="A173" s="1">
        <v>4</v>
      </c>
      <c r="B173" s="2" t="s">
        <v>441</v>
      </c>
      <c r="C173" s="44"/>
      <c r="D173" s="51"/>
      <c r="E173" s="4"/>
      <c r="F173" s="52" t="s">
        <v>442</v>
      </c>
      <c r="G173" s="33">
        <v>1</v>
      </c>
      <c r="H173" s="53" t="s">
        <v>441</v>
      </c>
      <c r="I173" s="54" t="s">
        <v>375</v>
      </c>
      <c r="J173" s="55"/>
      <c r="K173" s="56">
        <v>1</v>
      </c>
      <c r="L173" s="56">
        <v>32.299999999999997</v>
      </c>
      <c r="M173" s="56"/>
      <c r="N173" s="56"/>
      <c r="O173" s="56"/>
      <c r="P173" s="56"/>
      <c r="Q173" s="56"/>
      <c r="R173" s="56">
        <v>32.299999999999997</v>
      </c>
      <c r="S173" s="56">
        <v>32.299999999999997</v>
      </c>
      <c r="T173" s="49"/>
      <c r="U173" s="50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spans="1:35" outlineLevel="2" x14ac:dyDescent="0.35">
      <c r="A174" s="1">
        <v>4</v>
      </c>
      <c r="B174" s="2" t="s">
        <v>443</v>
      </c>
      <c r="C174" s="44"/>
      <c r="D174" s="51"/>
      <c r="E174" s="4"/>
      <c r="F174" s="52" t="s">
        <v>444</v>
      </c>
      <c r="G174" s="33">
        <v>1</v>
      </c>
      <c r="H174" s="53" t="s">
        <v>443</v>
      </c>
      <c r="I174" s="54" t="s">
        <v>378</v>
      </c>
      <c r="J174" s="55"/>
      <c r="K174" s="56">
        <v>1</v>
      </c>
      <c r="L174" s="56">
        <v>331.3</v>
      </c>
      <c r="M174" s="56"/>
      <c r="N174" s="56"/>
      <c r="O174" s="56"/>
      <c r="P174" s="56"/>
      <c r="Q174" s="56"/>
      <c r="R174" s="56">
        <v>331.3</v>
      </c>
      <c r="S174" s="56">
        <v>331.3</v>
      </c>
      <c r="T174" s="49"/>
      <c r="U174" s="50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spans="1:35" outlineLevel="2" x14ac:dyDescent="0.35">
      <c r="A175" s="1">
        <v>4</v>
      </c>
      <c r="B175" s="2" t="s">
        <v>445</v>
      </c>
      <c r="C175" s="44"/>
      <c r="D175" s="51"/>
      <c r="E175" s="4"/>
      <c r="F175" s="52" t="s">
        <v>446</v>
      </c>
      <c r="G175" s="33">
        <v>1</v>
      </c>
      <c r="H175" s="53" t="s">
        <v>445</v>
      </c>
      <c r="I175" s="54" t="s">
        <v>381</v>
      </c>
      <c r="J175" s="55"/>
      <c r="K175" s="56">
        <v>1</v>
      </c>
      <c r="L175" s="56">
        <v>85.3</v>
      </c>
      <c r="M175" s="56"/>
      <c r="N175" s="56"/>
      <c r="O175" s="56"/>
      <c r="P175" s="56"/>
      <c r="Q175" s="56"/>
      <c r="R175" s="56">
        <v>85.3</v>
      </c>
      <c r="S175" s="56">
        <v>85.3</v>
      </c>
      <c r="T175" s="49"/>
      <c r="U175" s="50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spans="1:35" ht="72.5" outlineLevel="2" x14ac:dyDescent="0.35">
      <c r="A176" s="1">
        <v>3</v>
      </c>
      <c r="B176" s="2" t="s">
        <v>447</v>
      </c>
      <c r="C176" s="44" t="s">
        <v>50</v>
      </c>
      <c r="D176" s="51">
        <v>92762</v>
      </c>
      <c r="E176" s="4" t="s">
        <v>45</v>
      </c>
      <c r="F176" s="4" t="s">
        <v>448</v>
      </c>
      <c r="G176" s="33">
        <v>1</v>
      </c>
      <c r="H176" s="46" t="s">
        <v>447</v>
      </c>
      <c r="I176" s="47" t="s">
        <v>449</v>
      </c>
      <c r="J176" s="48"/>
      <c r="K176" s="48"/>
      <c r="L176" s="49"/>
      <c r="M176" s="49"/>
      <c r="N176" s="49"/>
      <c r="O176" s="49"/>
      <c r="P176" s="49"/>
      <c r="Q176" s="49"/>
      <c r="R176" s="49"/>
      <c r="S176" s="49"/>
      <c r="T176" s="49">
        <v>1253.1999999999998</v>
      </c>
      <c r="U176" s="50" t="s">
        <v>273</v>
      </c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spans="1:35" outlineLevel="2" x14ac:dyDescent="0.35">
      <c r="A177" s="1">
        <v>4</v>
      </c>
      <c r="B177" s="2" t="s">
        <v>450</v>
      </c>
      <c r="C177" s="44"/>
      <c r="D177" s="51"/>
      <c r="E177" s="4"/>
      <c r="F177" s="52" t="s">
        <v>451</v>
      </c>
      <c r="G177" s="33">
        <v>1</v>
      </c>
      <c r="H177" s="53" t="s">
        <v>450</v>
      </c>
      <c r="I177" s="54" t="s">
        <v>345</v>
      </c>
      <c r="J177" s="55"/>
      <c r="K177" s="56">
        <v>1</v>
      </c>
      <c r="L177" s="56">
        <v>322.8</v>
      </c>
      <c r="M177" s="56"/>
      <c r="N177" s="56"/>
      <c r="O177" s="56"/>
      <c r="P177" s="56"/>
      <c r="Q177" s="56"/>
      <c r="R177" s="56">
        <v>322.8</v>
      </c>
      <c r="S177" s="56">
        <v>322.8</v>
      </c>
      <c r="T177" s="49"/>
      <c r="U177" s="50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spans="1:35" outlineLevel="2" x14ac:dyDescent="0.35">
      <c r="A178" s="1">
        <v>4</v>
      </c>
      <c r="B178" s="2" t="s">
        <v>452</v>
      </c>
      <c r="C178" s="44"/>
      <c r="D178" s="51"/>
      <c r="E178" s="4"/>
      <c r="F178" s="52" t="s">
        <v>453</v>
      </c>
      <c r="G178" s="33">
        <v>1</v>
      </c>
      <c r="H178" s="53" t="s">
        <v>452</v>
      </c>
      <c r="I178" s="54" t="s">
        <v>348</v>
      </c>
      <c r="J178" s="55"/>
      <c r="K178" s="56">
        <v>1</v>
      </c>
      <c r="L178" s="56">
        <v>167.5</v>
      </c>
      <c r="M178" s="56"/>
      <c r="N178" s="56"/>
      <c r="O178" s="56"/>
      <c r="P178" s="56"/>
      <c r="Q178" s="56"/>
      <c r="R178" s="56">
        <v>167.5</v>
      </c>
      <c r="S178" s="56">
        <v>167.5</v>
      </c>
      <c r="T178" s="49"/>
      <c r="U178" s="50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spans="1:35" outlineLevel="2" x14ac:dyDescent="0.35">
      <c r="A179" s="1">
        <v>4</v>
      </c>
      <c r="B179" s="2" t="s">
        <v>454</v>
      </c>
      <c r="C179" s="44"/>
      <c r="D179" s="51"/>
      <c r="E179" s="4"/>
      <c r="F179" s="52" t="s">
        <v>455</v>
      </c>
      <c r="G179" s="33">
        <v>1</v>
      </c>
      <c r="H179" s="53" t="s">
        <v>454</v>
      </c>
      <c r="I179" s="54" t="s">
        <v>351</v>
      </c>
      <c r="J179" s="55"/>
      <c r="K179" s="56">
        <v>1</v>
      </c>
      <c r="L179" s="56">
        <v>411.5</v>
      </c>
      <c r="M179" s="56"/>
      <c r="N179" s="56"/>
      <c r="O179" s="56"/>
      <c r="P179" s="56"/>
      <c r="Q179" s="56"/>
      <c r="R179" s="56">
        <v>411.5</v>
      </c>
      <c r="S179" s="56">
        <v>411.5</v>
      </c>
      <c r="T179" s="49"/>
      <c r="U179" s="50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spans="1:35" outlineLevel="2" x14ac:dyDescent="0.35">
      <c r="A180" s="1">
        <v>4</v>
      </c>
      <c r="B180" s="2" t="s">
        <v>456</v>
      </c>
      <c r="C180" s="44"/>
      <c r="D180" s="51"/>
      <c r="E180" s="4"/>
      <c r="F180" s="52" t="s">
        <v>457</v>
      </c>
      <c r="G180" s="33">
        <v>1</v>
      </c>
      <c r="H180" s="53" t="s">
        <v>456</v>
      </c>
      <c r="I180" s="54" t="s">
        <v>354</v>
      </c>
      <c r="J180" s="55"/>
      <c r="K180" s="56">
        <v>1</v>
      </c>
      <c r="L180" s="56">
        <v>96.1</v>
      </c>
      <c r="M180" s="56"/>
      <c r="N180" s="56"/>
      <c r="O180" s="56"/>
      <c r="P180" s="56"/>
      <c r="Q180" s="56"/>
      <c r="R180" s="56">
        <v>96.1</v>
      </c>
      <c r="S180" s="56">
        <v>96.1</v>
      </c>
      <c r="T180" s="49"/>
      <c r="U180" s="5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spans="1:35" outlineLevel="2" x14ac:dyDescent="0.35">
      <c r="A181" s="1">
        <v>4</v>
      </c>
      <c r="B181" s="2" t="s">
        <v>458</v>
      </c>
      <c r="C181" s="44"/>
      <c r="D181" s="51"/>
      <c r="E181" s="4"/>
      <c r="F181" s="52" t="s">
        <v>459</v>
      </c>
      <c r="G181" s="33">
        <v>1</v>
      </c>
      <c r="H181" s="53" t="s">
        <v>458</v>
      </c>
      <c r="I181" s="54" t="s">
        <v>357</v>
      </c>
      <c r="J181" s="55"/>
      <c r="K181" s="56">
        <v>1</v>
      </c>
      <c r="L181" s="56">
        <v>99.9</v>
      </c>
      <c r="M181" s="56"/>
      <c r="N181" s="56"/>
      <c r="O181" s="56"/>
      <c r="P181" s="56"/>
      <c r="Q181" s="56"/>
      <c r="R181" s="56">
        <v>99.9</v>
      </c>
      <c r="S181" s="56">
        <v>99.9</v>
      </c>
      <c r="T181" s="49"/>
      <c r="U181" s="50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spans="1:35" outlineLevel="2" x14ac:dyDescent="0.35">
      <c r="A182" s="1">
        <v>4</v>
      </c>
      <c r="B182" s="2" t="s">
        <v>460</v>
      </c>
      <c r="C182" s="44"/>
      <c r="D182" s="51"/>
      <c r="E182" s="4"/>
      <c r="F182" s="52" t="s">
        <v>461</v>
      </c>
      <c r="G182" s="33">
        <v>1</v>
      </c>
      <c r="H182" s="53" t="s">
        <v>460</v>
      </c>
      <c r="I182" s="54" t="s">
        <v>360</v>
      </c>
      <c r="J182" s="55"/>
      <c r="K182" s="56">
        <v>1</v>
      </c>
      <c r="L182" s="56">
        <v>54.3</v>
      </c>
      <c r="M182" s="56"/>
      <c r="N182" s="56"/>
      <c r="O182" s="56"/>
      <c r="P182" s="56"/>
      <c r="Q182" s="56"/>
      <c r="R182" s="56">
        <v>54.3</v>
      </c>
      <c r="S182" s="56">
        <v>54.3</v>
      </c>
      <c r="T182" s="49"/>
      <c r="U182" s="50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spans="1:35" outlineLevel="2" x14ac:dyDescent="0.35">
      <c r="A183" s="1">
        <v>4</v>
      </c>
      <c r="B183" s="2" t="s">
        <v>462</v>
      </c>
      <c r="C183" s="44"/>
      <c r="D183" s="51"/>
      <c r="E183" s="4"/>
      <c r="F183" s="52" t="s">
        <v>463</v>
      </c>
      <c r="G183" s="33">
        <v>1</v>
      </c>
      <c r="H183" s="53" t="s">
        <v>462</v>
      </c>
      <c r="I183" s="54" t="s">
        <v>363</v>
      </c>
      <c r="J183" s="55"/>
      <c r="K183" s="56">
        <v>1</v>
      </c>
      <c r="L183" s="56">
        <v>34.1</v>
      </c>
      <c r="M183" s="56"/>
      <c r="N183" s="56"/>
      <c r="O183" s="56"/>
      <c r="P183" s="56"/>
      <c r="Q183" s="56"/>
      <c r="R183" s="56">
        <v>34.1</v>
      </c>
      <c r="S183" s="56">
        <v>34.1</v>
      </c>
      <c r="T183" s="49"/>
      <c r="U183" s="50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spans="1:35" outlineLevel="2" x14ac:dyDescent="0.35">
      <c r="A184" s="1">
        <v>5</v>
      </c>
      <c r="B184" s="2" t="s">
        <v>464</v>
      </c>
      <c r="C184" s="44"/>
      <c r="D184" s="51"/>
      <c r="E184" s="4"/>
      <c r="F184" s="52" t="s">
        <v>465</v>
      </c>
      <c r="G184" s="33">
        <v>1</v>
      </c>
      <c r="H184" s="53" t="s">
        <v>464</v>
      </c>
      <c r="I184" s="54" t="s">
        <v>375</v>
      </c>
      <c r="J184" s="55"/>
      <c r="K184" s="56">
        <v>1</v>
      </c>
      <c r="L184" s="56">
        <v>26.1</v>
      </c>
      <c r="M184" s="56"/>
      <c r="N184" s="56"/>
      <c r="O184" s="56"/>
      <c r="P184" s="56"/>
      <c r="Q184" s="56"/>
      <c r="R184" s="56">
        <v>26.1</v>
      </c>
      <c r="S184" s="56">
        <v>26.1</v>
      </c>
      <c r="T184" s="49"/>
      <c r="U184" s="50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spans="1:35" outlineLevel="2" x14ac:dyDescent="0.35">
      <c r="A185" s="1">
        <v>5</v>
      </c>
      <c r="B185" s="2" t="s">
        <v>466</v>
      </c>
      <c r="C185" s="44"/>
      <c r="D185" s="51"/>
      <c r="E185" s="4"/>
      <c r="F185" s="52" t="s">
        <v>467</v>
      </c>
      <c r="G185" s="33">
        <v>1</v>
      </c>
      <c r="H185" s="53" t="s">
        <v>466</v>
      </c>
      <c r="I185" s="54" t="s">
        <v>378</v>
      </c>
      <c r="J185" s="55"/>
      <c r="K185" s="56">
        <v>1</v>
      </c>
      <c r="L185" s="56">
        <v>40.9</v>
      </c>
      <c r="M185" s="56"/>
      <c r="N185" s="56"/>
      <c r="O185" s="56"/>
      <c r="P185" s="56"/>
      <c r="Q185" s="56"/>
      <c r="R185" s="56">
        <v>40.9</v>
      </c>
      <c r="S185" s="56">
        <v>40.9</v>
      </c>
      <c r="T185" s="49"/>
      <c r="U185" s="50"/>
      <c r="W185"/>
      <c r="X185"/>
      <c r="Y185"/>
      <c r="Z185"/>
      <c r="AA185"/>
      <c r="AB185"/>
      <c r="AC185"/>
      <c r="AD185"/>
      <c r="AE185"/>
      <c r="AF185"/>
      <c r="AG185"/>
      <c r="AH185"/>
      <c r="AI185"/>
    </row>
    <row r="186" spans="1:35" ht="72.5" outlineLevel="2" x14ac:dyDescent="0.35">
      <c r="A186" s="1">
        <v>3</v>
      </c>
      <c r="B186" s="2" t="s">
        <v>468</v>
      </c>
      <c r="C186" s="44" t="s">
        <v>50</v>
      </c>
      <c r="D186" s="51">
        <v>92763</v>
      </c>
      <c r="E186" s="4" t="s">
        <v>45</v>
      </c>
      <c r="F186" s="4" t="s">
        <v>469</v>
      </c>
      <c r="G186" s="33">
        <v>1</v>
      </c>
      <c r="H186" s="46" t="s">
        <v>468</v>
      </c>
      <c r="I186" s="47" t="s">
        <v>470</v>
      </c>
      <c r="J186" s="48"/>
      <c r="K186" s="48"/>
      <c r="L186" s="49"/>
      <c r="M186" s="49"/>
      <c r="N186" s="49"/>
      <c r="O186" s="49"/>
      <c r="P186" s="49"/>
      <c r="Q186" s="49"/>
      <c r="R186" s="49"/>
      <c r="S186" s="49"/>
      <c r="T186" s="49">
        <v>656.8</v>
      </c>
      <c r="U186" s="50" t="s">
        <v>273</v>
      </c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spans="1:35" outlineLevel="2" x14ac:dyDescent="0.35">
      <c r="A187" s="1">
        <v>4</v>
      </c>
      <c r="B187" s="2" t="s">
        <v>471</v>
      </c>
      <c r="C187" s="44"/>
      <c r="D187" s="51"/>
      <c r="E187" s="4"/>
      <c r="F187" s="52" t="s">
        <v>472</v>
      </c>
      <c r="G187" s="33">
        <v>1</v>
      </c>
      <c r="H187" s="53" t="s">
        <v>471</v>
      </c>
      <c r="I187" s="54" t="s">
        <v>345</v>
      </c>
      <c r="J187" s="55"/>
      <c r="K187" s="56">
        <v>1</v>
      </c>
      <c r="L187" s="56">
        <v>136.80000000000001</v>
      </c>
      <c r="M187" s="56"/>
      <c r="N187" s="56"/>
      <c r="O187" s="56"/>
      <c r="P187" s="56"/>
      <c r="Q187" s="56"/>
      <c r="R187" s="56">
        <v>136.80000000000001</v>
      </c>
      <c r="S187" s="56">
        <v>136.80000000000001</v>
      </c>
      <c r="T187" s="49"/>
      <c r="U187" s="50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spans="1:35" outlineLevel="2" x14ac:dyDescent="0.35">
      <c r="A188" s="1">
        <v>4</v>
      </c>
      <c r="B188" s="2" t="s">
        <v>473</v>
      </c>
      <c r="C188" s="44"/>
      <c r="D188" s="51"/>
      <c r="E188" s="4"/>
      <c r="F188" s="52" t="s">
        <v>474</v>
      </c>
      <c r="G188" s="33">
        <v>1</v>
      </c>
      <c r="H188" s="53" t="s">
        <v>473</v>
      </c>
      <c r="I188" s="54" t="s">
        <v>348</v>
      </c>
      <c r="J188" s="55"/>
      <c r="K188" s="56">
        <v>1</v>
      </c>
      <c r="L188" s="56">
        <v>80.7</v>
      </c>
      <c r="M188" s="56"/>
      <c r="N188" s="56"/>
      <c r="O188" s="56"/>
      <c r="P188" s="56"/>
      <c r="Q188" s="56"/>
      <c r="R188" s="56">
        <v>80.7</v>
      </c>
      <c r="S188" s="56">
        <v>80.7</v>
      </c>
      <c r="T188" s="49"/>
      <c r="U188" s="50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spans="1:35" outlineLevel="2" x14ac:dyDescent="0.35">
      <c r="A189" s="1">
        <v>4</v>
      </c>
      <c r="B189" s="2" t="s">
        <v>475</v>
      </c>
      <c r="C189" s="44"/>
      <c r="D189" s="51"/>
      <c r="E189" s="4"/>
      <c r="F189" s="52" t="s">
        <v>476</v>
      </c>
      <c r="G189" s="33">
        <v>1</v>
      </c>
      <c r="H189" s="53" t="s">
        <v>475</v>
      </c>
      <c r="I189" s="54" t="s">
        <v>351</v>
      </c>
      <c r="J189" s="55"/>
      <c r="K189" s="56">
        <v>1</v>
      </c>
      <c r="L189" s="56">
        <v>196.7</v>
      </c>
      <c r="M189" s="56"/>
      <c r="N189" s="56"/>
      <c r="O189" s="56"/>
      <c r="P189" s="56"/>
      <c r="Q189" s="56"/>
      <c r="R189" s="56">
        <v>196.7</v>
      </c>
      <c r="S189" s="56">
        <v>196.7</v>
      </c>
      <c r="T189" s="49"/>
      <c r="U189" s="50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spans="1:35" outlineLevel="2" x14ac:dyDescent="0.35">
      <c r="A190" s="1">
        <v>4</v>
      </c>
      <c r="B190" s="2" t="s">
        <v>477</v>
      </c>
      <c r="C190" s="44"/>
      <c r="D190" s="51"/>
      <c r="E190" s="4"/>
      <c r="F190" s="52" t="s">
        <v>478</v>
      </c>
      <c r="G190" s="33">
        <v>1</v>
      </c>
      <c r="H190" s="53" t="s">
        <v>477</v>
      </c>
      <c r="I190" s="54" t="s">
        <v>354</v>
      </c>
      <c r="J190" s="55"/>
      <c r="K190" s="56">
        <v>1</v>
      </c>
      <c r="L190" s="56">
        <v>58</v>
      </c>
      <c r="M190" s="56"/>
      <c r="N190" s="56"/>
      <c r="O190" s="56"/>
      <c r="P190" s="56"/>
      <c r="Q190" s="56"/>
      <c r="R190" s="56">
        <v>58</v>
      </c>
      <c r="S190" s="56">
        <v>58</v>
      </c>
      <c r="T190" s="49"/>
      <c r="U190" s="5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spans="1:35" outlineLevel="2" x14ac:dyDescent="0.35">
      <c r="A191" s="1">
        <v>4</v>
      </c>
      <c r="B191" s="2" t="s">
        <v>479</v>
      </c>
      <c r="C191" s="44"/>
      <c r="D191" s="51"/>
      <c r="E191" s="4"/>
      <c r="F191" s="52" t="s">
        <v>480</v>
      </c>
      <c r="G191" s="33">
        <v>1</v>
      </c>
      <c r="H191" s="53" t="s">
        <v>479</v>
      </c>
      <c r="I191" s="54" t="s">
        <v>357</v>
      </c>
      <c r="J191" s="55"/>
      <c r="K191" s="56">
        <v>1</v>
      </c>
      <c r="L191" s="56">
        <v>64.8</v>
      </c>
      <c r="M191" s="56"/>
      <c r="N191" s="56"/>
      <c r="O191" s="56"/>
      <c r="P191" s="56"/>
      <c r="Q191" s="56"/>
      <c r="R191" s="56">
        <v>64.8</v>
      </c>
      <c r="S191" s="56">
        <v>64.8</v>
      </c>
      <c r="T191" s="49"/>
      <c r="U191" s="50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spans="1:35" outlineLevel="2" x14ac:dyDescent="0.35">
      <c r="A192" s="1">
        <v>4</v>
      </c>
      <c r="B192" s="2" t="s">
        <v>481</v>
      </c>
      <c r="C192" s="44"/>
      <c r="D192" s="51"/>
      <c r="E192" s="4"/>
      <c r="F192" s="52" t="s">
        <v>482</v>
      </c>
      <c r="G192" s="33">
        <v>2</v>
      </c>
      <c r="H192" s="53" t="s">
        <v>481</v>
      </c>
      <c r="I192" s="54" t="s">
        <v>360</v>
      </c>
      <c r="J192" s="55"/>
      <c r="K192" s="56">
        <v>1</v>
      </c>
      <c r="L192" s="56">
        <v>26.8</v>
      </c>
      <c r="M192" s="56"/>
      <c r="N192" s="56"/>
      <c r="O192" s="56"/>
      <c r="P192" s="56"/>
      <c r="Q192" s="56"/>
      <c r="R192" s="56">
        <v>26.8</v>
      </c>
      <c r="S192" s="56">
        <v>26.8</v>
      </c>
      <c r="T192" s="49"/>
      <c r="U192" s="50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pans="1:35" outlineLevel="2" x14ac:dyDescent="0.35">
      <c r="A193" s="1">
        <v>4</v>
      </c>
      <c r="B193" s="2" t="s">
        <v>483</v>
      </c>
      <c r="C193" s="44"/>
      <c r="D193" s="51"/>
      <c r="E193" s="4"/>
      <c r="F193" s="52" t="s">
        <v>484</v>
      </c>
      <c r="G193" s="33">
        <v>3</v>
      </c>
      <c r="H193" s="53" t="s">
        <v>483</v>
      </c>
      <c r="I193" s="54" t="s">
        <v>363</v>
      </c>
      <c r="J193" s="55"/>
      <c r="K193" s="56">
        <v>1</v>
      </c>
      <c r="L193" s="56">
        <v>17.100000000000001</v>
      </c>
      <c r="M193" s="56"/>
      <c r="N193" s="56"/>
      <c r="O193" s="56"/>
      <c r="P193" s="56"/>
      <c r="Q193" s="56"/>
      <c r="R193" s="56">
        <v>17.100000000000001</v>
      </c>
      <c r="S193" s="56">
        <v>17.100000000000001</v>
      </c>
      <c r="T193" s="49"/>
      <c r="U193" s="50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spans="1:35" outlineLevel="2" x14ac:dyDescent="0.35">
      <c r="A194" s="1">
        <v>4</v>
      </c>
      <c r="B194" s="2" t="s">
        <v>485</v>
      </c>
      <c r="C194" s="44"/>
      <c r="D194" s="51"/>
      <c r="E194" s="4"/>
      <c r="F194" s="52" t="s">
        <v>486</v>
      </c>
      <c r="G194" s="33">
        <v>1</v>
      </c>
      <c r="H194" s="53" t="s">
        <v>485</v>
      </c>
      <c r="I194" s="54" t="s">
        <v>378</v>
      </c>
      <c r="J194" s="55"/>
      <c r="K194" s="56">
        <v>1</v>
      </c>
      <c r="L194" s="56">
        <v>75.900000000000006</v>
      </c>
      <c r="M194" s="56"/>
      <c r="N194" s="56"/>
      <c r="O194" s="56"/>
      <c r="P194" s="56"/>
      <c r="Q194" s="56"/>
      <c r="R194" s="56">
        <v>75.900000000000006</v>
      </c>
      <c r="S194" s="56">
        <v>75.900000000000006</v>
      </c>
      <c r="T194" s="49"/>
      <c r="U194" s="50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spans="1:35" ht="58" outlineLevel="2" x14ac:dyDescent="0.35">
      <c r="A195" s="1">
        <v>3</v>
      </c>
      <c r="B195" s="2" t="s">
        <v>487</v>
      </c>
      <c r="C195" s="44" t="s">
        <v>50</v>
      </c>
      <c r="D195" s="51">
        <v>92768</v>
      </c>
      <c r="E195" s="4" t="s">
        <v>45</v>
      </c>
      <c r="F195" s="4" t="s">
        <v>488</v>
      </c>
      <c r="G195" s="33">
        <v>1</v>
      </c>
      <c r="H195" s="46" t="s">
        <v>487</v>
      </c>
      <c r="I195" s="47" t="s">
        <v>489</v>
      </c>
      <c r="J195" s="48"/>
      <c r="K195" s="48"/>
      <c r="L195" s="49"/>
      <c r="M195" s="49"/>
      <c r="N195" s="49"/>
      <c r="O195" s="49"/>
      <c r="P195" s="49"/>
      <c r="Q195" s="49"/>
      <c r="R195" s="49"/>
      <c r="S195" s="49"/>
      <c r="T195" s="49">
        <v>177.89999999999998</v>
      </c>
      <c r="U195" s="50" t="s">
        <v>273</v>
      </c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pans="1:35" outlineLevel="2" x14ac:dyDescent="0.35">
      <c r="A196" s="1">
        <v>4</v>
      </c>
      <c r="B196" s="2" t="s">
        <v>490</v>
      </c>
      <c r="C196" s="44"/>
      <c r="D196" s="51"/>
      <c r="E196" s="4"/>
      <c r="F196" s="52" t="s">
        <v>491</v>
      </c>
      <c r="G196" s="33">
        <v>1</v>
      </c>
      <c r="H196" s="53" t="s">
        <v>490</v>
      </c>
      <c r="I196" s="54" t="s">
        <v>387</v>
      </c>
      <c r="J196" s="55"/>
      <c r="K196" s="56">
        <v>1</v>
      </c>
      <c r="L196" s="56">
        <v>17.8</v>
      </c>
      <c r="M196" s="56"/>
      <c r="N196" s="56"/>
      <c r="O196" s="56"/>
      <c r="P196" s="56"/>
      <c r="Q196" s="56"/>
      <c r="R196" s="56">
        <v>17.8</v>
      </c>
      <c r="S196" s="56">
        <v>17.8</v>
      </c>
      <c r="T196" s="49"/>
      <c r="U196" s="50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pans="1:35" outlineLevel="2" x14ac:dyDescent="0.35">
      <c r="A197" s="1">
        <v>4</v>
      </c>
      <c r="B197" s="2" t="s">
        <v>492</v>
      </c>
      <c r="C197" s="44"/>
      <c r="D197" s="51"/>
      <c r="E197" s="4"/>
      <c r="F197" s="52" t="s">
        <v>493</v>
      </c>
      <c r="G197" s="33">
        <v>2</v>
      </c>
      <c r="H197" s="53" t="s">
        <v>492</v>
      </c>
      <c r="I197" s="54" t="s">
        <v>393</v>
      </c>
      <c r="J197" s="55"/>
      <c r="K197" s="56">
        <v>1</v>
      </c>
      <c r="L197" s="56">
        <v>9.9</v>
      </c>
      <c r="M197" s="56"/>
      <c r="N197" s="56"/>
      <c r="O197" s="56"/>
      <c r="P197" s="56"/>
      <c r="Q197" s="56"/>
      <c r="R197" s="56">
        <v>9.9</v>
      </c>
      <c r="S197" s="56">
        <v>9.9</v>
      </c>
      <c r="T197" s="49"/>
      <c r="U197" s="50"/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spans="1:35" outlineLevel="2" x14ac:dyDescent="0.35">
      <c r="A198" s="1">
        <v>4</v>
      </c>
      <c r="B198" s="2" t="s">
        <v>494</v>
      </c>
      <c r="C198" s="44"/>
      <c r="D198" s="51"/>
      <c r="E198" s="4"/>
      <c r="F198" s="52" t="s">
        <v>495</v>
      </c>
      <c r="G198" s="33">
        <v>3</v>
      </c>
      <c r="H198" s="53" t="s">
        <v>494</v>
      </c>
      <c r="I198" s="54" t="s">
        <v>396</v>
      </c>
      <c r="J198" s="55"/>
      <c r="K198" s="56">
        <v>1</v>
      </c>
      <c r="L198" s="56">
        <v>15.5</v>
      </c>
      <c r="M198" s="56"/>
      <c r="N198" s="56"/>
      <c r="O198" s="56"/>
      <c r="P198" s="56"/>
      <c r="Q198" s="56"/>
      <c r="R198" s="56">
        <v>15.5</v>
      </c>
      <c r="S198" s="56">
        <v>15.5</v>
      </c>
      <c r="T198" s="49"/>
      <c r="U198" s="50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outlineLevel="2" x14ac:dyDescent="0.35">
      <c r="A199" s="1">
        <v>4</v>
      </c>
      <c r="B199" s="2" t="s">
        <v>496</v>
      </c>
      <c r="C199" s="44"/>
      <c r="D199" s="51"/>
      <c r="E199" s="4"/>
      <c r="F199" s="52" t="s">
        <v>497</v>
      </c>
      <c r="G199" s="33">
        <v>4</v>
      </c>
      <c r="H199" s="53" t="s">
        <v>496</v>
      </c>
      <c r="I199" s="54" t="s">
        <v>399</v>
      </c>
      <c r="J199" s="55"/>
      <c r="K199" s="56">
        <v>1</v>
      </c>
      <c r="L199" s="56">
        <v>134.69999999999999</v>
      </c>
      <c r="M199" s="56"/>
      <c r="N199" s="56"/>
      <c r="O199" s="56"/>
      <c r="P199" s="56"/>
      <c r="Q199" s="56"/>
      <c r="R199" s="56">
        <v>134.69999999999999</v>
      </c>
      <c r="S199" s="56">
        <v>134.69999999999999</v>
      </c>
      <c r="T199" s="49"/>
      <c r="U199" s="50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ht="58" outlineLevel="2" x14ac:dyDescent="0.35">
      <c r="A200" s="1">
        <v>3</v>
      </c>
      <c r="B200" s="2" t="s">
        <v>498</v>
      </c>
      <c r="C200" s="44" t="s">
        <v>50</v>
      </c>
      <c r="D200" s="51">
        <v>92769</v>
      </c>
      <c r="E200" s="4" t="s">
        <v>45</v>
      </c>
      <c r="F200" s="4" t="s">
        <v>499</v>
      </c>
      <c r="G200" s="33">
        <v>1</v>
      </c>
      <c r="H200" s="46" t="s">
        <v>498</v>
      </c>
      <c r="I200" s="47" t="s">
        <v>500</v>
      </c>
      <c r="J200" s="48"/>
      <c r="K200" s="48"/>
      <c r="L200" s="49"/>
      <c r="M200" s="49"/>
      <c r="N200" s="49"/>
      <c r="O200" s="49"/>
      <c r="P200" s="49"/>
      <c r="Q200" s="49"/>
      <c r="R200" s="49"/>
      <c r="S200" s="49"/>
      <c r="T200" s="49">
        <v>165</v>
      </c>
      <c r="U200" s="50" t="s">
        <v>273</v>
      </c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pans="1:35" outlineLevel="2" x14ac:dyDescent="0.35">
      <c r="A201" s="1">
        <v>4</v>
      </c>
      <c r="B201" s="2" t="s">
        <v>501</v>
      </c>
      <c r="C201" s="44"/>
      <c r="D201" s="51"/>
      <c r="E201" s="4"/>
      <c r="F201" s="52" t="s">
        <v>502</v>
      </c>
      <c r="G201" s="33">
        <v>1</v>
      </c>
      <c r="H201" s="53" t="s">
        <v>501</v>
      </c>
      <c r="I201" s="54" t="s">
        <v>387</v>
      </c>
      <c r="J201" s="55"/>
      <c r="K201" s="56">
        <v>1</v>
      </c>
      <c r="L201" s="56">
        <v>36.1</v>
      </c>
      <c r="M201" s="56"/>
      <c r="N201" s="56"/>
      <c r="O201" s="56"/>
      <c r="P201" s="56"/>
      <c r="Q201" s="56"/>
      <c r="R201" s="56">
        <v>36.1</v>
      </c>
      <c r="S201" s="56">
        <v>36.1</v>
      </c>
      <c r="T201" s="49"/>
      <c r="U201" s="50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pans="1:35" outlineLevel="2" x14ac:dyDescent="0.35">
      <c r="A202" s="1">
        <v>4</v>
      </c>
      <c r="B202" s="2" t="s">
        <v>503</v>
      </c>
      <c r="C202" s="44"/>
      <c r="D202" s="51"/>
      <c r="E202" s="4"/>
      <c r="F202" s="52" t="s">
        <v>504</v>
      </c>
      <c r="G202" s="33">
        <v>2</v>
      </c>
      <c r="H202" s="53" t="s">
        <v>503</v>
      </c>
      <c r="I202" s="54" t="s">
        <v>393</v>
      </c>
      <c r="J202" s="55"/>
      <c r="K202" s="56">
        <v>1</v>
      </c>
      <c r="L202" s="56">
        <v>9.1999999999999993</v>
      </c>
      <c r="M202" s="56"/>
      <c r="N202" s="56"/>
      <c r="O202" s="56"/>
      <c r="P202" s="56"/>
      <c r="Q202" s="56"/>
      <c r="R202" s="56">
        <v>9.1999999999999993</v>
      </c>
      <c r="S202" s="56">
        <v>9.1999999999999993</v>
      </c>
      <c r="T202" s="49"/>
      <c r="U202" s="50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pans="1:35" outlineLevel="2" x14ac:dyDescent="0.35">
      <c r="A203" s="1">
        <v>4</v>
      </c>
      <c r="B203" s="2" t="s">
        <v>505</v>
      </c>
      <c r="C203" s="44"/>
      <c r="D203" s="51"/>
      <c r="E203" s="4"/>
      <c r="F203" s="52" t="s">
        <v>506</v>
      </c>
      <c r="G203" s="33">
        <v>3</v>
      </c>
      <c r="H203" s="53" t="s">
        <v>505</v>
      </c>
      <c r="I203" s="54" t="s">
        <v>396</v>
      </c>
      <c r="J203" s="55"/>
      <c r="K203" s="56">
        <v>1</v>
      </c>
      <c r="L203" s="56">
        <v>16.2</v>
      </c>
      <c r="M203" s="56"/>
      <c r="N203" s="56"/>
      <c r="O203" s="56"/>
      <c r="P203" s="56"/>
      <c r="Q203" s="56"/>
      <c r="R203" s="56">
        <v>16.2</v>
      </c>
      <c r="S203" s="56">
        <v>16.2</v>
      </c>
      <c r="T203" s="49"/>
      <c r="U203" s="50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pans="1:35" outlineLevel="2" x14ac:dyDescent="0.35">
      <c r="A204" s="1">
        <v>4</v>
      </c>
      <c r="B204" s="2" t="s">
        <v>507</v>
      </c>
      <c r="C204" s="44"/>
      <c r="D204" s="51"/>
      <c r="E204" s="4"/>
      <c r="F204" s="52" t="s">
        <v>508</v>
      </c>
      <c r="G204" s="33">
        <v>4</v>
      </c>
      <c r="H204" s="53" t="s">
        <v>507</v>
      </c>
      <c r="I204" s="54" t="s">
        <v>399</v>
      </c>
      <c r="J204" s="55"/>
      <c r="K204" s="56">
        <v>1</v>
      </c>
      <c r="L204" s="56">
        <v>103.5</v>
      </c>
      <c r="M204" s="56"/>
      <c r="N204" s="56"/>
      <c r="O204" s="56"/>
      <c r="P204" s="56"/>
      <c r="Q204" s="56"/>
      <c r="R204" s="56">
        <v>103.5</v>
      </c>
      <c r="S204" s="56">
        <v>103.5</v>
      </c>
      <c r="T204" s="49"/>
      <c r="U204" s="50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ht="58" outlineLevel="2" x14ac:dyDescent="0.35">
      <c r="A205" s="1">
        <v>3</v>
      </c>
      <c r="B205" s="2" t="s">
        <v>509</v>
      </c>
      <c r="C205" s="44" t="s">
        <v>50</v>
      </c>
      <c r="D205" s="51">
        <v>92770</v>
      </c>
      <c r="E205" s="4" t="s">
        <v>45</v>
      </c>
      <c r="F205" s="4" t="s">
        <v>510</v>
      </c>
      <c r="G205" s="33">
        <v>1</v>
      </c>
      <c r="H205" s="46" t="s">
        <v>509</v>
      </c>
      <c r="I205" s="47" t="s">
        <v>511</v>
      </c>
      <c r="J205" s="48"/>
      <c r="K205" s="48"/>
      <c r="L205" s="49"/>
      <c r="M205" s="49"/>
      <c r="N205" s="49"/>
      <c r="O205" s="49"/>
      <c r="P205" s="49"/>
      <c r="Q205" s="49"/>
      <c r="R205" s="49"/>
      <c r="S205" s="49"/>
      <c r="T205" s="49">
        <v>429.1</v>
      </c>
      <c r="U205" s="50" t="s">
        <v>273</v>
      </c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pans="1:35" outlineLevel="2" x14ac:dyDescent="0.35">
      <c r="A206" s="1">
        <v>4</v>
      </c>
      <c r="B206" s="2" t="s">
        <v>512</v>
      </c>
      <c r="C206" s="44"/>
      <c r="D206" s="51"/>
      <c r="E206" s="4"/>
      <c r="F206" s="52" t="s">
        <v>513</v>
      </c>
      <c r="G206" s="33">
        <v>1</v>
      </c>
      <c r="H206" s="53" t="s">
        <v>512</v>
      </c>
      <c r="I206" s="54" t="s">
        <v>390</v>
      </c>
      <c r="J206" s="55"/>
      <c r="K206" s="56">
        <v>1</v>
      </c>
      <c r="L206" s="56">
        <v>38.9</v>
      </c>
      <c r="M206" s="56"/>
      <c r="N206" s="56"/>
      <c r="O206" s="56"/>
      <c r="P206" s="56"/>
      <c r="Q206" s="56"/>
      <c r="R206" s="56">
        <v>38.9</v>
      </c>
      <c r="S206" s="56">
        <v>38.9</v>
      </c>
      <c r="T206" s="49"/>
      <c r="U206" s="50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outlineLevel="2" x14ac:dyDescent="0.35">
      <c r="A207" s="1">
        <v>4</v>
      </c>
      <c r="B207" s="2" t="s">
        <v>514</v>
      </c>
      <c r="C207" s="44"/>
      <c r="D207" s="51"/>
      <c r="E207" s="4"/>
      <c r="F207" s="52" t="s">
        <v>515</v>
      </c>
      <c r="G207" s="33">
        <v>2</v>
      </c>
      <c r="H207" s="53" t="s">
        <v>514</v>
      </c>
      <c r="I207" s="54" t="s">
        <v>393</v>
      </c>
      <c r="J207" s="55"/>
      <c r="K207" s="56">
        <v>1</v>
      </c>
      <c r="L207" s="56">
        <v>14.6</v>
      </c>
      <c r="M207" s="56"/>
      <c r="N207" s="56"/>
      <c r="O207" s="56"/>
      <c r="P207" s="56"/>
      <c r="Q207" s="56"/>
      <c r="R207" s="56">
        <v>14.6</v>
      </c>
      <c r="S207" s="56">
        <v>14.6</v>
      </c>
      <c r="T207" s="49"/>
      <c r="U207" s="50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pans="1:35" outlineLevel="2" x14ac:dyDescent="0.35">
      <c r="A208" s="1">
        <v>4</v>
      </c>
      <c r="B208" s="2" t="s">
        <v>516</v>
      </c>
      <c r="C208" s="44"/>
      <c r="D208" s="51"/>
      <c r="E208" s="4"/>
      <c r="F208" s="52" t="s">
        <v>517</v>
      </c>
      <c r="G208" s="33">
        <v>3</v>
      </c>
      <c r="H208" s="53" t="s">
        <v>516</v>
      </c>
      <c r="I208" s="54" t="s">
        <v>396</v>
      </c>
      <c r="J208" s="55"/>
      <c r="K208" s="56">
        <v>1</v>
      </c>
      <c r="L208" s="56">
        <v>33.299999999999997</v>
      </c>
      <c r="M208" s="56"/>
      <c r="N208" s="56"/>
      <c r="O208" s="56"/>
      <c r="P208" s="56"/>
      <c r="Q208" s="56"/>
      <c r="R208" s="56">
        <v>33.299999999999997</v>
      </c>
      <c r="S208" s="56">
        <v>33.299999999999997</v>
      </c>
      <c r="T208" s="49"/>
      <c r="U208" s="50"/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pans="1:35" outlineLevel="2" x14ac:dyDescent="0.35">
      <c r="A209" s="1">
        <v>4</v>
      </c>
      <c r="B209" s="2" t="s">
        <v>518</v>
      </c>
      <c r="C209" s="44"/>
      <c r="D209" s="51"/>
      <c r="E209" s="4"/>
      <c r="F209" s="52" t="s">
        <v>519</v>
      </c>
      <c r="G209" s="33">
        <v>4</v>
      </c>
      <c r="H209" s="53" t="s">
        <v>518</v>
      </c>
      <c r="I209" s="54" t="s">
        <v>399</v>
      </c>
      <c r="J209" s="55"/>
      <c r="K209" s="56">
        <v>1</v>
      </c>
      <c r="L209" s="56">
        <v>342.3</v>
      </c>
      <c r="M209" s="56"/>
      <c r="N209" s="56"/>
      <c r="O209" s="56"/>
      <c r="P209" s="56"/>
      <c r="Q209" s="56"/>
      <c r="R209" s="56">
        <v>342.3</v>
      </c>
      <c r="S209" s="56">
        <v>342.3</v>
      </c>
      <c r="T209" s="49"/>
      <c r="U209" s="50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pans="1:35" ht="72.5" outlineLevel="2" x14ac:dyDescent="0.35">
      <c r="A210" s="1">
        <v>3</v>
      </c>
      <c r="B210" s="2" t="s">
        <v>520</v>
      </c>
      <c r="C210" s="44" t="s">
        <v>50</v>
      </c>
      <c r="D210" s="51">
        <v>94966</v>
      </c>
      <c r="E210" s="4" t="s">
        <v>45</v>
      </c>
      <c r="F210" s="4" t="s">
        <v>521</v>
      </c>
      <c r="G210" s="58">
        <v>1</v>
      </c>
      <c r="H210" s="46" t="s">
        <v>520</v>
      </c>
      <c r="I210" s="47" t="s">
        <v>285</v>
      </c>
      <c r="J210" s="48"/>
      <c r="K210" s="48"/>
      <c r="L210" s="49"/>
      <c r="M210" s="49"/>
      <c r="N210" s="49"/>
      <c r="O210" s="49"/>
      <c r="P210" s="49"/>
      <c r="Q210" s="49"/>
      <c r="R210" s="49"/>
      <c r="S210" s="49"/>
      <c r="T210" s="49">
        <v>65.819999999999993</v>
      </c>
      <c r="U210" s="50" t="s">
        <v>101</v>
      </c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pans="1:35" outlineLevel="2" x14ac:dyDescent="0.35">
      <c r="A211" s="1">
        <v>4</v>
      </c>
      <c r="B211" s="2" t="s">
        <v>522</v>
      </c>
      <c r="C211" s="44"/>
      <c r="D211" s="51"/>
      <c r="E211" s="4"/>
      <c r="F211" s="52" t="s">
        <v>523</v>
      </c>
      <c r="G211" s="33">
        <v>1</v>
      </c>
      <c r="H211" s="53" t="s">
        <v>522</v>
      </c>
      <c r="I211" s="54" t="s">
        <v>345</v>
      </c>
      <c r="J211" s="55"/>
      <c r="K211" s="56">
        <v>1</v>
      </c>
      <c r="L211" s="56">
        <v>6.14</v>
      </c>
      <c r="M211" s="56"/>
      <c r="N211" s="56"/>
      <c r="O211" s="56"/>
      <c r="P211" s="56"/>
      <c r="Q211" s="56"/>
      <c r="R211" s="56">
        <v>6.14</v>
      </c>
      <c r="S211" s="56">
        <v>6.14</v>
      </c>
      <c r="T211" s="49"/>
      <c r="U211" s="50"/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pans="1:35" outlineLevel="2" x14ac:dyDescent="0.35">
      <c r="A212" s="1">
        <v>4</v>
      </c>
      <c r="B212" s="2" t="s">
        <v>524</v>
      </c>
      <c r="C212" s="44"/>
      <c r="D212" s="51"/>
      <c r="E212" s="4"/>
      <c r="F212" s="52" t="s">
        <v>525</v>
      </c>
      <c r="G212" s="33">
        <v>2</v>
      </c>
      <c r="H212" s="53" t="s">
        <v>524</v>
      </c>
      <c r="I212" s="54" t="s">
        <v>348</v>
      </c>
      <c r="J212" s="55"/>
      <c r="K212" s="56">
        <v>1</v>
      </c>
      <c r="L212" s="56">
        <v>3.38</v>
      </c>
      <c r="M212" s="56"/>
      <c r="N212" s="56"/>
      <c r="O212" s="56"/>
      <c r="P212" s="56"/>
      <c r="Q212" s="56"/>
      <c r="R212" s="56">
        <v>3.38</v>
      </c>
      <c r="S212" s="56">
        <v>3.38</v>
      </c>
      <c r="T212" s="49"/>
      <c r="U212" s="50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pans="1:35" outlineLevel="2" x14ac:dyDescent="0.35">
      <c r="A213" s="1">
        <v>4</v>
      </c>
      <c r="B213" s="2" t="s">
        <v>526</v>
      </c>
      <c r="C213" s="44"/>
      <c r="D213" s="51"/>
      <c r="E213" s="4"/>
      <c r="F213" s="52" t="s">
        <v>527</v>
      </c>
      <c r="G213" s="33">
        <v>3</v>
      </c>
      <c r="H213" s="53" t="s">
        <v>526</v>
      </c>
      <c r="I213" s="54" t="s">
        <v>351</v>
      </c>
      <c r="J213" s="55"/>
      <c r="K213" s="56">
        <v>1</v>
      </c>
      <c r="L213" s="56">
        <v>11.17</v>
      </c>
      <c r="M213" s="56"/>
      <c r="N213" s="56"/>
      <c r="O213" s="56"/>
      <c r="P213" s="56"/>
      <c r="Q213" s="56"/>
      <c r="R213" s="56">
        <v>11.17</v>
      </c>
      <c r="S213" s="56">
        <v>11.17</v>
      </c>
      <c r="T213" s="49"/>
      <c r="U213" s="50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pans="1:35" outlineLevel="2" x14ac:dyDescent="0.35">
      <c r="A214" s="1">
        <v>4</v>
      </c>
      <c r="B214" s="2" t="s">
        <v>528</v>
      </c>
      <c r="C214" s="44"/>
      <c r="D214" s="51"/>
      <c r="E214" s="4"/>
      <c r="F214" s="52" t="s">
        <v>529</v>
      </c>
      <c r="G214" s="33">
        <v>4</v>
      </c>
      <c r="H214" s="53" t="s">
        <v>528</v>
      </c>
      <c r="I214" s="54" t="s">
        <v>354</v>
      </c>
      <c r="J214" s="55"/>
      <c r="K214" s="56">
        <v>1</v>
      </c>
      <c r="L214" s="56">
        <v>1.83</v>
      </c>
      <c r="M214" s="56"/>
      <c r="N214" s="56"/>
      <c r="O214" s="56"/>
      <c r="P214" s="56"/>
      <c r="Q214" s="56"/>
      <c r="R214" s="56">
        <v>1.83</v>
      </c>
      <c r="S214" s="56">
        <v>1.83</v>
      </c>
      <c r="T214" s="49"/>
      <c r="U214" s="50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pans="1:35" outlineLevel="2" x14ac:dyDescent="0.35">
      <c r="A215" s="1">
        <v>4</v>
      </c>
      <c r="B215" s="2" t="s">
        <v>530</v>
      </c>
      <c r="C215" s="44"/>
      <c r="D215" s="51"/>
      <c r="E215" s="4"/>
      <c r="F215" s="52" t="s">
        <v>531</v>
      </c>
      <c r="G215" s="33">
        <v>5</v>
      </c>
      <c r="H215" s="53" t="s">
        <v>530</v>
      </c>
      <c r="I215" s="54" t="s">
        <v>357</v>
      </c>
      <c r="J215" s="55"/>
      <c r="K215" s="56">
        <v>1</v>
      </c>
      <c r="L215" s="56">
        <v>1.96</v>
      </c>
      <c r="M215" s="56"/>
      <c r="N215" s="56"/>
      <c r="O215" s="56"/>
      <c r="P215" s="56"/>
      <c r="Q215" s="56"/>
      <c r="R215" s="56">
        <v>1.96</v>
      </c>
      <c r="S215" s="56">
        <v>1.96</v>
      </c>
      <c r="T215" s="49"/>
      <c r="U215" s="50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pans="1:35" outlineLevel="2" x14ac:dyDescent="0.35">
      <c r="A216" s="1">
        <v>4</v>
      </c>
      <c r="B216" s="2" t="s">
        <v>532</v>
      </c>
      <c r="C216" s="44"/>
      <c r="D216" s="51"/>
      <c r="E216" s="4"/>
      <c r="F216" s="52" t="s">
        <v>533</v>
      </c>
      <c r="G216" s="33">
        <v>6</v>
      </c>
      <c r="H216" s="53" t="s">
        <v>532</v>
      </c>
      <c r="I216" s="54" t="s">
        <v>360</v>
      </c>
      <c r="J216" s="55"/>
      <c r="K216" s="56">
        <v>1</v>
      </c>
      <c r="L216" s="56">
        <v>1.35</v>
      </c>
      <c r="M216" s="56"/>
      <c r="N216" s="56"/>
      <c r="O216" s="56"/>
      <c r="P216" s="56"/>
      <c r="Q216" s="56"/>
      <c r="R216" s="56">
        <v>1.35</v>
      </c>
      <c r="S216" s="56">
        <v>1.35</v>
      </c>
      <c r="T216" s="49"/>
      <c r="U216" s="50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pans="1:35" outlineLevel="2" x14ac:dyDescent="0.35">
      <c r="A217" s="1">
        <v>4</v>
      </c>
      <c r="B217" s="2" t="s">
        <v>534</v>
      </c>
      <c r="C217" s="44"/>
      <c r="D217" s="51"/>
      <c r="E217" s="4"/>
      <c r="F217" s="52" t="s">
        <v>535</v>
      </c>
      <c r="G217" s="33">
        <v>7</v>
      </c>
      <c r="H217" s="53" t="s">
        <v>534</v>
      </c>
      <c r="I217" s="54" t="s">
        <v>369</v>
      </c>
      <c r="J217" s="55"/>
      <c r="K217" s="56">
        <v>1</v>
      </c>
      <c r="L217" s="56">
        <v>10.19</v>
      </c>
      <c r="M217" s="56"/>
      <c r="N217" s="56"/>
      <c r="O217" s="56"/>
      <c r="P217" s="56"/>
      <c r="Q217" s="56"/>
      <c r="R217" s="56">
        <v>10.19</v>
      </c>
      <c r="S217" s="56">
        <v>10.19</v>
      </c>
      <c r="T217" s="49"/>
      <c r="U217" s="50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pans="1:35" outlineLevel="2" x14ac:dyDescent="0.35">
      <c r="A218" s="1">
        <v>4</v>
      </c>
      <c r="B218" s="2" t="s">
        <v>536</v>
      </c>
      <c r="C218" s="44"/>
      <c r="D218" s="51"/>
      <c r="E218" s="4"/>
      <c r="F218" s="52" t="s">
        <v>537</v>
      </c>
      <c r="G218" s="33">
        <v>1</v>
      </c>
      <c r="H218" s="53" t="s">
        <v>536</v>
      </c>
      <c r="I218" s="54" t="s">
        <v>372</v>
      </c>
      <c r="J218" s="55"/>
      <c r="K218" s="56">
        <v>1</v>
      </c>
      <c r="L218" s="56">
        <v>0.6</v>
      </c>
      <c r="M218" s="56"/>
      <c r="N218" s="56"/>
      <c r="O218" s="56"/>
      <c r="P218" s="56"/>
      <c r="Q218" s="56"/>
      <c r="R218" s="56">
        <v>0.6</v>
      </c>
      <c r="S218" s="56">
        <v>0.6</v>
      </c>
      <c r="T218" s="49"/>
      <c r="U218" s="50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pans="1:35" outlineLevel="2" x14ac:dyDescent="0.35">
      <c r="A219" s="1">
        <v>4</v>
      </c>
      <c r="B219" s="2" t="s">
        <v>538</v>
      </c>
      <c r="C219" s="44"/>
      <c r="D219" s="51"/>
      <c r="E219" s="4"/>
      <c r="F219" s="52" t="s">
        <v>539</v>
      </c>
      <c r="G219" s="33">
        <v>1</v>
      </c>
      <c r="H219" s="53" t="s">
        <v>538</v>
      </c>
      <c r="I219" s="54" t="s">
        <v>375</v>
      </c>
      <c r="J219" s="55"/>
      <c r="K219" s="56">
        <v>1</v>
      </c>
      <c r="L219" s="56">
        <v>1.1299999999999999</v>
      </c>
      <c r="M219" s="56"/>
      <c r="N219" s="56"/>
      <c r="O219" s="56"/>
      <c r="P219" s="56"/>
      <c r="Q219" s="56"/>
      <c r="R219" s="56">
        <v>1.1299999999999999</v>
      </c>
      <c r="S219" s="56">
        <v>1.1299999999999999</v>
      </c>
      <c r="T219" s="49"/>
      <c r="U219" s="50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pans="1:35" outlineLevel="2" x14ac:dyDescent="0.35">
      <c r="A220" s="1">
        <v>4</v>
      </c>
      <c r="B220" s="2" t="s">
        <v>540</v>
      </c>
      <c r="C220" s="44"/>
      <c r="D220" s="51"/>
      <c r="E220" s="4"/>
      <c r="F220" s="52" t="s">
        <v>541</v>
      </c>
      <c r="G220" s="33">
        <v>1</v>
      </c>
      <c r="H220" s="53" t="s">
        <v>540</v>
      </c>
      <c r="I220" s="54" t="s">
        <v>378</v>
      </c>
      <c r="J220" s="55"/>
      <c r="K220" s="56">
        <v>1</v>
      </c>
      <c r="L220" s="56">
        <v>11.5</v>
      </c>
      <c r="M220" s="56"/>
      <c r="N220" s="56"/>
      <c r="O220" s="56"/>
      <c r="P220" s="56"/>
      <c r="Q220" s="56"/>
      <c r="R220" s="56">
        <v>11.5</v>
      </c>
      <c r="S220" s="56">
        <v>11.5</v>
      </c>
      <c r="T220" s="49"/>
      <c r="U220" s="5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pans="1:35" outlineLevel="2" x14ac:dyDescent="0.35">
      <c r="A221" s="1">
        <v>4</v>
      </c>
      <c r="B221" s="2" t="s">
        <v>542</v>
      </c>
      <c r="C221" s="44"/>
      <c r="D221" s="51"/>
      <c r="E221" s="4"/>
      <c r="F221" s="52" t="s">
        <v>543</v>
      </c>
      <c r="G221" s="33">
        <v>1</v>
      </c>
      <c r="H221" s="53" t="s">
        <v>542</v>
      </c>
      <c r="I221" s="54" t="s">
        <v>381</v>
      </c>
      <c r="J221" s="55"/>
      <c r="K221" s="56">
        <v>1</v>
      </c>
      <c r="L221" s="56">
        <v>1.59</v>
      </c>
      <c r="M221" s="56"/>
      <c r="N221" s="56"/>
      <c r="O221" s="56"/>
      <c r="P221" s="56"/>
      <c r="Q221" s="56"/>
      <c r="R221" s="56">
        <v>1.59</v>
      </c>
      <c r="S221" s="56">
        <v>1.59</v>
      </c>
      <c r="T221" s="49"/>
      <c r="U221" s="50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pans="1:35" outlineLevel="2" x14ac:dyDescent="0.35">
      <c r="A222" s="1">
        <v>4</v>
      </c>
      <c r="B222" s="2" t="s">
        <v>544</v>
      </c>
      <c r="C222" s="44"/>
      <c r="D222" s="51"/>
      <c r="E222" s="4"/>
      <c r="F222" s="52" t="s">
        <v>545</v>
      </c>
      <c r="G222" s="33">
        <v>1</v>
      </c>
      <c r="H222" s="53" t="s">
        <v>544</v>
      </c>
      <c r="I222" s="54" t="s">
        <v>387</v>
      </c>
      <c r="J222" s="55"/>
      <c r="K222" s="56">
        <v>1</v>
      </c>
      <c r="L222" s="56">
        <v>1.25</v>
      </c>
      <c r="M222" s="56"/>
      <c r="N222" s="56"/>
      <c r="O222" s="56"/>
      <c r="P222" s="56"/>
      <c r="Q222" s="56"/>
      <c r="R222" s="56">
        <v>1.25</v>
      </c>
      <c r="S222" s="56">
        <v>1.25</v>
      </c>
      <c r="T222" s="49"/>
      <c r="U222" s="50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pans="1:35" outlineLevel="2" x14ac:dyDescent="0.35">
      <c r="A223" s="1">
        <v>4</v>
      </c>
      <c r="B223" s="2" t="s">
        <v>546</v>
      </c>
      <c r="C223" s="44"/>
      <c r="D223" s="51"/>
      <c r="E223" s="4"/>
      <c r="F223" s="52" t="s">
        <v>547</v>
      </c>
      <c r="G223" s="33">
        <v>1</v>
      </c>
      <c r="H223" s="53" t="s">
        <v>546</v>
      </c>
      <c r="I223" s="54" t="s">
        <v>548</v>
      </c>
      <c r="J223" s="55"/>
      <c r="K223" s="56">
        <v>1</v>
      </c>
      <c r="L223" s="56">
        <v>1.39</v>
      </c>
      <c r="M223" s="56"/>
      <c r="N223" s="56"/>
      <c r="O223" s="56"/>
      <c r="P223" s="56"/>
      <c r="Q223" s="56"/>
      <c r="R223" s="56">
        <v>1.39</v>
      </c>
      <c r="S223" s="56">
        <v>1.39</v>
      </c>
      <c r="T223" s="49"/>
      <c r="U223" s="50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pans="1:35" outlineLevel="2" x14ac:dyDescent="0.35">
      <c r="A224" s="1">
        <v>4</v>
      </c>
      <c r="B224" s="2" t="s">
        <v>549</v>
      </c>
      <c r="C224" s="44"/>
      <c r="D224" s="51"/>
      <c r="E224" s="4"/>
      <c r="F224" s="52" t="s">
        <v>550</v>
      </c>
      <c r="G224" s="33">
        <v>2</v>
      </c>
      <c r="H224" s="53" t="s">
        <v>549</v>
      </c>
      <c r="I224" s="54" t="s">
        <v>393</v>
      </c>
      <c r="J224" s="55"/>
      <c r="K224" s="56">
        <v>1</v>
      </c>
      <c r="L224" s="56">
        <v>0.66</v>
      </c>
      <c r="M224" s="56"/>
      <c r="N224" s="56"/>
      <c r="O224" s="56"/>
      <c r="P224" s="56"/>
      <c r="Q224" s="56"/>
      <c r="R224" s="56">
        <v>0.66</v>
      </c>
      <c r="S224" s="56">
        <v>0.66</v>
      </c>
      <c r="T224" s="49"/>
      <c r="U224" s="50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outlineLevel="2" x14ac:dyDescent="0.35">
      <c r="A225" s="1">
        <v>4</v>
      </c>
      <c r="B225" s="2" t="s">
        <v>551</v>
      </c>
      <c r="C225" s="44"/>
      <c r="D225" s="51"/>
      <c r="E225" s="4"/>
      <c r="F225" s="52" t="s">
        <v>552</v>
      </c>
      <c r="G225" s="33">
        <v>3</v>
      </c>
      <c r="H225" s="53" t="s">
        <v>551</v>
      </c>
      <c r="I225" s="54" t="s">
        <v>396</v>
      </c>
      <c r="J225" s="55"/>
      <c r="K225" s="56">
        <v>1</v>
      </c>
      <c r="L225" s="56">
        <v>1.43</v>
      </c>
      <c r="M225" s="56"/>
      <c r="N225" s="56"/>
      <c r="O225" s="56"/>
      <c r="P225" s="56"/>
      <c r="Q225" s="56"/>
      <c r="R225" s="56">
        <v>1.43</v>
      </c>
      <c r="S225" s="56">
        <v>1.43</v>
      </c>
      <c r="T225" s="49"/>
      <c r="U225" s="50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pans="1:35" outlineLevel="2" x14ac:dyDescent="0.35">
      <c r="A226" s="1">
        <v>4</v>
      </c>
      <c r="B226" s="2" t="s">
        <v>553</v>
      </c>
      <c r="C226" s="44"/>
      <c r="D226" s="51"/>
      <c r="E226" s="4"/>
      <c r="F226" s="52" t="s">
        <v>554</v>
      </c>
      <c r="G226" s="33">
        <v>4</v>
      </c>
      <c r="H226" s="53" t="s">
        <v>553</v>
      </c>
      <c r="I226" s="54" t="s">
        <v>399</v>
      </c>
      <c r="J226" s="55"/>
      <c r="K226" s="56">
        <v>1</v>
      </c>
      <c r="L226" s="56">
        <v>10.25</v>
      </c>
      <c r="M226" s="56"/>
      <c r="N226" s="56"/>
      <c r="O226" s="56"/>
      <c r="P226" s="56"/>
      <c r="Q226" s="56"/>
      <c r="R226" s="56">
        <v>10.25</v>
      </c>
      <c r="S226" s="56">
        <v>10.25</v>
      </c>
      <c r="T226" s="49"/>
      <c r="U226" s="50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ht="58" outlineLevel="2" x14ac:dyDescent="0.35">
      <c r="A227" s="1">
        <v>3</v>
      </c>
      <c r="B227" s="2" t="s">
        <v>555</v>
      </c>
      <c r="C227" s="44" t="s">
        <v>50</v>
      </c>
      <c r="D227" s="51">
        <v>103670</v>
      </c>
      <c r="E227" s="4" t="s">
        <v>45</v>
      </c>
      <c r="F227" s="4" t="s">
        <v>556</v>
      </c>
      <c r="G227" s="58">
        <v>1</v>
      </c>
      <c r="H227" s="46" t="s">
        <v>555</v>
      </c>
      <c r="I227" s="47" t="s">
        <v>299</v>
      </c>
      <c r="J227" s="48"/>
      <c r="K227" s="48"/>
      <c r="L227" s="49"/>
      <c r="M227" s="49"/>
      <c r="N227" s="49"/>
      <c r="O227" s="49"/>
      <c r="P227" s="49"/>
      <c r="Q227" s="49"/>
      <c r="R227" s="49"/>
      <c r="S227" s="49"/>
      <c r="T227" s="49">
        <v>65.819999999999993</v>
      </c>
      <c r="U227" s="50" t="s">
        <v>101</v>
      </c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outlineLevel="2" x14ac:dyDescent="0.35">
      <c r="A228" s="1">
        <v>4</v>
      </c>
      <c r="B228" s="2" t="s">
        <v>557</v>
      </c>
      <c r="C228" s="44"/>
      <c r="D228" s="51"/>
      <c r="E228" s="4"/>
      <c r="F228" s="52" t="s">
        <v>558</v>
      </c>
      <c r="G228" s="33">
        <v>1</v>
      </c>
      <c r="H228" s="53" t="s">
        <v>557</v>
      </c>
      <c r="I228" s="54"/>
      <c r="J228" s="55"/>
      <c r="K228" s="56">
        <v>1</v>
      </c>
      <c r="L228" s="56">
        <v>65.819999999999993</v>
      </c>
      <c r="M228" s="56"/>
      <c r="N228" s="56"/>
      <c r="O228" s="56"/>
      <c r="P228" s="56"/>
      <c r="Q228" s="56"/>
      <c r="R228" s="56">
        <v>65.819999999999993</v>
      </c>
      <c r="S228" s="56">
        <v>65.819999999999993</v>
      </c>
      <c r="T228" s="49"/>
      <c r="U228" s="50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ht="76.25" customHeight="1" outlineLevel="2" x14ac:dyDescent="0.35">
      <c r="A229" s="1">
        <v>3</v>
      </c>
      <c r="B229" s="2" t="s">
        <v>559</v>
      </c>
      <c r="C229" s="44" t="s">
        <v>50</v>
      </c>
      <c r="D229" s="51">
        <v>92764</v>
      </c>
      <c r="E229" s="4" t="s">
        <v>45</v>
      </c>
      <c r="F229" s="4" t="s">
        <v>560</v>
      </c>
      <c r="G229" s="58">
        <v>1</v>
      </c>
      <c r="H229" s="46" t="s">
        <v>559</v>
      </c>
      <c r="I229" s="47" t="s">
        <v>561</v>
      </c>
      <c r="J229" s="48"/>
      <c r="K229" s="48"/>
      <c r="L229" s="49"/>
      <c r="M229" s="49"/>
      <c r="N229" s="49"/>
      <c r="O229" s="49"/>
      <c r="P229" s="49"/>
      <c r="Q229" s="49"/>
      <c r="R229" s="49"/>
      <c r="S229" s="49"/>
      <c r="T229" s="49">
        <v>24.2</v>
      </c>
      <c r="U229" s="50" t="s">
        <v>273</v>
      </c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outlineLevel="2" x14ac:dyDescent="0.35">
      <c r="A230" s="1">
        <v>4</v>
      </c>
      <c r="B230" s="2" t="s">
        <v>562</v>
      </c>
      <c r="C230" s="44"/>
      <c r="D230" s="51"/>
      <c r="E230" s="4"/>
      <c r="F230" s="52" t="s">
        <v>563</v>
      </c>
      <c r="G230" s="33">
        <v>1</v>
      </c>
      <c r="H230" s="53" t="s">
        <v>562</v>
      </c>
      <c r="I230" s="54" t="s">
        <v>378</v>
      </c>
      <c r="J230" s="55"/>
      <c r="K230" s="56">
        <v>1</v>
      </c>
      <c r="L230" s="56">
        <v>24.2</v>
      </c>
      <c r="M230" s="56"/>
      <c r="N230" s="56"/>
      <c r="O230" s="56"/>
      <c r="P230" s="56"/>
      <c r="Q230" s="56"/>
      <c r="R230" s="56">
        <v>24.2</v>
      </c>
      <c r="S230" s="56">
        <v>24.2</v>
      </c>
      <c r="T230" s="49"/>
      <c r="U230" s="5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pans="1:35" ht="58" outlineLevel="2" x14ac:dyDescent="0.35">
      <c r="A231" s="1">
        <v>3</v>
      </c>
      <c r="B231" s="2" t="s">
        <v>564</v>
      </c>
      <c r="C231" s="44" t="s">
        <v>50</v>
      </c>
      <c r="D231" s="51">
        <v>92771</v>
      </c>
      <c r="E231" s="4" t="s">
        <v>45</v>
      </c>
      <c r="F231" s="4" t="s">
        <v>565</v>
      </c>
      <c r="G231" s="58">
        <v>1</v>
      </c>
      <c r="H231" s="46" t="s">
        <v>564</v>
      </c>
      <c r="I231" s="47" t="s">
        <v>566</v>
      </c>
      <c r="J231" s="48"/>
      <c r="K231" s="48"/>
      <c r="L231" s="49"/>
      <c r="M231" s="49"/>
      <c r="N231" s="49"/>
      <c r="O231" s="49"/>
      <c r="P231" s="49"/>
      <c r="Q231" s="49"/>
      <c r="R231" s="49"/>
      <c r="S231" s="49"/>
      <c r="T231" s="49">
        <v>160.30000000000001</v>
      </c>
      <c r="U231" s="50" t="s">
        <v>273</v>
      </c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outlineLevel="2" x14ac:dyDescent="0.35">
      <c r="A232" s="1">
        <v>4</v>
      </c>
      <c r="B232" s="2" t="s">
        <v>567</v>
      </c>
      <c r="C232" s="44"/>
      <c r="D232" s="51"/>
      <c r="E232" s="4"/>
      <c r="F232" s="52" t="s">
        <v>568</v>
      </c>
      <c r="G232" s="33">
        <v>1</v>
      </c>
      <c r="H232" s="53" t="s">
        <v>567</v>
      </c>
      <c r="I232" s="54"/>
      <c r="J232" s="55"/>
      <c r="K232" s="56">
        <v>1</v>
      </c>
      <c r="L232" s="56">
        <v>160.30000000000001</v>
      </c>
      <c r="M232" s="56"/>
      <c r="N232" s="56"/>
      <c r="O232" s="56"/>
      <c r="P232" s="56"/>
      <c r="Q232" s="56"/>
      <c r="R232" s="56">
        <v>160.30000000000001</v>
      </c>
      <c r="S232" s="56">
        <v>160.30000000000001</v>
      </c>
      <c r="T232" s="49"/>
      <c r="U232" s="50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ht="58" outlineLevel="2" x14ac:dyDescent="0.35">
      <c r="A233" s="1">
        <v>3</v>
      </c>
      <c r="B233" s="2" t="s">
        <v>569</v>
      </c>
      <c r="C233" s="44" t="s">
        <v>50</v>
      </c>
      <c r="D233" s="51">
        <v>92771</v>
      </c>
      <c r="E233" s="4" t="s">
        <v>45</v>
      </c>
      <c r="F233" s="4" t="s">
        <v>570</v>
      </c>
      <c r="G233" s="33">
        <v>1</v>
      </c>
      <c r="H233" s="46" t="s">
        <v>569</v>
      </c>
      <c r="I233" s="47" t="s">
        <v>566</v>
      </c>
      <c r="J233" s="48"/>
      <c r="K233" s="48"/>
      <c r="L233" s="49"/>
      <c r="M233" s="49"/>
      <c r="N233" s="49"/>
      <c r="O233" s="49"/>
      <c r="P233" s="49"/>
      <c r="Q233" s="49"/>
      <c r="R233" s="49"/>
      <c r="S233" s="49"/>
      <c r="T233" s="49">
        <v>245.3</v>
      </c>
      <c r="U233" s="50" t="s">
        <v>273</v>
      </c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outlineLevel="2" x14ac:dyDescent="0.35">
      <c r="A234" s="1">
        <v>4</v>
      </c>
      <c r="B234" s="2" t="s">
        <v>571</v>
      </c>
      <c r="C234" s="44"/>
      <c r="D234" s="51"/>
      <c r="E234" s="4"/>
      <c r="F234" s="52" t="s">
        <v>572</v>
      </c>
      <c r="G234" s="33">
        <v>1</v>
      </c>
      <c r="H234" s="53" t="s">
        <v>571</v>
      </c>
      <c r="I234" s="54"/>
      <c r="J234" s="55"/>
      <c r="K234" s="56">
        <v>1</v>
      </c>
      <c r="L234" s="56">
        <v>245.3</v>
      </c>
      <c r="M234" s="56"/>
      <c r="N234" s="56"/>
      <c r="O234" s="56"/>
      <c r="P234" s="56"/>
      <c r="Q234" s="56"/>
      <c r="R234" s="56">
        <v>245.3</v>
      </c>
      <c r="S234" s="56">
        <v>245.3</v>
      </c>
      <c r="T234" s="49"/>
      <c r="U234" s="50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outlineLevel="2" x14ac:dyDescent="0.35">
      <c r="A235" s="1">
        <v>2</v>
      </c>
      <c r="B235" s="2" t="s">
        <v>67</v>
      </c>
      <c r="C235" s="4"/>
      <c r="D235" s="51"/>
      <c r="E235" s="4"/>
      <c r="F235" s="38">
        <v>5</v>
      </c>
      <c r="G235" s="33">
        <v>1</v>
      </c>
      <c r="H235" s="39" t="s">
        <v>67</v>
      </c>
      <c r="I235" s="59" t="s">
        <v>573</v>
      </c>
      <c r="J235" s="41"/>
      <c r="K235" s="41"/>
      <c r="L235" s="41"/>
      <c r="M235" s="41"/>
      <c r="N235" s="42"/>
      <c r="O235" s="42"/>
      <c r="P235" s="42"/>
      <c r="Q235" s="42"/>
      <c r="R235" s="42"/>
      <c r="S235" s="42"/>
      <c r="T235" s="42"/>
      <c r="U235" s="43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ht="77.400000000000006" customHeight="1" outlineLevel="2" x14ac:dyDescent="0.35">
      <c r="A236" s="1">
        <v>3</v>
      </c>
      <c r="B236" s="2" t="s">
        <v>70</v>
      </c>
      <c r="C236" s="44" t="s">
        <v>50</v>
      </c>
      <c r="D236" s="51">
        <v>103356</v>
      </c>
      <c r="E236" s="4" t="s">
        <v>45</v>
      </c>
      <c r="F236" s="4" t="s">
        <v>574</v>
      </c>
      <c r="G236" s="33">
        <v>1</v>
      </c>
      <c r="H236" s="46" t="s">
        <v>70</v>
      </c>
      <c r="I236" s="47" t="s">
        <v>575</v>
      </c>
      <c r="J236" s="48"/>
      <c r="K236" s="48"/>
      <c r="L236" s="49"/>
      <c r="M236" s="49"/>
      <c r="N236" s="49"/>
      <c r="O236" s="49"/>
      <c r="P236" s="49"/>
      <c r="Q236" s="49"/>
      <c r="R236" s="49"/>
      <c r="S236" s="49"/>
      <c r="T236" s="49">
        <v>974.20000000000016</v>
      </c>
      <c r="U236" s="50" t="s">
        <v>47</v>
      </c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outlineLevel="2" x14ac:dyDescent="0.35">
      <c r="A237" s="1">
        <v>4</v>
      </c>
      <c r="B237" s="2" t="s">
        <v>576</v>
      </c>
      <c r="C237" s="44"/>
      <c r="D237" s="51"/>
      <c r="E237" s="4"/>
      <c r="F237" s="52" t="s">
        <v>577</v>
      </c>
      <c r="G237" s="58">
        <v>1</v>
      </c>
      <c r="H237" s="53" t="s">
        <v>576</v>
      </c>
      <c r="I237" s="55" t="s">
        <v>182</v>
      </c>
      <c r="J237" s="55"/>
      <c r="K237" s="56"/>
      <c r="L237" s="56"/>
      <c r="M237" s="56"/>
      <c r="N237" s="56"/>
      <c r="O237" s="56"/>
      <c r="P237" s="56"/>
      <c r="Q237" s="56"/>
      <c r="R237" s="56"/>
      <c r="S237" s="56"/>
      <c r="T237" s="49"/>
      <c r="U237" s="50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pans="1:35" outlineLevel="2" x14ac:dyDescent="0.35">
      <c r="A238" s="1">
        <v>4</v>
      </c>
      <c r="B238" s="2" t="s">
        <v>578</v>
      </c>
      <c r="C238" s="44"/>
      <c r="D238" s="51"/>
      <c r="E238" s="4"/>
      <c r="F238" s="52" t="s">
        <v>579</v>
      </c>
      <c r="G238" s="58">
        <v>1</v>
      </c>
      <c r="H238" s="53" t="s">
        <v>578</v>
      </c>
      <c r="I238" s="54" t="s">
        <v>580</v>
      </c>
      <c r="J238" s="55"/>
      <c r="K238" s="56">
        <v>1</v>
      </c>
      <c r="L238" s="56">
        <v>17.34</v>
      </c>
      <c r="M238" s="56"/>
      <c r="N238" s="56">
        <v>3</v>
      </c>
      <c r="O238" s="56"/>
      <c r="P238" s="56"/>
      <c r="Q238" s="56"/>
      <c r="R238" s="56">
        <v>52.019999999999996</v>
      </c>
      <c r="S238" s="56">
        <v>52.02</v>
      </c>
      <c r="T238" s="49"/>
      <c r="U238" s="50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pans="1:35" outlineLevel="2" x14ac:dyDescent="0.35">
      <c r="A239" s="1">
        <v>4</v>
      </c>
      <c r="B239" s="2" t="s">
        <v>581</v>
      </c>
      <c r="C239" s="44"/>
      <c r="D239" s="51"/>
      <c r="E239" s="4"/>
      <c r="F239" s="52" t="s">
        <v>582</v>
      </c>
      <c r="G239" s="58">
        <v>1</v>
      </c>
      <c r="H239" s="53" t="s">
        <v>581</v>
      </c>
      <c r="I239" s="54" t="s">
        <v>583</v>
      </c>
      <c r="J239" s="55"/>
      <c r="K239" s="56">
        <v>-2</v>
      </c>
      <c r="L239" s="56">
        <v>0.86</v>
      </c>
      <c r="M239" s="56"/>
      <c r="N239" s="56">
        <v>2.1</v>
      </c>
      <c r="O239" s="56"/>
      <c r="P239" s="56"/>
      <c r="Q239" s="56"/>
      <c r="R239" s="56">
        <v>1.806</v>
      </c>
      <c r="S239" s="56">
        <v>-3.61</v>
      </c>
      <c r="T239" s="49"/>
      <c r="U239" s="50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pans="1:35" outlineLevel="2" x14ac:dyDescent="0.35">
      <c r="A240" s="1">
        <v>4</v>
      </c>
      <c r="B240" s="2" t="s">
        <v>584</v>
      </c>
      <c r="C240" s="44"/>
      <c r="D240" s="51"/>
      <c r="E240" s="4"/>
      <c r="F240" s="52" t="s">
        <v>585</v>
      </c>
      <c r="G240" s="58">
        <v>1</v>
      </c>
      <c r="H240" s="53" t="s">
        <v>584</v>
      </c>
      <c r="I240" s="54" t="s">
        <v>586</v>
      </c>
      <c r="J240" s="55"/>
      <c r="K240" s="56">
        <v>-1</v>
      </c>
      <c r="L240" s="56">
        <v>1.1000000000000001</v>
      </c>
      <c r="M240" s="56"/>
      <c r="N240" s="56">
        <v>1.2</v>
      </c>
      <c r="O240" s="56"/>
      <c r="P240" s="56"/>
      <c r="Q240" s="56"/>
      <c r="R240" s="56">
        <v>1.32</v>
      </c>
      <c r="S240" s="56">
        <v>-1.32</v>
      </c>
      <c r="T240" s="49"/>
      <c r="U240" s="50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spans="1:35" outlineLevel="2" x14ac:dyDescent="0.35">
      <c r="A241" s="1">
        <v>4</v>
      </c>
      <c r="B241" s="2" t="s">
        <v>587</v>
      </c>
      <c r="C241" s="44"/>
      <c r="D241" s="51"/>
      <c r="E241" s="4"/>
      <c r="F241" s="52" t="s">
        <v>588</v>
      </c>
      <c r="G241" s="58">
        <v>1</v>
      </c>
      <c r="H241" s="53" t="s">
        <v>587</v>
      </c>
      <c r="I241" s="54" t="s">
        <v>589</v>
      </c>
      <c r="J241" s="55"/>
      <c r="K241" s="56">
        <v>1</v>
      </c>
      <c r="L241" s="56">
        <v>10.4</v>
      </c>
      <c r="M241" s="56"/>
      <c r="N241" s="56">
        <v>3</v>
      </c>
      <c r="O241" s="56"/>
      <c r="P241" s="56"/>
      <c r="Q241" s="56"/>
      <c r="R241" s="56">
        <v>31.200000000000003</v>
      </c>
      <c r="S241" s="56">
        <v>31.2</v>
      </c>
      <c r="T241" s="49"/>
      <c r="U241" s="50"/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spans="1:35" outlineLevel="2" x14ac:dyDescent="0.35">
      <c r="A242" s="1">
        <v>4</v>
      </c>
      <c r="B242" s="2" t="s">
        <v>590</v>
      </c>
      <c r="C242" s="44"/>
      <c r="D242" s="51"/>
      <c r="E242" s="4"/>
      <c r="F242" s="52" t="s">
        <v>591</v>
      </c>
      <c r="G242" s="58">
        <v>1</v>
      </c>
      <c r="H242" s="53" t="s">
        <v>590</v>
      </c>
      <c r="I242" s="54" t="s">
        <v>583</v>
      </c>
      <c r="J242" s="55"/>
      <c r="K242" s="56">
        <v>-1</v>
      </c>
      <c r="L242" s="56">
        <v>0.86</v>
      </c>
      <c r="M242" s="56"/>
      <c r="N242" s="56">
        <v>2.1</v>
      </c>
      <c r="O242" s="56"/>
      <c r="P242" s="56"/>
      <c r="Q242" s="56"/>
      <c r="R242" s="56">
        <v>1.806</v>
      </c>
      <c r="S242" s="56">
        <v>-1.81</v>
      </c>
      <c r="T242" s="49"/>
      <c r="U242" s="50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spans="1:35" outlineLevel="2" x14ac:dyDescent="0.35">
      <c r="A243" s="1">
        <v>4</v>
      </c>
      <c r="B243" s="2" t="s">
        <v>592</v>
      </c>
      <c r="C243" s="44"/>
      <c r="D243" s="51"/>
      <c r="E243" s="4"/>
      <c r="F243" s="52" t="s">
        <v>593</v>
      </c>
      <c r="G243" s="58">
        <v>1</v>
      </c>
      <c r="H243" s="53" t="s">
        <v>592</v>
      </c>
      <c r="I243" s="54" t="s">
        <v>586</v>
      </c>
      <c r="J243" s="55"/>
      <c r="K243" s="56">
        <v>-1</v>
      </c>
      <c r="L243" s="56">
        <v>1.1000000000000001</v>
      </c>
      <c r="M243" s="56"/>
      <c r="N243" s="56">
        <v>1.2</v>
      </c>
      <c r="O243" s="56"/>
      <c r="P243" s="56"/>
      <c r="Q243" s="56"/>
      <c r="R243" s="56">
        <v>1.32</v>
      </c>
      <c r="S243" s="56">
        <v>-1.32</v>
      </c>
      <c r="T243" s="49"/>
      <c r="U243" s="50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spans="1:35" outlineLevel="2" x14ac:dyDescent="0.35">
      <c r="A244" s="1">
        <v>4</v>
      </c>
      <c r="B244" s="2" t="s">
        <v>594</v>
      </c>
      <c r="C244" s="44"/>
      <c r="D244" s="51"/>
      <c r="E244" s="4"/>
      <c r="F244" s="52" t="s">
        <v>595</v>
      </c>
      <c r="G244" s="58">
        <v>1</v>
      </c>
      <c r="H244" s="53" t="s">
        <v>594</v>
      </c>
      <c r="I244" s="54" t="s">
        <v>596</v>
      </c>
      <c r="J244" s="55"/>
      <c r="K244" s="56">
        <v>1</v>
      </c>
      <c r="L244" s="56">
        <v>5.6</v>
      </c>
      <c r="M244" s="56"/>
      <c r="N244" s="56">
        <v>3</v>
      </c>
      <c r="O244" s="56"/>
      <c r="P244" s="56"/>
      <c r="Q244" s="56"/>
      <c r="R244" s="56">
        <v>16.799999999999997</v>
      </c>
      <c r="S244" s="56">
        <v>16.8</v>
      </c>
      <c r="T244" s="49"/>
      <c r="U244" s="50"/>
      <c r="W244">
        <v>1.4999999999999999E-2</v>
      </c>
      <c r="X244"/>
      <c r="Y244"/>
      <c r="Z244"/>
      <c r="AA244"/>
      <c r="AB244"/>
      <c r="AC244"/>
      <c r="AD244"/>
      <c r="AE244"/>
      <c r="AF244"/>
      <c r="AG244"/>
      <c r="AH244"/>
      <c r="AI244"/>
    </row>
    <row r="245" spans="1:35" outlineLevel="2" x14ac:dyDescent="0.35">
      <c r="A245" s="1">
        <v>4</v>
      </c>
      <c r="B245" s="2" t="s">
        <v>597</v>
      </c>
      <c r="C245" s="44"/>
      <c r="D245" s="51"/>
      <c r="E245" s="4"/>
      <c r="F245" s="52" t="s">
        <v>598</v>
      </c>
      <c r="G245" s="58">
        <v>1</v>
      </c>
      <c r="H245" s="53" t="s">
        <v>597</v>
      </c>
      <c r="I245" s="54" t="s">
        <v>583</v>
      </c>
      <c r="J245" s="55"/>
      <c r="K245" s="56">
        <v>-1</v>
      </c>
      <c r="L245" s="56">
        <v>0.86</v>
      </c>
      <c r="M245" s="56"/>
      <c r="N245" s="56">
        <v>2.1</v>
      </c>
      <c r="O245" s="56"/>
      <c r="P245" s="56"/>
      <c r="Q245" s="56"/>
      <c r="R245" s="56">
        <v>1.806</v>
      </c>
      <c r="S245" s="56">
        <v>-1.81</v>
      </c>
      <c r="T245" s="49"/>
      <c r="U245" s="50"/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pans="1:35" outlineLevel="2" x14ac:dyDescent="0.35">
      <c r="A246" s="1">
        <v>4</v>
      </c>
      <c r="B246" s="2" t="s">
        <v>599</v>
      </c>
      <c r="C246" s="44"/>
      <c r="D246" s="51"/>
      <c r="E246" s="4"/>
      <c r="F246" s="52" t="s">
        <v>600</v>
      </c>
      <c r="G246" s="58">
        <v>1</v>
      </c>
      <c r="H246" s="53" t="s">
        <v>599</v>
      </c>
      <c r="I246" s="54" t="s">
        <v>601</v>
      </c>
      <c r="J246" s="55"/>
      <c r="K246" s="56">
        <v>-1</v>
      </c>
      <c r="L246" s="56">
        <v>1</v>
      </c>
      <c r="M246" s="56"/>
      <c r="N246" s="56">
        <v>0.5</v>
      </c>
      <c r="O246" s="56"/>
      <c r="P246" s="56"/>
      <c r="Q246" s="56"/>
      <c r="R246" s="56">
        <v>0.5</v>
      </c>
      <c r="S246" s="56">
        <v>-0.5</v>
      </c>
      <c r="T246" s="49"/>
      <c r="U246" s="50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pans="1:35" outlineLevel="2" x14ac:dyDescent="0.35">
      <c r="A247" s="1">
        <v>4</v>
      </c>
      <c r="B247" s="2" t="s">
        <v>602</v>
      </c>
      <c r="C247" s="44"/>
      <c r="D247" s="51"/>
      <c r="E247" s="4"/>
      <c r="F247" s="52" t="s">
        <v>603</v>
      </c>
      <c r="G247" s="58">
        <v>1</v>
      </c>
      <c r="H247" s="53" t="s">
        <v>602</v>
      </c>
      <c r="I247" s="54" t="s">
        <v>604</v>
      </c>
      <c r="J247" s="55"/>
      <c r="K247" s="56">
        <v>1</v>
      </c>
      <c r="L247" s="56">
        <v>4.42</v>
      </c>
      <c r="M247" s="56"/>
      <c r="N247" s="56">
        <v>4</v>
      </c>
      <c r="O247" s="56"/>
      <c r="P247" s="56"/>
      <c r="Q247" s="56"/>
      <c r="R247" s="56">
        <v>17.68</v>
      </c>
      <c r="S247" s="56">
        <v>17.68</v>
      </c>
      <c r="T247" s="49"/>
      <c r="U247" s="50"/>
      <c r="W247"/>
      <c r="X247"/>
      <c r="Y247"/>
      <c r="Z247"/>
      <c r="AA247"/>
      <c r="AB247"/>
      <c r="AC247"/>
      <c r="AD247"/>
      <c r="AE247"/>
      <c r="AF247"/>
      <c r="AG247"/>
      <c r="AH247"/>
      <c r="AI247"/>
    </row>
    <row r="248" spans="1:35" outlineLevel="2" x14ac:dyDescent="0.35">
      <c r="A248" s="1">
        <v>4</v>
      </c>
      <c r="B248" s="2" t="s">
        <v>605</v>
      </c>
      <c r="C248" s="44"/>
      <c r="D248" s="51"/>
      <c r="E248" s="4"/>
      <c r="F248" s="52" t="s">
        <v>606</v>
      </c>
      <c r="G248" s="58">
        <v>1</v>
      </c>
      <c r="H248" s="53" t="s">
        <v>605</v>
      </c>
      <c r="I248" s="54" t="s">
        <v>607</v>
      </c>
      <c r="J248" s="55"/>
      <c r="K248" s="56">
        <v>1</v>
      </c>
      <c r="L248" s="56">
        <v>10.52</v>
      </c>
      <c r="M248" s="56"/>
      <c r="N248" s="56">
        <v>3</v>
      </c>
      <c r="O248" s="56"/>
      <c r="P248" s="56"/>
      <c r="Q248" s="56"/>
      <c r="R248" s="56">
        <v>31.56</v>
      </c>
      <c r="S248" s="56">
        <v>31.56</v>
      </c>
      <c r="T248" s="49"/>
      <c r="U248" s="50"/>
      <c r="W248"/>
      <c r="X248"/>
      <c r="Y248"/>
      <c r="Z248"/>
      <c r="AA248"/>
      <c r="AB248"/>
      <c r="AC248"/>
      <c r="AD248"/>
      <c r="AE248"/>
      <c r="AF248"/>
      <c r="AG248"/>
      <c r="AH248"/>
      <c r="AI248"/>
    </row>
    <row r="249" spans="1:35" outlineLevel="2" x14ac:dyDescent="0.35">
      <c r="A249" s="1">
        <v>4</v>
      </c>
      <c r="B249" s="2" t="s">
        <v>608</v>
      </c>
      <c r="C249" s="44"/>
      <c r="D249" s="51"/>
      <c r="E249" s="4"/>
      <c r="F249" s="52" t="s">
        <v>609</v>
      </c>
      <c r="G249" s="58">
        <v>1</v>
      </c>
      <c r="H249" s="53" t="s">
        <v>608</v>
      </c>
      <c r="I249" s="54" t="s">
        <v>583</v>
      </c>
      <c r="J249" s="55"/>
      <c r="K249" s="56">
        <v>-1</v>
      </c>
      <c r="L249" s="56">
        <v>0.86</v>
      </c>
      <c r="M249" s="56"/>
      <c r="N249" s="56">
        <v>2.1</v>
      </c>
      <c r="O249" s="56"/>
      <c r="P249" s="56"/>
      <c r="Q249" s="56"/>
      <c r="R249" s="56">
        <v>1.806</v>
      </c>
      <c r="S249" s="56">
        <v>-1.81</v>
      </c>
      <c r="T249" s="49"/>
      <c r="U249" s="50"/>
      <c r="W249"/>
      <c r="X249"/>
      <c r="Y249"/>
      <c r="Z249"/>
      <c r="AA249"/>
      <c r="AB249"/>
      <c r="AC249"/>
      <c r="AD249"/>
      <c r="AE249"/>
      <c r="AF249"/>
      <c r="AG249"/>
      <c r="AH249"/>
      <c r="AI249"/>
    </row>
    <row r="250" spans="1:35" outlineLevel="2" x14ac:dyDescent="0.35">
      <c r="A250" s="1">
        <v>4</v>
      </c>
      <c r="B250" s="2" t="s">
        <v>610</v>
      </c>
      <c r="C250" s="44"/>
      <c r="D250" s="51"/>
      <c r="E250" s="4"/>
      <c r="F250" s="52" t="s">
        <v>611</v>
      </c>
      <c r="G250" s="58">
        <v>1</v>
      </c>
      <c r="H250" s="53" t="s">
        <v>610</v>
      </c>
      <c r="I250" s="54" t="s">
        <v>612</v>
      </c>
      <c r="J250" s="55"/>
      <c r="K250" s="56">
        <v>-1</v>
      </c>
      <c r="L250" s="56">
        <v>2.5</v>
      </c>
      <c r="M250" s="56"/>
      <c r="N250" s="56">
        <v>0.5</v>
      </c>
      <c r="O250" s="56"/>
      <c r="P250" s="56"/>
      <c r="Q250" s="56"/>
      <c r="R250" s="56">
        <v>1.25</v>
      </c>
      <c r="S250" s="56">
        <v>-1.25</v>
      </c>
      <c r="T250" s="49"/>
      <c r="U250" s="50"/>
      <c r="W250"/>
      <c r="X250"/>
      <c r="Y250"/>
      <c r="Z250"/>
      <c r="AA250"/>
      <c r="AB250"/>
      <c r="AC250"/>
      <c r="AD250"/>
      <c r="AE250"/>
      <c r="AF250"/>
      <c r="AG250"/>
      <c r="AH250"/>
      <c r="AI250"/>
    </row>
    <row r="251" spans="1:35" outlineLevel="2" x14ac:dyDescent="0.35">
      <c r="A251" s="1">
        <v>4</v>
      </c>
      <c r="B251" s="2" t="s">
        <v>613</v>
      </c>
      <c r="C251" s="44"/>
      <c r="D251" s="51"/>
      <c r="E251" s="4"/>
      <c r="F251" s="52" t="s">
        <v>614</v>
      </c>
      <c r="G251" s="58">
        <v>1</v>
      </c>
      <c r="H251" s="53" t="s">
        <v>613</v>
      </c>
      <c r="I251" s="54" t="s">
        <v>615</v>
      </c>
      <c r="J251" s="55"/>
      <c r="K251" s="56">
        <v>1</v>
      </c>
      <c r="L251" s="56">
        <v>8</v>
      </c>
      <c r="M251" s="56"/>
      <c r="N251" s="56">
        <v>3</v>
      </c>
      <c r="O251" s="56"/>
      <c r="P251" s="56"/>
      <c r="Q251" s="56"/>
      <c r="R251" s="56">
        <v>24</v>
      </c>
      <c r="S251" s="56">
        <v>24</v>
      </c>
      <c r="T251" s="49"/>
      <c r="U251" s="50"/>
      <c r="W251"/>
      <c r="X251"/>
      <c r="Y251"/>
      <c r="Z251"/>
      <c r="AA251"/>
      <c r="AB251"/>
      <c r="AC251"/>
      <c r="AD251"/>
      <c r="AE251"/>
      <c r="AF251"/>
      <c r="AG251"/>
      <c r="AH251"/>
      <c r="AI251"/>
    </row>
    <row r="252" spans="1:35" outlineLevel="2" x14ac:dyDescent="0.35">
      <c r="A252" s="1">
        <v>4</v>
      </c>
      <c r="B252" s="2" t="s">
        <v>616</v>
      </c>
      <c r="C252" s="44"/>
      <c r="D252" s="51"/>
      <c r="E252" s="4"/>
      <c r="F252" s="52" t="s">
        <v>617</v>
      </c>
      <c r="G252" s="58">
        <v>1</v>
      </c>
      <c r="H252" s="53" t="s">
        <v>616</v>
      </c>
      <c r="I252" s="54" t="s">
        <v>618</v>
      </c>
      <c r="J252" s="55"/>
      <c r="K252" s="56">
        <v>1</v>
      </c>
      <c r="L252" s="56">
        <v>3.7</v>
      </c>
      <c r="M252" s="56"/>
      <c r="N252" s="56">
        <v>4</v>
      </c>
      <c r="O252" s="56"/>
      <c r="P252" s="56"/>
      <c r="Q252" s="56"/>
      <c r="R252" s="56">
        <v>14.8</v>
      </c>
      <c r="S252" s="56">
        <v>14.8</v>
      </c>
      <c r="T252" s="49"/>
      <c r="U252" s="50"/>
      <c r="W252"/>
      <c r="X252"/>
      <c r="Y252"/>
      <c r="Z252"/>
      <c r="AA252"/>
      <c r="AB252"/>
      <c r="AC252"/>
      <c r="AD252"/>
      <c r="AE252"/>
      <c r="AF252"/>
      <c r="AG252"/>
      <c r="AH252"/>
      <c r="AI252"/>
    </row>
    <row r="253" spans="1:35" outlineLevel="2" x14ac:dyDescent="0.35">
      <c r="A253" s="1">
        <v>4</v>
      </c>
      <c r="B253" s="2" t="s">
        <v>619</v>
      </c>
      <c r="C253" s="44"/>
      <c r="D253" s="51"/>
      <c r="E253" s="4"/>
      <c r="F253" s="52" t="s">
        <v>620</v>
      </c>
      <c r="G253" s="58">
        <v>1</v>
      </c>
      <c r="H253" s="53" t="s">
        <v>619</v>
      </c>
      <c r="I253" s="54" t="s">
        <v>583</v>
      </c>
      <c r="J253" s="55"/>
      <c r="K253" s="56">
        <v>-1</v>
      </c>
      <c r="L253" s="56">
        <v>0.86</v>
      </c>
      <c r="M253" s="56"/>
      <c r="N253" s="56">
        <v>2.1</v>
      </c>
      <c r="O253" s="56"/>
      <c r="P253" s="56"/>
      <c r="Q253" s="56"/>
      <c r="R253" s="56">
        <v>1.806</v>
      </c>
      <c r="S253" s="56">
        <v>-1.81</v>
      </c>
      <c r="T253" s="49"/>
      <c r="U253" s="50"/>
      <c r="W253"/>
      <c r="X253"/>
      <c r="Y253"/>
      <c r="Z253"/>
      <c r="AA253"/>
      <c r="AB253"/>
      <c r="AC253"/>
      <c r="AD253"/>
      <c r="AE253"/>
      <c r="AF253"/>
      <c r="AG253"/>
      <c r="AH253"/>
      <c r="AI253"/>
    </row>
    <row r="254" spans="1:35" outlineLevel="2" x14ac:dyDescent="0.35">
      <c r="A254" s="1">
        <v>4</v>
      </c>
      <c r="B254" s="2" t="s">
        <v>621</v>
      </c>
      <c r="C254" s="44"/>
      <c r="D254" s="51"/>
      <c r="E254" s="4"/>
      <c r="F254" s="52" t="s">
        <v>622</v>
      </c>
      <c r="G254" s="58">
        <v>1</v>
      </c>
      <c r="H254" s="53" t="s">
        <v>621</v>
      </c>
      <c r="I254" s="54" t="s">
        <v>612</v>
      </c>
      <c r="J254" s="55"/>
      <c r="K254" s="56">
        <v>-1</v>
      </c>
      <c r="L254" s="56">
        <v>2.5</v>
      </c>
      <c r="M254" s="56"/>
      <c r="N254" s="56">
        <v>0.5</v>
      </c>
      <c r="O254" s="56"/>
      <c r="P254" s="56"/>
      <c r="Q254" s="56"/>
      <c r="R254" s="56">
        <v>1.25</v>
      </c>
      <c r="S254" s="56">
        <v>-1.25</v>
      </c>
      <c r="T254" s="49"/>
      <c r="U254" s="50"/>
      <c r="W254"/>
      <c r="X254"/>
      <c r="Y254"/>
      <c r="Z254"/>
      <c r="AA254"/>
      <c r="AB254"/>
      <c r="AC254"/>
      <c r="AD254"/>
      <c r="AE254"/>
      <c r="AF254"/>
      <c r="AG254"/>
      <c r="AH254"/>
      <c r="AI254"/>
    </row>
    <row r="255" spans="1:35" outlineLevel="2" x14ac:dyDescent="0.35">
      <c r="A255" s="1">
        <v>4</v>
      </c>
      <c r="B255" s="2" t="s">
        <v>623</v>
      </c>
      <c r="C255" s="44"/>
      <c r="D255" s="51"/>
      <c r="E255" s="4"/>
      <c r="F255" s="52" t="s">
        <v>624</v>
      </c>
      <c r="G255" s="58">
        <v>1</v>
      </c>
      <c r="H255" s="53" t="s">
        <v>623</v>
      </c>
      <c r="I255" s="54" t="s">
        <v>625</v>
      </c>
      <c r="J255" s="55"/>
      <c r="K255" s="56">
        <v>1</v>
      </c>
      <c r="L255" s="56">
        <v>8.6999999999999993</v>
      </c>
      <c r="M255" s="56"/>
      <c r="N255" s="56">
        <v>3</v>
      </c>
      <c r="O255" s="56"/>
      <c r="P255" s="56"/>
      <c r="Q255" s="56"/>
      <c r="R255" s="56">
        <v>26.099999999999998</v>
      </c>
      <c r="S255" s="56">
        <v>26.1</v>
      </c>
      <c r="T255" s="49"/>
      <c r="U255" s="50"/>
      <c r="W255"/>
      <c r="X255"/>
      <c r="Y255"/>
      <c r="Z255"/>
      <c r="AA255"/>
      <c r="AB255"/>
      <c r="AC255"/>
      <c r="AD255"/>
      <c r="AE255"/>
      <c r="AF255"/>
      <c r="AG255"/>
      <c r="AH255"/>
      <c r="AI255"/>
    </row>
    <row r="256" spans="1:35" outlineLevel="2" x14ac:dyDescent="0.35">
      <c r="A256" s="1">
        <v>4</v>
      </c>
      <c r="B256" s="2" t="s">
        <v>626</v>
      </c>
      <c r="C256" s="44"/>
      <c r="D256" s="51"/>
      <c r="E256" s="4"/>
      <c r="F256" s="52" t="s">
        <v>627</v>
      </c>
      <c r="G256" s="58">
        <v>1</v>
      </c>
      <c r="H256" s="53" t="s">
        <v>626</v>
      </c>
      <c r="I256" s="54" t="s">
        <v>628</v>
      </c>
      <c r="J256" s="55"/>
      <c r="K256" s="56">
        <v>1</v>
      </c>
      <c r="L256" s="56">
        <v>4.3</v>
      </c>
      <c r="M256" s="56"/>
      <c r="N256" s="56">
        <v>4</v>
      </c>
      <c r="O256" s="56"/>
      <c r="P256" s="56"/>
      <c r="Q256" s="56"/>
      <c r="R256" s="56">
        <v>17.2</v>
      </c>
      <c r="S256" s="56">
        <v>17.2</v>
      </c>
      <c r="T256" s="49"/>
      <c r="U256" s="50"/>
      <c r="W256"/>
      <c r="X256"/>
      <c r="Y256"/>
      <c r="Z256"/>
      <c r="AA256"/>
      <c r="AB256"/>
      <c r="AC256"/>
      <c r="AD256"/>
      <c r="AE256"/>
      <c r="AF256"/>
      <c r="AG256"/>
      <c r="AH256"/>
      <c r="AI256"/>
    </row>
    <row r="257" spans="1:35" ht="29" outlineLevel="2" x14ac:dyDescent="0.35">
      <c r="A257" s="1">
        <v>4</v>
      </c>
      <c r="B257" s="2" t="s">
        <v>629</v>
      </c>
      <c r="C257" s="44"/>
      <c r="D257" s="51"/>
      <c r="E257" s="4"/>
      <c r="F257" s="52" t="s">
        <v>630</v>
      </c>
      <c r="G257" s="58">
        <v>1</v>
      </c>
      <c r="H257" s="53" t="s">
        <v>629</v>
      </c>
      <c r="I257" s="54" t="s">
        <v>631</v>
      </c>
      <c r="J257" s="55"/>
      <c r="K257" s="56">
        <v>1</v>
      </c>
      <c r="L257" s="56">
        <v>4.3</v>
      </c>
      <c r="M257" s="56"/>
      <c r="N257" s="56">
        <v>4</v>
      </c>
      <c r="O257" s="56"/>
      <c r="P257" s="56"/>
      <c r="Q257" s="56"/>
      <c r="R257" s="56">
        <v>17.2</v>
      </c>
      <c r="S257" s="56">
        <v>17.2</v>
      </c>
      <c r="T257" s="49"/>
      <c r="U257" s="50"/>
      <c r="W257"/>
      <c r="X257"/>
      <c r="Y257"/>
      <c r="Z257"/>
      <c r="AA257"/>
      <c r="AB257"/>
      <c r="AC257"/>
      <c r="AD257"/>
      <c r="AE257"/>
      <c r="AF257"/>
      <c r="AG257"/>
      <c r="AH257"/>
      <c r="AI257"/>
    </row>
    <row r="258" spans="1:35" outlineLevel="2" x14ac:dyDescent="0.35">
      <c r="A258" s="1">
        <v>4</v>
      </c>
      <c r="B258" s="2" t="s">
        <v>632</v>
      </c>
      <c r="C258" s="44"/>
      <c r="D258" s="51"/>
      <c r="E258" s="4"/>
      <c r="F258" s="52" t="s">
        <v>633</v>
      </c>
      <c r="G258" s="58">
        <v>1</v>
      </c>
      <c r="H258" s="53" t="s">
        <v>632</v>
      </c>
      <c r="I258" s="54" t="s">
        <v>583</v>
      </c>
      <c r="J258" s="55"/>
      <c r="K258" s="56">
        <v>-1</v>
      </c>
      <c r="L258" s="56">
        <v>0.86</v>
      </c>
      <c r="M258" s="56"/>
      <c r="N258" s="56">
        <v>2.1</v>
      </c>
      <c r="O258" s="56"/>
      <c r="P258" s="56"/>
      <c r="Q258" s="56"/>
      <c r="R258" s="56">
        <v>1.806</v>
      </c>
      <c r="S258" s="56">
        <v>-1.81</v>
      </c>
      <c r="T258" s="49"/>
      <c r="U258" s="50"/>
      <c r="W258"/>
      <c r="X258"/>
      <c r="Y258"/>
      <c r="Z258"/>
      <c r="AA258"/>
      <c r="AB258"/>
      <c r="AC258"/>
      <c r="AD258"/>
      <c r="AE258"/>
      <c r="AF258"/>
      <c r="AG258"/>
      <c r="AH258"/>
      <c r="AI258"/>
    </row>
    <row r="259" spans="1:35" outlineLevel="2" x14ac:dyDescent="0.35">
      <c r="A259" s="1">
        <v>4</v>
      </c>
      <c r="B259" s="2" t="s">
        <v>634</v>
      </c>
      <c r="C259" s="44"/>
      <c r="D259" s="51"/>
      <c r="E259" s="4"/>
      <c r="F259" s="52" t="s">
        <v>635</v>
      </c>
      <c r="G259" s="58">
        <v>1</v>
      </c>
      <c r="H259" s="53" t="s">
        <v>634</v>
      </c>
      <c r="I259" s="54" t="s">
        <v>612</v>
      </c>
      <c r="J259" s="55"/>
      <c r="K259" s="56">
        <v>-1</v>
      </c>
      <c r="L259" s="56">
        <v>2.5</v>
      </c>
      <c r="M259" s="56"/>
      <c r="N259" s="56">
        <v>0.5</v>
      </c>
      <c r="O259" s="56"/>
      <c r="P259" s="56"/>
      <c r="Q259" s="56"/>
      <c r="R259" s="56">
        <v>1.25</v>
      </c>
      <c r="S259" s="56">
        <v>-1.25</v>
      </c>
      <c r="T259" s="49"/>
      <c r="U259" s="50"/>
      <c r="W259"/>
      <c r="X259"/>
      <c r="Y259"/>
      <c r="Z259"/>
      <c r="AA259"/>
      <c r="AB259"/>
      <c r="AC259"/>
      <c r="AD259"/>
      <c r="AE259"/>
      <c r="AF259"/>
      <c r="AG259"/>
      <c r="AH259"/>
      <c r="AI259"/>
    </row>
    <row r="260" spans="1:35" outlineLevel="2" x14ac:dyDescent="0.35">
      <c r="A260" s="1">
        <v>4</v>
      </c>
      <c r="B260" s="2" t="s">
        <v>636</v>
      </c>
      <c r="C260" s="44"/>
      <c r="D260" s="51"/>
      <c r="E260" s="4"/>
      <c r="F260" s="52" t="s">
        <v>637</v>
      </c>
      <c r="G260" s="58">
        <v>1</v>
      </c>
      <c r="H260" s="53" t="s">
        <v>636</v>
      </c>
      <c r="I260" s="54" t="s">
        <v>638</v>
      </c>
      <c r="J260" s="55"/>
      <c r="K260" s="56">
        <v>1</v>
      </c>
      <c r="L260" s="56">
        <v>19.399999999999999</v>
      </c>
      <c r="M260" s="56"/>
      <c r="N260" s="56">
        <v>4</v>
      </c>
      <c r="O260" s="56"/>
      <c r="P260" s="56"/>
      <c r="Q260" s="56"/>
      <c r="R260" s="56">
        <v>77.599999999999994</v>
      </c>
      <c r="S260" s="56">
        <v>77.599999999999994</v>
      </c>
      <c r="T260" s="49"/>
      <c r="U260" s="50"/>
      <c r="W260"/>
      <c r="X260"/>
      <c r="Y260"/>
      <c r="Z260"/>
      <c r="AA260"/>
      <c r="AB260"/>
      <c r="AC260"/>
      <c r="AD260"/>
      <c r="AE260"/>
      <c r="AF260"/>
      <c r="AG260"/>
      <c r="AH260"/>
      <c r="AI260"/>
    </row>
    <row r="261" spans="1:35" outlineLevel="2" x14ac:dyDescent="0.35">
      <c r="A261" s="1">
        <v>4</v>
      </c>
      <c r="B261" s="2" t="s">
        <v>639</v>
      </c>
      <c r="C261" s="44"/>
      <c r="D261" s="51"/>
      <c r="E261" s="4"/>
      <c r="F261" s="52" t="s">
        <v>640</v>
      </c>
      <c r="G261" s="58">
        <v>1</v>
      </c>
      <c r="H261" s="53" t="s">
        <v>639</v>
      </c>
      <c r="I261" s="54" t="s">
        <v>601</v>
      </c>
      <c r="J261" s="55"/>
      <c r="K261" s="56">
        <v>-2</v>
      </c>
      <c r="L261" s="56">
        <v>1</v>
      </c>
      <c r="M261" s="56"/>
      <c r="N261" s="56">
        <v>0.5</v>
      </c>
      <c r="O261" s="56"/>
      <c r="P261" s="56"/>
      <c r="Q261" s="56"/>
      <c r="R261" s="56">
        <v>0.5</v>
      </c>
      <c r="S261" s="56">
        <v>-1</v>
      </c>
      <c r="T261" s="49"/>
      <c r="U261" s="50"/>
      <c r="W261"/>
      <c r="X261"/>
      <c r="Y261"/>
      <c r="Z261"/>
      <c r="AA261"/>
      <c r="AB261"/>
      <c r="AC261"/>
      <c r="AD261"/>
      <c r="AE261"/>
      <c r="AF261"/>
      <c r="AG261"/>
      <c r="AH261"/>
      <c r="AI261"/>
    </row>
    <row r="262" spans="1:35" outlineLevel="2" x14ac:dyDescent="0.35">
      <c r="A262" s="1">
        <v>4</v>
      </c>
      <c r="B262" s="2" t="s">
        <v>641</v>
      </c>
      <c r="C262" s="44"/>
      <c r="D262" s="51"/>
      <c r="E262" s="4"/>
      <c r="F262" s="52" t="s">
        <v>642</v>
      </c>
      <c r="G262" s="58">
        <v>1</v>
      </c>
      <c r="H262" s="53" t="s">
        <v>641</v>
      </c>
      <c r="I262" s="54" t="s">
        <v>643</v>
      </c>
      <c r="J262" s="55"/>
      <c r="K262" s="56">
        <v>-1</v>
      </c>
      <c r="L262" s="56">
        <v>2.6</v>
      </c>
      <c r="M262" s="56"/>
      <c r="N262" s="56">
        <v>2.4</v>
      </c>
      <c r="O262" s="56"/>
      <c r="P262" s="56"/>
      <c r="Q262" s="56"/>
      <c r="R262" s="56">
        <v>6.24</v>
      </c>
      <c r="S262" s="56">
        <v>-6.24</v>
      </c>
      <c r="T262" s="49"/>
      <c r="U262" s="50"/>
      <c r="W262"/>
      <c r="X262"/>
      <c r="Y262"/>
      <c r="Z262"/>
      <c r="AA262"/>
      <c r="AB262"/>
      <c r="AC262"/>
      <c r="AD262"/>
      <c r="AE262"/>
      <c r="AF262"/>
      <c r="AG262"/>
      <c r="AH262"/>
      <c r="AI262"/>
    </row>
    <row r="263" spans="1:35" outlineLevel="2" x14ac:dyDescent="0.35">
      <c r="A263" s="1">
        <v>4</v>
      </c>
      <c r="B263" s="2" t="s">
        <v>644</v>
      </c>
      <c r="C263" s="44"/>
      <c r="D263" s="51"/>
      <c r="E263" s="4"/>
      <c r="F263" s="52" t="s">
        <v>645</v>
      </c>
      <c r="G263" s="58">
        <v>1</v>
      </c>
      <c r="H263" s="53" t="s">
        <v>644</v>
      </c>
      <c r="I263" s="54" t="s">
        <v>646</v>
      </c>
      <c r="J263" s="55"/>
      <c r="K263" s="56">
        <v>1</v>
      </c>
      <c r="L263" s="56">
        <v>0.85</v>
      </c>
      <c r="M263" s="56"/>
      <c r="N263" s="56">
        <v>4</v>
      </c>
      <c r="O263" s="56"/>
      <c r="P263" s="56"/>
      <c r="Q263" s="56"/>
      <c r="R263" s="56">
        <v>3.4</v>
      </c>
      <c r="S263" s="56">
        <v>3.4</v>
      </c>
      <c r="T263" s="49"/>
      <c r="U263" s="50"/>
      <c r="W263"/>
      <c r="X263"/>
      <c r="Y263"/>
      <c r="Z263"/>
      <c r="AA263"/>
      <c r="AB263"/>
      <c r="AC263"/>
      <c r="AD263"/>
      <c r="AE263"/>
      <c r="AF263"/>
      <c r="AG263"/>
      <c r="AH263"/>
      <c r="AI263"/>
    </row>
    <row r="264" spans="1:35" outlineLevel="2" x14ac:dyDescent="0.35">
      <c r="A264" s="1">
        <v>4</v>
      </c>
      <c r="B264" s="2" t="s">
        <v>647</v>
      </c>
      <c r="C264" s="44"/>
      <c r="D264" s="51"/>
      <c r="E264" s="4"/>
      <c r="F264" s="52" t="s">
        <v>648</v>
      </c>
      <c r="G264" s="58">
        <v>1</v>
      </c>
      <c r="H264" s="53" t="s">
        <v>647</v>
      </c>
      <c r="I264" s="54" t="s">
        <v>649</v>
      </c>
      <c r="J264" s="55"/>
      <c r="K264" s="56">
        <v>1</v>
      </c>
      <c r="L264" s="56">
        <v>4.8</v>
      </c>
      <c r="M264" s="56"/>
      <c r="N264" s="56">
        <v>3</v>
      </c>
      <c r="O264" s="56"/>
      <c r="P264" s="56"/>
      <c r="Q264" s="56"/>
      <c r="R264" s="56">
        <v>14.399999999999999</v>
      </c>
      <c r="S264" s="56">
        <v>14.4</v>
      </c>
      <c r="T264" s="49"/>
      <c r="U264" s="50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spans="1:35" outlineLevel="2" x14ac:dyDescent="0.35">
      <c r="A265" s="1">
        <v>4</v>
      </c>
      <c r="B265" s="2" t="s">
        <v>650</v>
      </c>
      <c r="C265" s="44"/>
      <c r="D265" s="51"/>
      <c r="E265" s="4"/>
      <c r="F265" s="52" t="s">
        <v>651</v>
      </c>
      <c r="G265" s="58">
        <v>1</v>
      </c>
      <c r="H265" s="53" t="s">
        <v>650</v>
      </c>
      <c r="I265" s="54" t="s">
        <v>601</v>
      </c>
      <c r="J265" s="55"/>
      <c r="K265" s="56">
        <v>-1</v>
      </c>
      <c r="L265" s="56">
        <v>1</v>
      </c>
      <c r="M265" s="56"/>
      <c r="N265" s="56">
        <v>0.5</v>
      </c>
      <c r="O265" s="56"/>
      <c r="P265" s="56"/>
      <c r="Q265" s="56"/>
      <c r="R265" s="56">
        <v>0.5</v>
      </c>
      <c r="S265" s="56">
        <v>-0.5</v>
      </c>
      <c r="T265" s="49"/>
      <c r="U265" s="50"/>
      <c r="W265"/>
      <c r="X265"/>
      <c r="Y265"/>
      <c r="Z265"/>
      <c r="AA265"/>
      <c r="AB265"/>
      <c r="AC265"/>
      <c r="AD265"/>
      <c r="AE265"/>
      <c r="AF265"/>
      <c r="AG265"/>
      <c r="AH265"/>
      <c r="AI265"/>
    </row>
    <row r="266" spans="1:35" outlineLevel="2" x14ac:dyDescent="0.35">
      <c r="A266" s="1">
        <v>4</v>
      </c>
      <c r="B266" s="2" t="s">
        <v>652</v>
      </c>
      <c r="C266" s="44"/>
      <c r="D266" s="51"/>
      <c r="E266" s="4"/>
      <c r="F266" s="52" t="s">
        <v>653</v>
      </c>
      <c r="G266" s="58">
        <v>1</v>
      </c>
      <c r="H266" s="53" t="s">
        <v>652</v>
      </c>
      <c r="I266" s="54" t="s">
        <v>654</v>
      </c>
      <c r="J266" s="55"/>
      <c r="K266" s="56">
        <v>1</v>
      </c>
      <c r="L266" s="56">
        <v>7.55</v>
      </c>
      <c r="M266" s="56"/>
      <c r="N266" s="56">
        <v>3</v>
      </c>
      <c r="O266" s="56"/>
      <c r="P266" s="56"/>
      <c r="Q266" s="56"/>
      <c r="R266" s="56">
        <v>22.65</v>
      </c>
      <c r="S266" s="56">
        <v>22.65</v>
      </c>
      <c r="T266" s="49"/>
      <c r="U266" s="50"/>
      <c r="W266"/>
      <c r="X266"/>
      <c r="Y266"/>
      <c r="Z266"/>
      <c r="AA266"/>
      <c r="AB266"/>
      <c r="AC266"/>
      <c r="AD266"/>
      <c r="AE266"/>
      <c r="AF266"/>
      <c r="AG266"/>
      <c r="AH266"/>
      <c r="AI266"/>
    </row>
    <row r="267" spans="1:35" outlineLevel="2" x14ac:dyDescent="0.35">
      <c r="A267" s="1">
        <v>4</v>
      </c>
      <c r="B267" s="2" t="s">
        <v>655</v>
      </c>
      <c r="C267" s="44"/>
      <c r="D267" s="51"/>
      <c r="E267" s="4"/>
      <c r="F267" s="52" t="s">
        <v>656</v>
      </c>
      <c r="G267" s="58">
        <v>1</v>
      </c>
      <c r="H267" s="53" t="s">
        <v>655</v>
      </c>
      <c r="I267" s="54" t="s">
        <v>586</v>
      </c>
      <c r="J267" s="55"/>
      <c r="K267" s="56">
        <v>-1</v>
      </c>
      <c r="L267" s="56">
        <v>1.1000000000000001</v>
      </c>
      <c r="M267" s="56"/>
      <c r="N267" s="56">
        <v>1.2</v>
      </c>
      <c r="O267" s="56"/>
      <c r="P267" s="56"/>
      <c r="Q267" s="56"/>
      <c r="R267" s="56">
        <v>1.32</v>
      </c>
      <c r="S267" s="56">
        <v>-1.32</v>
      </c>
      <c r="T267" s="49"/>
      <c r="U267" s="50"/>
      <c r="W267"/>
      <c r="X267"/>
      <c r="Y267"/>
      <c r="Z267"/>
      <c r="AA267"/>
      <c r="AB267"/>
      <c r="AC267"/>
      <c r="AD267"/>
      <c r="AE267"/>
      <c r="AF267"/>
      <c r="AG267"/>
      <c r="AH267"/>
      <c r="AI267"/>
    </row>
    <row r="268" spans="1:35" outlineLevel="2" x14ac:dyDescent="0.35">
      <c r="A268" s="1">
        <v>4</v>
      </c>
      <c r="B268" s="2" t="s">
        <v>657</v>
      </c>
      <c r="C268" s="44"/>
      <c r="D268" s="51"/>
      <c r="E268" s="4"/>
      <c r="F268" s="52" t="s">
        <v>658</v>
      </c>
      <c r="G268" s="58">
        <v>1</v>
      </c>
      <c r="H268" s="53" t="s">
        <v>657</v>
      </c>
      <c r="I268" s="54" t="s">
        <v>659</v>
      </c>
      <c r="J268" s="55"/>
      <c r="K268" s="56">
        <v>-1</v>
      </c>
      <c r="L268" s="56">
        <v>0.76</v>
      </c>
      <c r="M268" s="56"/>
      <c r="N268" s="56">
        <v>2.1</v>
      </c>
      <c r="O268" s="56"/>
      <c r="P268" s="56"/>
      <c r="Q268" s="56"/>
      <c r="R268" s="56">
        <v>1.5960000000000001</v>
      </c>
      <c r="S268" s="56">
        <v>-1.6</v>
      </c>
      <c r="T268" s="49"/>
      <c r="U268" s="50"/>
      <c r="W268"/>
      <c r="X268"/>
      <c r="Y268"/>
      <c r="Z268"/>
      <c r="AA268"/>
      <c r="AB268"/>
      <c r="AC268"/>
      <c r="AD268"/>
      <c r="AE268"/>
      <c r="AF268"/>
      <c r="AG268"/>
      <c r="AH268"/>
      <c r="AI268"/>
    </row>
    <row r="269" spans="1:35" outlineLevel="2" x14ac:dyDescent="0.35">
      <c r="A269" s="1">
        <v>4</v>
      </c>
      <c r="B269" s="2" t="s">
        <v>660</v>
      </c>
      <c r="C269" s="44"/>
      <c r="D269" s="51"/>
      <c r="E269" s="4"/>
      <c r="F269" s="52" t="s">
        <v>661</v>
      </c>
      <c r="G269" s="58">
        <v>1</v>
      </c>
      <c r="H269" s="53" t="s">
        <v>660</v>
      </c>
      <c r="I269" s="54" t="s">
        <v>662</v>
      </c>
      <c r="J269" s="55"/>
      <c r="K269" s="56">
        <v>1</v>
      </c>
      <c r="L269" s="56">
        <v>16.28</v>
      </c>
      <c r="M269" s="56"/>
      <c r="N269" s="56">
        <v>3</v>
      </c>
      <c r="O269" s="56"/>
      <c r="P269" s="56"/>
      <c r="Q269" s="56"/>
      <c r="R269" s="56">
        <v>48.84</v>
      </c>
      <c r="S269" s="56">
        <v>48.84</v>
      </c>
      <c r="T269" s="49"/>
      <c r="U269" s="50"/>
      <c r="W269"/>
      <c r="X269"/>
      <c r="Y269"/>
      <c r="Z269"/>
      <c r="AA269"/>
      <c r="AB269"/>
      <c r="AC269"/>
      <c r="AD269"/>
      <c r="AE269"/>
      <c r="AF269"/>
      <c r="AG269"/>
      <c r="AH269"/>
      <c r="AI269"/>
    </row>
    <row r="270" spans="1:35" outlineLevel="2" x14ac:dyDescent="0.35">
      <c r="A270" s="1">
        <v>4</v>
      </c>
      <c r="B270" s="2" t="s">
        <v>663</v>
      </c>
      <c r="C270" s="44"/>
      <c r="D270" s="51"/>
      <c r="E270" s="4"/>
      <c r="F270" s="52" t="s">
        <v>664</v>
      </c>
      <c r="G270" s="58">
        <v>1</v>
      </c>
      <c r="H270" s="53" t="s">
        <v>663</v>
      </c>
      <c r="I270" s="54" t="s">
        <v>586</v>
      </c>
      <c r="J270" s="55"/>
      <c r="K270" s="56">
        <v>-1</v>
      </c>
      <c r="L270" s="56">
        <v>1.1000000000000001</v>
      </c>
      <c r="M270" s="56"/>
      <c r="N270" s="56">
        <v>1.2</v>
      </c>
      <c r="O270" s="56"/>
      <c r="P270" s="56"/>
      <c r="Q270" s="56"/>
      <c r="R270" s="56">
        <v>1.32</v>
      </c>
      <c r="S270" s="56">
        <v>-1.32</v>
      </c>
      <c r="T270" s="49"/>
      <c r="U270" s="50"/>
      <c r="W270"/>
      <c r="X270"/>
      <c r="Y270"/>
      <c r="Z270"/>
      <c r="AA270"/>
      <c r="AB270"/>
      <c r="AC270"/>
      <c r="AD270"/>
      <c r="AE270"/>
      <c r="AF270"/>
      <c r="AG270"/>
      <c r="AH270"/>
      <c r="AI270"/>
    </row>
    <row r="271" spans="1:35" outlineLevel="2" x14ac:dyDescent="0.35">
      <c r="A271" s="1">
        <v>4</v>
      </c>
      <c r="B271" s="2" t="s">
        <v>665</v>
      </c>
      <c r="C271" s="44"/>
      <c r="D271" s="51"/>
      <c r="E271" s="4"/>
      <c r="F271" s="52" t="s">
        <v>666</v>
      </c>
      <c r="G271" s="58">
        <v>1</v>
      </c>
      <c r="H271" s="53" t="s">
        <v>665</v>
      </c>
      <c r="I271" s="54" t="s">
        <v>583</v>
      </c>
      <c r="J271" s="55"/>
      <c r="K271" s="56">
        <v>-1</v>
      </c>
      <c r="L271" s="56">
        <v>0.86</v>
      </c>
      <c r="M271" s="56"/>
      <c r="N271" s="56">
        <v>2.1</v>
      </c>
      <c r="O271" s="56"/>
      <c r="P271" s="56"/>
      <c r="Q271" s="56"/>
      <c r="R271" s="56">
        <v>1.806</v>
      </c>
      <c r="S271" s="56">
        <v>-1.81</v>
      </c>
      <c r="T271" s="49"/>
      <c r="U271" s="50"/>
      <c r="W271"/>
      <c r="X271"/>
      <c r="Y271"/>
      <c r="Z271"/>
      <c r="AA271"/>
      <c r="AB271"/>
      <c r="AC271"/>
      <c r="AD271"/>
      <c r="AE271"/>
      <c r="AF271"/>
      <c r="AG271"/>
      <c r="AH271"/>
      <c r="AI271"/>
    </row>
    <row r="272" spans="1:35" outlineLevel="2" x14ac:dyDescent="0.35">
      <c r="A272" s="1">
        <v>4</v>
      </c>
      <c r="B272" s="2" t="s">
        <v>667</v>
      </c>
      <c r="C272" s="44"/>
      <c r="D272" s="51"/>
      <c r="E272" s="4"/>
      <c r="F272" s="52" t="s">
        <v>668</v>
      </c>
      <c r="G272" s="58">
        <v>1</v>
      </c>
      <c r="H272" s="53" t="s">
        <v>667</v>
      </c>
      <c r="I272" s="54" t="s">
        <v>669</v>
      </c>
      <c r="J272" s="55"/>
      <c r="K272" s="56">
        <v>1</v>
      </c>
      <c r="L272" s="56">
        <v>5.55</v>
      </c>
      <c r="M272" s="56"/>
      <c r="N272" s="56">
        <v>3</v>
      </c>
      <c r="O272" s="56"/>
      <c r="P272" s="56"/>
      <c r="Q272" s="56"/>
      <c r="R272" s="56">
        <v>16.649999999999999</v>
      </c>
      <c r="S272" s="56">
        <v>16.649999999999999</v>
      </c>
      <c r="T272" s="49"/>
      <c r="U272" s="50"/>
      <c r="W272"/>
      <c r="X272"/>
      <c r="Y272"/>
      <c r="Z272"/>
      <c r="AA272"/>
      <c r="AB272"/>
      <c r="AC272"/>
      <c r="AD272"/>
      <c r="AE272"/>
      <c r="AF272"/>
      <c r="AG272"/>
      <c r="AH272"/>
      <c r="AI272"/>
    </row>
    <row r="273" spans="1:35" outlineLevel="2" x14ac:dyDescent="0.35">
      <c r="A273" s="1">
        <v>4</v>
      </c>
      <c r="B273" s="2" t="s">
        <v>670</v>
      </c>
      <c r="C273" s="44"/>
      <c r="D273" s="51"/>
      <c r="E273" s="4"/>
      <c r="F273" s="52" t="s">
        <v>671</v>
      </c>
      <c r="G273" s="58">
        <v>1</v>
      </c>
      <c r="H273" s="53" t="s">
        <v>670</v>
      </c>
      <c r="I273" s="54" t="s">
        <v>583</v>
      </c>
      <c r="J273" s="55"/>
      <c r="K273" s="56">
        <v>-2</v>
      </c>
      <c r="L273" s="56">
        <v>0.86</v>
      </c>
      <c r="M273" s="56"/>
      <c r="N273" s="56">
        <v>2.1</v>
      </c>
      <c r="O273" s="56"/>
      <c r="P273" s="56"/>
      <c r="Q273" s="56"/>
      <c r="R273" s="56">
        <v>1.806</v>
      </c>
      <c r="S273" s="56">
        <v>-3.61</v>
      </c>
      <c r="T273" s="49"/>
      <c r="U273" s="50"/>
      <c r="W273"/>
      <c r="X273"/>
      <c r="Y273"/>
      <c r="Z273"/>
      <c r="AA273"/>
      <c r="AB273"/>
      <c r="AC273"/>
      <c r="AD273"/>
      <c r="AE273"/>
      <c r="AF273"/>
      <c r="AG273"/>
      <c r="AH273"/>
      <c r="AI273"/>
    </row>
    <row r="274" spans="1:35" outlineLevel="2" x14ac:dyDescent="0.35">
      <c r="A274" s="1">
        <v>4</v>
      </c>
      <c r="B274" s="2" t="s">
        <v>672</v>
      </c>
      <c r="C274" s="44"/>
      <c r="D274" s="51"/>
      <c r="E274" s="4"/>
      <c r="F274" s="52" t="s">
        <v>673</v>
      </c>
      <c r="G274" s="58">
        <v>1</v>
      </c>
      <c r="H274" s="53" t="s">
        <v>672</v>
      </c>
      <c r="I274" s="54" t="s">
        <v>674</v>
      </c>
      <c r="J274" s="55"/>
      <c r="K274" s="56">
        <v>1</v>
      </c>
      <c r="L274" s="56">
        <v>1.62</v>
      </c>
      <c r="M274" s="56"/>
      <c r="N274" s="56">
        <v>2.8</v>
      </c>
      <c r="O274" s="56"/>
      <c r="P274" s="56"/>
      <c r="Q274" s="56"/>
      <c r="R274" s="56">
        <v>4.5359999999999996</v>
      </c>
      <c r="S274" s="56">
        <v>4.54</v>
      </c>
      <c r="T274" s="49"/>
      <c r="U274" s="50"/>
      <c r="W274"/>
      <c r="X274"/>
      <c r="Y274"/>
      <c r="Z274"/>
      <c r="AA274"/>
      <c r="AB274"/>
      <c r="AC274"/>
      <c r="AD274"/>
      <c r="AE274"/>
      <c r="AF274"/>
      <c r="AG274"/>
      <c r="AH274"/>
      <c r="AI274"/>
    </row>
    <row r="275" spans="1:35" outlineLevel="2" x14ac:dyDescent="0.35">
      <c r="A275" s="1">
        <v>4</v>
      </c>
      <c r="B275" s="2" t="s">
        <v>675</v>
      </c>
      <c r="C275" s="44"/>
      <c r="D275" s="51"/>
      <c r="E275" s="4"/>
      <c r="F275" s="52" t="s">
        <v>676</v>
      </c>
      <c r="G275" s="58">
        <v>1</v>
      </c>
      <c r="H275" s="53" t="s">
        <v>675</v>
      </c>
      <c r="I275" s="54" t="s">
        <v>677</v>
      </c>
      <c r="J275" s="55"/>
      <c r="K275" s="56">
        <v>1</v>
      </c>
      <c r="L275" s="56">
        <v>7.31</v>
      </c>
      <c r="M275" s="56"/>
      <c r="N275" s="56">
        <v>3</v>
      </c>
      <c r="O275" s="56"/>
      <c r="P275" s="56"/>
      <c r="Q275" s="56"/>
      <c r="R275" s="56">
        <v>21.93</v>
      </c>
      <c r="S275" s="56">
        <v>21.93</v>
      </c>
      <c r="T275" s="49"/>
      <c r="U275" s="50"/>
      <c r="W275"/>
      <c r="X275"/>
      <c r="Y275"/>
      <c r="Z275"/>
      <c r="AA275"/>
      <c r="AB275"/>
      <c r="AC275"/>
      <c r="AD275"/>
      <c r="AE275"/>
      <c r="AF275"/>
      <c r="AG275"/>
      <c r="AH275"/>
      <c r="AI275"/>
    </row>
    <row r="276" spans="1:35" outlineLevel="2" x14ac:dyDescent="0.35">
      <c r="A276" s="1">
        <v>4</v>
      </c>
      <c r="B276" s="2" t="s">
        <v>678</v>
      </c>
      <c r="C276" s="44"/>
      <c r="D276" s="51"/>
      <c r="E276" s="4"/>
      <c r="F276" s="52" t="s">
        <v>679</v>
      </c>
      <c r="G276" s="58">
        <v>1</v>
      </c>
      <c r="H276" s="53" t="s">
        <v>678</v>
      </c>
      <c r="I276" s="54" t="s">
        <v>680</v>
      </c>
      <c r="J276" s="55"/>
      <c r="K276" s="56">
        <v>-1</v>
      </c>
      <c r="L276" s="56">
        <v>6</v>
      </c>
      <c r="M276" s="56"/>
      <c r="N276" s="56">
        <v>3.81</v>
      </c>
      <c r="O276" s="56"/>
      <c r="P276" s="56"/>
      <c r="Q276" s="56"/>
      <c r="R276" s="56">
        <v>22.86</v>
      </c>
      <c r="S276" s="56">
        <v>-22.86</v>
      </c>
      <c r="T276" s="49"/>
      <c r="U276" s="50"/>
      <c r="W276"/>
      <c r="X276"/>
      <c r="Y276"/>
      <c r="Z276"/>
      <c r="AA276"/>
      <c r="AB276"/>
      <c r="AC276"/>
      <c r="AD276"/>
      <c r="AE276"/>
      <c r="AF276"/>
      <c r="AG276"/>
      <c r="AH276"/>
      <c r="AI276"/>
    </row>
    <row r="277" spans="1:35" outlineLevel="2" x14ac:dyDescent="0.35">
      <c r="A277" s="1">
        <v>4</v>
      </c>
      <c r="B277" s="2" t="s">
        <v>681</v>
      </c>
      <c r="C277" s="44"/>
      <c r="D277" s="51"/>
      <c r="E277" s="4"/>
      <c r="F277" s="52" t="s">
        <v>682</v>
      </c>
      <c r="G277" s="58">
        <v>1</v>
      </c>
      <c r="H277" s="53" t="s">
        <v>681</v>
      </c>
      <c r="I277" s="54" t="s">
        <v>680</v>
      </c>
      <c r="J277" s="55"/>
      <c r="K277" s="56">
        <v>-1</v>
      </c>
      <c r="L277" s="56">
        <v>2.6</v>
      </c>
      <c r="M277" s="56"/>
      <c r="N277" s="56">
        <v>1.1499999999999999</v>
      </c>
      <c r="O277" s="56"/>
      <c r="P277" s="56"/>
      <c r="Q277" s="56"/>
      <c r="R277" s="56">
        <v>2.9899999999999998</v>
      </c>
      <c r="S277" s="56">
        <v>-2.99</v>
      </c>
      <c r="T277" s="49"/>
      <c r="U277" s="50"/>
      <c r="W277"/>
      <c r="X277"/>
      <c r="Y277"/>
      <c r="Z277"/>
      <c r="AA277"/>
      <c r="AB277"/>
      <c r="AC277"/>
      <c r="AD277"/>
      <c r="AE277"/>
      <c r="AF277"/>
      <c r="AG277"/>
      <c r="AH277"/>
      <c r="AI277"/>
    </row>
    <row r="278" spans="1:35" outlineLevel="2" x14ac:dyDescent="0.35">
      <c r="A278" s="1">
        <v>4</v>
      </c>
      <c r="B278" s="2" t="s">
        <v>683</v>
      </c>
      <c r="C278" s="44"/>
      <c r="D278" s="51"/>
      <c r="E278" s="4"/>
      <c r="F278" s="52" t="s">
        <v>684</v>
      </c>
      <c r="G278" s="58">
        <v>1</v>
      </c>
      <c r="H278" s="53" t="s">
        <v>683</v>
      </c>
      <c r="I278" s="55" t="s">
        <v>685</v>
      </c>
      <c r="J278" s="55"/>
      <c r="K278" s="56"/>
      <c r="L278" s="56"/>
      <c r="M278" s="56"/>
      <c r="N278" s="56"/>
      <c r="O278" s="56"/>
      <c r="P278" s="56"/>
      <c r="Q278" s="56"/>
      <c r="R278" s="56"/>
      <c r="S278" s="56"/>
      <c r="T278" s="49"/>
      <c r="U278" s="50"/>
      <c r="W278"/>
      <c r="X278"/>
      <c r="Y278"/>
      <c r="Z278"/>
      <c r="AA278"/>
      <c r="AB278"/>
      <c r="AC278"/>
      <c r="AD278"/>
      <c r="AE278"/>
      <c r="AF278"/>
      <c r="AG278"/>
      <c r="AH278"/>
      <c r="AI278"/>
    </row>
    <row r="279" spans="1:35" outlineLevel="2" x14ac:dyDescent="0.35">
      <c r="A279" s="1">
        <v>4</v>
      </c>
      <c r="B279" s="2" t="s">
        <v>686</v>
      </c>
      <c r="C279" s="44"/>
      <c r="D279" s="51"/>
      <c r="E279" s="4"/>
      <c r="F279" s="52" t="s">
        <v>687</v>
      </c>
      <c r="G279" s="58">
        <v>1</v>
      </c>
      <c r="H279" s="53" t="s">
        <v>686</v>
      </c>
      <c r="I279" s="54" t="s">
        <v>688</v>
      </c>
      <c r="J279" s="55"/>
      <c r="K279" s="56">
        <v>2</v>
      </c>
      <c r="L279" s="56">
        <v>4.3</v>
      </c>
      <c r="M279" s="56"/>
      <c r="N279" s="56">
        <v>3</v>
      </c>
      <c r="O279" s="56"/>
      <c r="P279" s="56"/>
      <c r="Q279" s="56"/>
      <c r="R279" s="56">
        <v>12.899999999999999</v>
      </c>
      <c r="S279" s="56">
        <v>25.8</v>
      </c>
      <c r="T279" s="49"/>
      <c r="U279" s="50"/>
      <c r="W279"/>
      <c r="X279"/>
      <c r="Y279"/>
      <c r="Z279"/>
      <c r="AA279"/>
      <c r="AB279"/>
      <c r="AC279"/>
      <c r="AD279"/>
      <c r="AE279"/>
      <c r="AF279"/>
      <c r="AG279"/>
      <c r="AH279"/>
      <c r="AI279"/>
    </row>
    <row r="280" spans="1:35" outlineLevel="2" x14ac:dyDescent="0.35">
      <c r="A280" s="1">
        <v>4</v>
      </c>
      <c r="B280" s="2" t="s">
        <v>689</v>
      </c>
      <c r="C280" s="44"/>
      <c r="D280" s="51"/>
      <c r="E280" s="4"/>
      <c r="F280" s="52" t="s">
        <v>690</v>
      </c>
      <c r="G280" s="58">
        <v>1</v>
      </c>
      <c r="H280" s="53" t="s">
        <v>689</v>
      </c>
      <c r="I280" s="54" t="s">
        <v>685</v>
      </c>
      <c r="J280" s="55"/>
      <c r="K280" s="56">
        <v>1</v>
      </c>
      <c r="L280" s="56">
        <v>42.21</v>
      </c>
      <c r="M280" s="56"/>
      <c r="N280" s="56">
        <v>4.1500000000000004</v>
      </c>
      <c r="O280" s="56"/>
      <c r="P280" s="56"/>
      <c r="Q280" s="56"/>
      <c r="R280" s="56">
        <v>175.17150000000001</v>
      </c>
      <c r="S280" s="56">
        <v>175.17</v>
      </c>
      <c r="T280" s="49"/>
      <c r="U280" s="50"/>
      <c r="W280"/>
      <c r="X280"/>
      <c r="Y280"/>
      <c r="Z280"/>
      <c r="AA280"/>
      <c r="AB280"/>
      <c r="AC280"/>
      <c r="AD280"/>
      <c r="AE280"/>
      <c r="AF280"/>
      <c r="AG280"/>
      <c r="AH280"/>
      <c r="AI280"/>
    </row>
    <row r="281" spans="1:35" outlineLevel="2" x14ac:dyDescent="0.35">
      <c r="A281" s="1">
        <v>4</v>
      </c>
      <c r="B281" s="2" t="s">
        <v>691</v>
      </c>
      <c r="C281" s="44"/>
      <c r="D281" s="51"/>
      <c r="E281" s="4"/>
      <c r="F281" s="52" t="s">
        <v>692</v>
      </c>
      <c r="G281" s="58">
        <v>1</v>
      </c>
      <c r="H281" s="53" t="s">
        <v>691</v>
      </c>
      <c r="I281" s="54" t="s">
        <v>693</v>
      </c>
      <c r="J281" s="55"/>
      <c r="K281" s="56">
        <v>-1</v>
      </c>
      <c r="L281" s="56">
        <v>2.4</v>
      </c>
      <c r="M281" s="56"/>
      <c r="N281" s="56">
        <v>2.1</v>
      </c>
      <c r="O281" s="56"/>
      <c r="P281" s="56"/>
      <c r="Q281" s="56"/>
      <c r="R281" s="56">
        <v>5.04</v>
      </c>
      <c r="S281" s="56">
        <v>-5.04</v>
      </c>
      <c r="T281" s="49"/>
      <c r="U281" s="50"/>
      <c r="W281"/>
      <c r="X281"/>
      <c r="Y281"/>
      <c r="Z281"/>
      <c r="AA281"/>
      <c r="AB281"/>
      <c r="AC281"/>
      <c r="AD281"/>
      <c r="AE281"/>
      <c r="AF281"/>
      <c r="AG281"/>
      <c r="AH281"/>
      <c r="AI281"/>
    </row>
    <row r="282" spans="1:35" outlineLevel="2" x14ac:dyDescent="0.35">
      <c r="A282" s="1">
        <v>4</v>
      </c>
      <c r="B282" s="2" t="s">
        <v>694</v>
      </c>
      <c r="C282" s="44"/>
      <c r="D282" s="51"/>
      <c r="E282" s="4"/>
      <c r="F282" s="52" t="s">
        <v>695</v>
      </c>
      <c r="G282" s="58">
        <v>1</v>
      </c>
      <c r="H282" s="53" t="s">
        <v>694</v>
      </c>
      <c r="I282" s="54" t="s">
        <v>688</v>
      </c>
      <c r="J282" s="55"/>
      <c r="K282" s="56">
        <v>-1</v>
      </c>
      <c r="L282" s="56">
        <v>0.86</v>
      </c>
      <c r="M282" s="56"/>
      <c r="N282" s="56">
        <v>2.1</v>
      </c>
      <c r="O282" s="56"/>
      <c r="P282" s="56"/>
      <c r="Q282" s="56"/>
      <c r="R282" s="56">
        <v>1.806</v>
      </c>
      <c r="S282" s="56">
        <v>-1.81</v>
      </c>
      <c r="T282" s="49"/>
      <c r="U282" s="50"/>
      <c r="W282"/>
      <c r="X282"/>
      <c r="Y282"/>
      <c r="Z282"/>
      <c r="AA282"/>
      <c r="AB282"/>
      <c r="AC282"/>
      <c r="AD282"/>
      <c r="AE282"/>
      <c r="AF282"/>
      <c r="AG282"/>
      <c r="AH282"/>
      <c r="AI282"/>
    </row>
    <row r="283" spans="1:35" outlineLevel="2" x14ac:dyDescent="0.35">
      <c r="A283" s="1">
        <v>4</v>
      </c>
      <c r="B283" s="2" t="s">
        <v>696</v>
      </c>
      <c r="C283" s="44"/>
      <c r="D283" s="51"/>
      <c r="E283" s="4"/>
      <c r="F283" s="52" t="s">
        <v>697</v>
      </c>
      <c r="G283" s="58">
        <v>1</v>
      </c>
      <c r="H283" s="53" t="s">
        <v>696</v>
      </c>
      <c r="I283" s="54" t="s">
        <v>688</v>
      </c>
      <c r="J283" s="55"/>
      <c r="K283" s="56">
        <v>1</v>
      </c>
      <c r="L283" s="56">
        <v>7.84</v>
      </c>
      <c r="M283" s="56"/>
      <c r="N283" s="56">
        <v>0.5</v>
      </c>
      <c r="O283" s="56"/>
      <c r="P283" s="56"/>
      <c r="Q283" s="56"/>
      <c r="R283" s="56">
        <v>3.92</v>
      </c>
      <c r="S283" s="56">
        <v>3.92</v>
      </c>
      <c r="T283" s="49"/>
      <c r="U283" s="50"/>
      <c r="W283"/>
      <c r="X283"/>
      <c r="Y283"/>
      <c r="Z283"/>
      <c r="AA283"/>
      <c r="AB283"/>
      <c r="AC283"/>
      <c r="AD283"/>
      <c r="AE283"/>
      <c r="AF283"/>
      <c r="AG283"/>
      <c r="AH283"/>
      <c r="AI283"/>
    </row>
    <row r="284" spans="1:35" outlineLevel="2" x14ac:dyDescent="0.35">
      <c r="A284" s="1">
        <v>4</v>
      </c>
      <c r="B284" s="2" t="s">
        <v>698</v>
      </c>
      <c r="C284" s="44"/>
      <c r="D284" s="51"/>
      <c r="E284" s="4"/>
      <c r="F284" s="52" t="s">
        <v>699</v>
      </c>
      <c r="G284" s="58">
        <v>1</v>
      </c>
      <c r="H284" s="53" t="s">
        <v>698</v>
      </c>
      <c r="I284" s="55" t="s">
        <v>700</v>
      </c>
      <c r="J284" s="55"/>
      <c r="K284" s="56"/>
      <c r="L284" s="56"/>
      <c r="M284" s="56"/>
      <c r="N284" s="56"/>
      <c r="O284" s="56"/>
      <c r="P284" s="56"/>
      <c r="Q284" s="56"/>
      <c r="R284" s="56"/>
      <c r="S284" s="56"/>
      <c r="T284" s="49"/>
      <c r="U284" s="50"/>
      <c r="W284"/>
      <c r="X284"/>
      <c r="Y284"/>
      <c r="Z284"/>
      <c r="AA284"/>
      <c r="AB284"/>
      <c r="AC284"/>
      <c r="AD284"/>
      <c r="AE284"/>
      <c r="AF284"/>
      <c r="AG284"/>
      <c r="AH284"/>
      <c r="AI284"/>
    </row>
    <row r="285" spans="1:35" outlineLevel="2" x14ac:dyDescent="0.35">
      <c r="A285" s="1">
        <v>4</v>
      </c>
      <c r="B285" s="2" t="s">
        <v>701</v>
      </c>
      <c r="C285" s="44"/>
      <c r="D285" s="51"/>
      <c r="E285" s="4"/>
      <c r="F285" s="52" t="s">
        <v>702</v>
      </c>
      <c r="G285" s="58">
        <v>1</v>
      </c>
      <c r="H285" s="53" t="s">
        <v>701</v>
      </c>
      <c r="I285" s="54" t="s">
        <v>703</v>
      </c>
      <c r="J285" s="55"/>
      <c r="K285" s="56">
        <v>1</v>
      </c>
      <c r="L285" s="56">
        <v>46.800000000000004</v>
      </c>
      <c r="M285" s="56"/>
      <c r="N285" s="56">
        <v>4</v>
      </c>
      <c r="O285" s="56"/>
      <c r="P285" s="56"/>
      <c r="Q285" s="56"/>
      <c r="R285" s="56">
        <v>187.20000000000002</v>
      </c>
      <c r="S285" s="56">
        <v>187.2</v>
      </c>
      <c r="T285" s="49"/>
      <c r="U285" s="50"/>
      <c r="W285"/>
      <c r="X285"/>
      <c r="Y285"/>
      <c r="Z285"/>
      <c r="AA285"/>
      <c r="AB285"/>
      <c r="AC285"/>
      <c r="AD285"/>
      <c r="AE285"/>
      <c r="AF285"/>
      <c r="AG285"/>
      <c r="AH285"/>
      <c r="AI285"/>
    </row>
    <row r="286" spans="1:35" outlineLevel="2" x14ac:dyDescent="0.35">
      <c r="A286" s="1">
        <v>4</v>
      </c>
      <c r="B286" s="2" t="s">
        <v>704</v>
      </c>
      <c r="C286" s="44"/>
      <c r="D286" s="51"/>
      <c r="E286" s="4"/>
      <c r="F286" s="52" t="s">
        <v>705</v>
      </c>
      <c r="G286" s="58">
        <v>1</v>
      </c>
      <c r="H286" s="53" t="s">
        <v>704</v>
      </c>
      <c r="I286" s="54" t="s">
        <v>583</v>
      </c>
      <c r="J286" s="55"/>
      <c r="K286" s="56">
        <v>-1</v>
      </c>
      <c r="L286" s="56">
        <v>0.86</v>
      </c>
      <c r="M286" s="56"/>
      <c r="N286" s="56">
        <v>2.1</v>
      </c>
      <c r="O286" s="56"/>
      <c r="P286" s="56"/>
      <c r="Q286" s="56"/>
      <c r="R286" s="56">
        <v>1.806</v>
      </c>
      <c r="S286" s="56">
        <v>-1.81</v>
      </c>
      <c r="T286" s="49"/>
      <c r="U286" s="50"/>
      <c r="W286"/>
      <c r="X286"/>
      <c r="Y286"/>
      <c r="Z286"/>
      <c r="AA286"/>
      <c r="AB286"/>
      <c r="AC286"/>
      <c r="AD286"/>
      <c r="AE286"/>
      <c r="AF286"/>
      <c r="AG286"/>
      <c r="AH286"/>
      <c r="AI286"/>
    </row>
    <row r="287" spans="1:35" outlineLevel="2" x14ac:dyDescent="0.35">
      <c r="A287" s="1">
        <v>4</v>
      </c>
      <c r="B287" s="2" t="s">
        <v>706</v>
      </c>
      <c r="C287" s="44"/>
      <c r="D287" s="51"/>
      <c r="E287" s="4"/>
      <c r="F287" s="52" t="s">
        <v>707</v>
      </c>
      <c r="G287" s="58">
        <v>1</v>
      </c>
      <c r="H287" s="53" t="s">
        <v>706</v>
      </c>
      <c r="I287" s="54" t="s">
        <v>601</v>
      </c>
      <c r="J287" s="55"/>
      <c r="K287" s="56">
        <v>-2</v>
      </c>
      <c r="L287" s="56">
        <v>1</v>
      </c>
      <c r="M287" s="56"/>
      <c r="N287" s="56">
        <v>0.5</v>
      </c>
      <c r="O287" s="56"/>
      <c r="P287" s="56"/>
      <c r="Q287" s="56"/>
      <c r="R287" s="56">
        <v>0.5</v>
      </c>
      <c r="S287" s="56">
        <v>-1</v>
      </c>
      <c r="T287" s="49"/>
      <c r="U287" s="50"/>
      <c r="W287"/>
      <c r="X287"/>
      <c r="Y287"/>
      <c r="Z287"/>
      <c r="AA287"/>
      <c r="AB287"/>
      <c r="AC287"/>
      <c r="AD287"/>
      <c r="AE287"/>
      <c r="AF287"/>
      <c r="AG287"/>
      <c r="AH287"/>
      <c r="AI287"/>
    </row>
    <row r="288" spans="1:35" outlineLevel="2" x14ac:dyDescent="0.35">
      <c r="A288" s="1">
        <v>4</v>
      </c>
      <c r="B288" s="2" t="s">
        <v>708</v>
      </c>
      <c r="C288" s="44"/>
      <c r="D288" s="51"/>
      <c r="E288" s="4"/>
      <c r="F288" s="52" t="s">
        <v>709</v>
      </c>
      <c r="G288" s="58">
        <v>1</v>
      </c>
      <c r="H288" s="53" t="s">
        <v>708</v>
      </c>
      <c r="I288" s="54" t="s">
        <v>586</v>
      </c>
      <c r="J288" s="55"/>
      <c r="K288" s="56">
        <v>-1</v>
      </c>
      <c r="L288" s="56">
        <v>1.1000000000000001</v>
      </c>
      <c r="M288" s="56"/>
      <c r="N288" s="56">
        <v>1.2</v>
      </c>
      <c r="O288" s="56"/>
      <c r="P288" s="56"/>
      <c r="Q288" s="56"/>
      <c r="R288" s="56">
        <v>1.32</v>
      </c>
      <c r="S288" s="56">
        <v>-1.32</v>
      </c>
      <c r="T288" s="49"/>
      <c r="U288" s="50"/>
      <c r="W288"/>
      <c r="X288"/>
      <c r="Y288"/>
      <c r="Z288"/>
      <c r="AA288"/>
      <c r="AB288"/>
      <c r="AC288"/>
      <c r="AD288"/>
      <c r="AE288"/>
      <c r="AF288"/>
      <c r="AG288"/>
      <c r="AH288"/>
      <c r="AI288"/>
    </row>
    <row r="289" spans="1:35" outlineLevel="2" x14ac:dyDescent="0.35">
      <c r="A289" s="1">
        <v>4</v>
      </c>
      <c r="B289" s="2" t="s">
        <v>710</v>
      </c>
      <c r="C289" s="44"/>
      <c r="D289" s="51"/>
      <c r="E289" s="4"/>
      <c r="F289" s="52" t="s">
        <v>711</v>
      </c>
      <c r="G289" s="58">
        <v>1</v>
      </c>
      <c r="H289" s="53" t="s">
        <v>710</v>
      </c>
      <c r="I289" s="54" t="s">
        <v>712</v>
      </c>
      <c r="J289" s="55"/>
      <c r="K289" s="56">
        <v>-1</v>
      </c>
      <c r="L289" s="56">
        <v>0.9</v>
      </c>
      <c r="M289" s="56"/>
      <c r="N289" s="56">
        <v>2.1</v>
      </c>
      <c r="O289" s="56"/>
      <c r="P289" s="56"/>
      <c r="Q289" s="56"/>
      <c r="R289" s="56">
        <v>1.8900000000000001</v>
      </c>
      <c r="S289" s="56">
        <v>-1.89</v>
      </c>
      <c r="T289" s="49"/>
      <c r="U289" s="50"/>
      <c r="W289"/>
      <c r="X289"/>
      <c r="Y289"/>
      <c r="Z289"/>
      <c r="AA289"/>
      <c r="AB289"/>
      <c r="AC289"/>
      <c r="AD289"/>
      <c r="AE289"/>
      <c r="AF289"/>
      <c r="AG289"/>
      <c r="AH289"/>
      <c r="AI289"/>
    </row>
    <row r="290" spans="1:35" outlineLevel="2" x14ac:dyDescent="0.35">
      <c r="A290" s="1">
        <v>4</v>
      </c>
      <c r="B290" s="2" t="s">
        <v>713</v>
      </c>
      <c r="C290" s="44"/>
      <c r="D290" s="51"/>
      <c r="E290" s="4"/>
      <c r="F290" s="52" t="s">
        <v>714</v>
      </c>
      <c r="G290" s="58">
        <v>1</v>
      </c>
      <c r="H290" s="53" t="s">
        <v>713</v>
      </c>
      <c r="I290" s="54" t="s">
        <v>715</v>
      </c>
      <c r="J290" s="55"/>
      <c r="K290" s="56">
        <v>-1</v>
      </c>
      <c r="L290" s="56">
        <v>2</v>
      </c>
      <c r="M290" s="56"/>
      <c r="N290" s="56">
        <v>0.8</v>
      </c>
      <c r="O290" s="56"/>
      <c r="P290" s="56"/>
      <c r="Q290" s="56"/>
      <c r="R290" s="56">
        <v>1.6</v>
      </c>
      <c r="S290" s="56">
        <v>-1.6</v>
      </c>
      <c r="T290" s="49"/>
      <c r="U290" s="50"/>
      <c r="W290"/>
      <c r="X290"/>
      <c r="Y290"/>
      <c r="Z290"/>
      <c r="AA290"/>
      <c r="AB290"/>
      <c r="AC290"/>
      <c r="AD290"/>
      <c r="AE290"/>
      <c r="AF290"/>
      <c r="AG290"/>
      <c r="AH290"/>
      <c r="AI290"/>
    </row>
    <row r="291" spans="1:35" outlineLevel="2" x14ac:dyDescent="0.35">
      <c r="A291" s="1">
        <v>4</v>
      </c>
      <c r="B291" s="2" t="s">
        <v>716</v>
      </c>
      <c r="C291" s="44"/>
      <c r="D291" s="51"/>
      <c r="E291" s="4"/>
      <c r="F291" s="52" t="s">
        <v>717</v>
      </c>
      <c r="G291" s="58">
        <v>1</v>
      </c>
      <c r="H291" s="53" t="s">
        <v>716</v>
      </c>
      <c r="I291" s="54" t="s">
        <v>718</v>
      </c>
      <c r="J291" s="55"/>
      <c r="K291" s="56">
        <v>-1</v>
      </c>
      <c r="L291" s="56">
        <v>5.6</v>
      </c>
      <c r="M291" s="56"/>
      <c r="N291" s="56">
        <v>3.8</v>
      </c>
      <c r="O291" s="56"/>
      <c r="P291" s="56"/>
      <c r="Q291" s="56"/>
      <c r="R291" s="56">
        <v>21.279999999999998</v>
      </c>
      <c r="S291" s="56">
        <v>-21.28</v>
      </c>
      <c r="T291" s="49"/>
      <c r="U291" s="50"/>
      <c r="W291"/>
      <c r="X291"/>
      <c r="Y291"/>
      <c r="Z291"/>
      <c r="AA291"/>
      <c r="AB291"/>
      <c r="AC291"/>
      <c r="AD291"/>
      <c r="AE291"/>
      <c r="AF291"/>
      <c r="AG291"/>
      <c r="AH291"/>
      <c r="AI291"/>
    </row>
    <row r="292" spans="1:35" outlineLevel="2" x14ac:dyDescent="0.35">
      <c r="A292" s="1">
        <v>4</v>
      </c>
      <c r="B292" s="2" t="s">
        <v>719</v>
      </c>
      <c r="C292" s="44"/>
      <c r="D292" s="51"/>
      <c r="E292" s="4"/>
      <c r="F292" s="52" t="s">
        <v>720</v>
      </c>
      <c r="G292" s="58">
        <v>1</v>
      </c>
      <c r="H292" s="53" t="s">
        <v>719</v>
      </c>
      <c r="I292" s="54" t="s">
        <v>612</v>
      </c>
      <c r="J292" s="55"/>
      <c r="K292" s="56">
        <v>-1</v>
      </c>
      <c r="L292" s="56">
        <v>2.5</v>
      </c>
      <c r="M292" s="56"/>
      <c r="N292" s="56">
        <v>0.5</v>
      </c>
      <c r="O292" s="56"/>
      <c r="P292" s="56"/>
      <c r="Q292" s="56"/>
      <c r="R292" s="56">
        <v>1.25</v>
      </c>
      <c r="S292" s="56">
        <v>-1.25</v>
      </c>
      <c r="T292" s="49"/>
      <c r="U292" s="50"/>
      <c r="W292"/>
      <c r="X292"/>
      <c r="Y292"/>
      <c r="Z292"/>
      <c r="AA292"/>
      <c r="AB292"/>
      <c r="AC292"/>
      <c r="AD292"/>
      <c r="AE292"/>
      <c r="AF292"/>
      <c r="AG292"/>
      <c r="AH292"/>
      <c r="AI292"/>
    </row>
    <row r="293" spans="1:35" outlineLevel="2" x14ac:dyDescent="0.35">
      <c r="A293" s="1">
        <v>4</v>
      </c>
      <c r="B293" s="2" t="s">
        <v>721</v>
      </c>
      <c r="C293" s="44"/>
      <c r="D293" s="51"/>
      <c r="E293" s="4"/>
      <c r="F293" s="52" t="s">
        <v>722</v>
      </c>
      <c r="G293" s="58">
        <v>1</v>
      </c>
      <c r="H293" s="53" t="s">
        <v>721</v>
      </c>
      <c r="I293" s="54" t="s">
        <v>723</v>
      </c>
      <c r="J293" s="55"/>
      <c r="K293" s="56">
        <v>1</v>
      </c>
      <c r="L293" s="56">
        <v>4.9000000000000004</v>
      </c>
      <c r="M293" s="56"/>
      <c r="N293" s="56">
        <v>3</v>
      </c>
      <c r="O293" s="56"/>
      <c r="P293" s="56"/>
      <c r="Q293" s="56"/>
      <c r="R293" s="56">
        <v>14.700000000000001</v>
      </c>
      <c r="S293" s="56">
        <v>14.7</v>
      </c>
      <c r="T293" s="49"/>
      <c r="U293" s="50"/>
      <c r="W293"/>
      <c r="X293"/>
      <c r="Y293"/>
      <c r="Z293"/>
      <c r="AA293"/>
      <c r="AB293"/>
      <c r="AC293"/>
      <c r="AD293"/>
      <c r="AE293"/>
      <c r="AF293"/>
      <c r="AG293"/>
      <c r="AH293"/>
      <c r="AI293"/>
    </row>
    <row r="294" spans="1:35" outlineLevel="2" x14ac:dyDescent="0.35">
      <c r="A294" s="1">
        <v>4</v>
      </c>
      <c r="B294" s="2" t="s">
        <v>724</v>
      </c>
      <c r="C294" s="44"/>
      <c r="D294" s="51"/>
      <c r="E294" s="4"/>
      <c r="F294" s="52" t="s">
        <v>725</v>
      </c>
      <c r="G294" s="58">
        <v>1</v>
      </c>
      <c r="H294" s="53" t="s">
        <v>724</v>
      </c>
      <c r="I294" s="54" t="s">
        <v>583</v>
      </c>
      <c r="J294" s="55"/>
      <c r="K294" s="56">
        <v>-1</v>
      </c>
      <c r="L294" s="56">
        <v>0.86</v>
      </c>
      <c r="M294" s="56"/>
      <c r="N294" s="56">
        <v>2.1</v>
      </c>
      <c r="O294" s="56"/>
      <c r="P294" s="56"/>
      <c r="Q294" s="56"/>
      <c r="R294" s="56">
        <v>1.806</v>
      </c>
      <c r="S294" s="56">
        <v>-1.81</v>
      </c>
      <c r="T294" s="49"/>
      <c r="U294" s="50"/>
      <c r="W294"/>
      <c r="X294"/>
      <c r="Y294"/>
      <c r="Z294"/>
      <c r="AA294"/>
      <c r="AB294"/>
      <c r="AC294"/>
      <c r="AD294"/>
      <c r="AE294"/>
      <c r="AF294"/>
      <c r="AG294"/>
      <c r="AH294"/>
      <c r="AI294"/>
    </row>
    <row r="295" spans="1:35" outlineLevel="2" x14ac:dyDescent="0.35">
      <c r="A295" s="1">
        <v>4</v>
      </c>
      <c r="B295" s="2" t="s">
        <v>726</v>
      </c>
      <c r="C295" s="44"/>
      <c r="D295" s="51"/>
      <c r="E295" s="4"/>
      <c r="F295" s="52" t="s">
        <v>727</v>
      </c>
      <c r="G295" s="58">
        <v>1</v>
      </c>
      <c r="H295" s="53" t="s">
        <v>726</v>
      </c>
      <c r="I295" s="54" t="s">
        <v>589</v>
      </c>
      <c r="J295" s="55"/>
      <c r="K295" s="56">
        <v>1</v>
      </c>
      <c r="L295" s="56">
        <v>9.75</v>
      </c>
      <c r="M295" s="56"/>
      <c r="N295" s="56">
        <v>3</v>
      </c>
      <c r="O295" s="56"/>
      <c r="P295" s="56"/>
      <c r="Q295" s="56"/>
      <c r="R295" s="56">
        <v>29.25</v>
      </c>
      <c r="S295" s="56">
        <v>29.25</v>
      </c>
      <c r="T295" s="49"/>
      <c r="U295" s="50"/>
      <c r="W295"/>
      <c r="X295"/>
      <c r="Y295"/>
      <c r="Z295"/>
      <c r="AA295"/>
      <c r="AB295"/>
      <c r="AC295"/>
      <c r="AD295"/>
      <c r="AE295"/>
      <c r="AF295"/>
      <c r="AG295"/>
      <c r="AH295"/>
      <c r="AI295"/>
    </row>
    <row r="296" spans="1:35" outlineLevel="2" x14ac:dyDescent="0.35">
      <c r="A296" s="1">
        <v>4</v>
      </c>
      <c r="B296" s="2" t="s">
        <v>728</v>
      </c>
      <c r="C296" s="44"/>
      <c r="D296" s="51"/>
      <c r="E296" s="4"/>
      <c r="F296" s="52" t="s">
        <v>729</v>
      </c>
      <c r="G296" s="58">
        <v>1</v>
      </c>
      <c r="H296" s="53" t="s">
        <v>728</v>
      </c>
      <c r="I296" s="54" t="s">
        <v>712</v>
      </c>
      <c r="J296" s="55"/>
      <c r="K296" s="56">
        <v>-1</v>
      </c>
      <c r="L296" s="56">
        <v>0.9</v>
      </c>
      <c r="M296" s="56"/>
      <c r="N296" s="56">
        <v>2.1</v>
      </c>
      <c r="O296" s="56"/>
      <c r="P296" s="56"/>
      <c r="Q296" s="56"/>
      <c r="R296" s="56">
        <v>1.8900000000000001</v>
      </c>
      <c r="S296" s="56">
        <v>-1.89</v>
      </c>
      <c r="T296" s="49"/>
      <c r="U296" s="50"/>
      <c r="W296"/>
      <c r="X296"/>
      <c r="Y296"/>
      <c r="Z296"/>
      <c r="AA296"/>
      <c r="AB296"/>
      <c r="AC296"/>
      <c r="AD296"/>
      <c r="AE296"/>
      <c r="AF296"/>
      <c r="AG296"/>
      <c r="AH296"/>
      <c r="AI296"/>
    </row>
    <row r="297" spans="1:35" outlineLevel="2" x14ac:dyDescent="0.35">
      <c r="A297" s="1">
        <v>4</v>
      </c>
      <c r="B297" s="2" t="s">
        <v>730</v>
      </c>
      <c r="C297" s="44"/>
      <c r="D297" s="51"/>
      <c r="E297" s="4"/>
      <c r="F297" s="52" t="s">
        <v>731</v>
      </c>
      <c r="G297" s="58">
        <v>1</v>
      </c>
      <c r="H297" s="53" t="s">
        <v>730</v>
      </c>
      <c r="I297" s="54" t="s">
        <v>732</v>
      </c>
      <c r="J297" s="55"/>
      <c r="K297" s="56">
        <v>1</v>
      </c>
      <c r="L297" s="56">
        <v>7.25</v>
      </c>
      <c r="M297" s="56"/>
      <c r="N297" s="56">
        <v>3</v>
      </c>
      <c r="O297" s="56"/>
      <c r="P297" s="56"/>
      <c r="Q297" s="56"/>
      <c r="R297" s="56">
        <v>21.75</v>
      </c>
      <c r="S297" s="56">
        <v>21.75</v>
      </c>
      <c r="T297" s="49"/>
      <c r="U297" s="50"/>
      <c r="W297"/>
      <c r="X297"/>
      <c r="Y297"/>
      <c r="Z297"/>
      <c r="AA297"/>
      <c r="AB297"/>
      <c r="AC297"/>
      <c r="AD297"/>
      <c r="AE297"/>
      <c r="AF297"/>
      <c r="AG297"/>
      <c r="AH297"/>
      <c r="AI297"/>
    </row>
    <row r="298" spans="1:35" outlineLevel="2" x14ac:dyDescent="0.35">
      <c r="A298" s="1">
        <v>4</v>
      </c>
      <c r="B298" s="2" t="s">
        <v>733</v>
      </c>
      <c r="C298" s="44"/>
      <c r="D298" s="51"/>
      <c r="E298" s="4"/>
      <c r="F298" s="52" t="s">
        <v>734</v>
      </c>
      <c r="G298" s="58">
        <v>1</v>
      </c>
      <c r="H298" s="53" t="s">
        <v>733</v>
      </c>
      <c r="I298" s="54" t="s">
        <v>583</v>
      </c>
      <c r="J298" s="55"/>
      <c r="K298" s="56">
        <v>-1</v>
      </c>
      <c r="L298" s="56">
        <v>0.86</v>
      </c>
      <c r="M298" s="56"/>
      <c r="N298" s="56">
        <v>2.1</v>
      </c>
      <c r="O298" s="56"/>
      <c r="P298" s="56"/>
      <c r="Q298" s="56"/>
      <c r="R298" s="56">
        <v>1.806</v>
      </c>
      <c r="S298" s="56">
        <v>-1.81</v>
      </c>
      <c r="T298" s="49"/>
      <c r="U298" s="50"/>
      <c r="W298"/>
      <c r="X298"/>
      <c r="Y298"/>
      <c r="Z298"/>
      <c r="AA298"/>
      <c r="AB298"/>
      <c r="AC298"/>
      <c r="AD298"/>
      <c r="AE298"/>
      <c r="AF298"/>
      <c r="AG298"/>
      <c r="AH298"/>
      <c r="AI298"/>
    </row>
    <row r="299" spans="1:35" outlineLevel="2" x14ac:dyDescent="0.35">
      <c r="A299" s="1">
        <v>4</v>
      </c>
      <c r="B299" s="2" t="s">
        <v>735</v>
      </c>
      <c r="C299" s="44"/>
      <c r="D299" s="51"/>
      <c r="E299" s="4"/>
      <c r="F299" s="52" t="s">
        <v>736</v>
      </c>
      <c r="G299" s="58">
        <v>1</v>
      </c>
      <c r="H299" s="53" t="s">
        <v>735</v>
      </c>
      <c r="I299" s="54" t="s">
        <v>654</v>
      </c>
      <c r="J299" s="55"/>
      <c r="K299" s="56">
        <v>1</v>
      </c>
      <c r="L299" s="56">
        <v>10.55</v>
      </c>
      <c r="M299" s="56"/>
      <c r="N299" s="56">
        <v>3</v>
      </c>
      <c r="O299" s="56"/>
      <c r="P299" s="56"/>
      <c r="Q299" s="56"/>
      <c r="R299" s="56">
        <v>31.650000000000002</v>
      </c>
      <c r="S299" s="56">
        <v>31.65</v>
      </c>
      <c r="T299" s="49"/>
      <c r="U299" s="50"/>
      <c r="W299"/>
      <c r="X299"/>
      <c r="Y299"/>
      <c r="Z299"/>
      <c r="AA299"/>
      <c r="AB299"/>
      <c r="AC299"/>
      <c r="AD299"/>
      <c r="AE299"/>
      <c r="AF299"/>
      <c r="AG299"/>
      <c r="AH299"/>
      <c r="AI299"/>
    </row>
    <row r="300" spans="1:35" outlineLevel="2" x14ac:dyDescent="0.35">
      <c r="A300" s="1">
        <v>4</v>
      </c>
      <c r="B300" s="2" t="s">
        <v>737</v>
      </c>
      <c r="C300" s="44"/>
      <c r="D300" s="51"/>
      <c r="E300" s="4"/>
      <c r="F300" s="52" t="s">
        <v>738</v>
      </c>
      <c r="G300" s="58">
        <v>1</v>
      </c>
      <c r="H300" s="53" t="s">
        <v>737</v>
      </c>
      <c r="I300" s="54" t="s">
        <v>583</v>
      </c>
      <c r="J300" s="55"/>
      <c r="K300" s="56">
        <v>-1</v>
      </c>
      <c r="L300" s="56">
        <v>0.86</v>
      </c>
      <c r="M300" s="56"/>
      <c r="N300" s="56">
        <v>2.1</v>
      </c>
      <c r="O300" s="56"/>
      <c r="P300" s="56"/>
      <c r="Q300" s="56"/>
      <c r="R300" s="56">
        <v>1.806</v>
      </c>
      <c r="S300" s="56">
        <v>-1.81</v>
      </c>
      <c r="T300" s="49"/>
      <c r="U300" s="50"/>
      <c r="W300"/>
      <c r="X300"/>
      <c r="Y300"/>
      <c r="Z300"/>
      <c r="AA300"/>
      <c r="AB300"/>
      <c r="AC300"/>
      <c r="AD300"/>
      <c r="AE300"/>
      <c r="AF300"/>
      <c r="AG300"/>
      <c r="AH300"/>
      <c r="AI300"/>
    </row>
    <row r="301" spans="1:35" outlineLevel="2" x14ac:dyDescent="0.35">
      <c r="A301" s="1">
        <v>4</v>
      </c>
      <c r="B301" s="2" t="s">
        <v>739</v>
      </c>
      <c r="C301" s="44"/>
      <c r="D301" s="51"/>
      <c r="E301" s="4"/>
      <c r="F301" s="52" t="s">
        <v>740</v>
      </c>
      <c r="G301" s="58">
        <v>1</v>
      </c>
      <c r="H301" s="53" t="s">
        <v>739</v>
      </c>
      <c r="I301" s="54" t="s">
        <v>741</v>
      </c>
      <c r="J301" s="55"/>
      <c r="K301" s="56">
        <v>1</v>
      </c>
      <c r="L301" s="56">
        <v>7.2</v>
      </c>
      <c r="M301" s="56"/>
      <c r="N301" s="56">
        <v>3</v>
      </c>
      <c r="O301" s="56"/>
      <c r="P301" s="56"/>
      <c r="Q301" s="56"/>
      <c r="R301" s="56">
        <v>21.6</v>
      </c>
      <c r="S301" s="56">
        <v>21.6</v>
      </c>
      <c r="T301" s="49"/>
      <c r="U301" s="50"/>
      <c r="W301"/>
      <c r="X301"/>
      <c r="Y301"/>
      <c r="Z301"/>
      <c r="AA301"/>
      <c r="AB301"/>
      <c r="AC301"/>
      <c r="AD301"/>
      <c r="AE301"/>
      <c r="AF301"/>
      <c r="AG301"/>
      <c r="AH301"/>
      <c r="AI301"/>
    </row>
    <row r="302" spans="1:35" outlineLevel="2" x14ac:dyDescent="0.35">
      <c r="A302" s="1">
        <v>4</v>
      </c>
      <c r="B302" s="2" t="s">
        <v>742</v>
      </c>
      <c r="C302" s="44"/>
      <c r="D302" s="51"/>
      <c r="E302" s="4"/>
      <c r="F302" s="52" t="s">
        <v>743</v>
      </c>
      <c r="G302" s="58">
        <v>1</v>
      </c>
      <c r="H302" s="53" t="s">
        <v>742</v>
      </c>
      <c r="I302" s="54" t="s">
        <v>669</v>
      </c>
      <c r="J302" s="55"/>
      <c r="K302" s="56">
        <v>1</v>
      </c>
      <c r="L302" s="56">
        <v>5.55</v>
      </c>
      <c r="M302" s="56"/>
      <c r="N302" s="56">
        <v>3</v>
      </c>
      <c r="O302" s="56"/>
      <c r="P302" s="56"/>
      <c r="Q302" s="56"/>
      <c r="R302" s="56">
        <v>16.649999999999999</v>
      </c>
      <c r="S302" s="56">
        <v>16.649999999999999</v>
      </c>
      <c r="T302" s="49"/>
      <c r="U302" s="50"/>
      <c r="W302"/>
      <c r="X302"/>
      <c r="Y302"/>
      <c r="Z302"/>
      <c r="AA302"/>
      <c r="AB302"/>
      <c r="AC302"/>
      <c r="AD302"/>
      <c r="AE302"/>
      <c r="AF302"/>
      <c r="AG302"/>
      <c r="AH302"/>
      <c r="AI302"/>
    </row>
    <row r="303" spans="1:35" outlineLevel="2" x14ac:dyDescent="0.35">
      <c r="A303" s="1">
        <v>4</v>
      </c>
      <c r="B303" s="2" t="s">
        <v>744</v>
      </c>
      <c r="C303" s="44"/>
      <c r="D303" s="51"/>
      <c r="E303" s="4"/>
      <c r="F303" s="52" t="s">
        <v>745</v>
      </c>
      <c r="G303" s="58">
        <v>1</v>
      </c>
      <c r="H303" s="53" t="s">
        <v>744</v>
      </c>
      <c r="I303" s="54" t="s">
        <v>583</v>
      </c>
      <c r="J303" s="55"/>
      <c r="K303" s="56">
        <v>-2</v>
      </c>
      <c r="L303" s="56">
        <v>0.86</v>
      </c>
      <c r="M303" s="56"/>
      <c r="N303" s="56">
        <v>2.1</v>
      </c>
      <c r="O303" s="56"/>
      <c r="P303" s="56"/>
      <c r="Q303" s="56"/>
      <c r="R303" s="56">
        <v>1.806</v>
      </c>
      <c r="S303" s="56">
        <v>-3.61</v>
      </c>
      <c r="T303" s="49"/>
      <c r="U303" s="50"/>
      <c r="W303"/>
      <c r="X303"/>
      <c r="Y303"/>
      <c r="Z303"/>
      <c r="AA303"/>
      <c r="AB303"/>
      <c r="AC303"/>
      <c r="AD303"/>
      <c r="AE303"/>
      <c r="AF303"/>
      <c r="AG303"/>
      <c r="AH303"/>
      <c r="AI303"/>
    </row>
    <row r="304" spans="1:35" outlineLevel="2" x14ac:dyDescent="0.35">
      <c r="A304" s="1">
        <v>4</v>
      </c>
      <c r="B304" s="2" t="s">
        <v>746</v>
      </c>
      <c r="C304" s="44"/>
      <c r="D304" s="51"/>
      <c r="E304" s="4"/>
      <c r="F304" s="52" t="s">
        <v>747</v>
      </c>
      <c r="G304" s="58">
        <v>1</v>
      </c>
      <c r="H304" s="53" t="s">
        <v>746</v>
      </c>
      <c r="I304" s="54" t="s">
        <v>748</v>
      </c>
      <c r="J304" s="55"/>
      <c r="K304" s="56">
        <v>1</v>
      </c>
      <c r="L304" s="56">
        <v>6.84</v>
      </c>
      <c r="M304" s="56"/>
      <c r="N304" s="56">
        <v>3</v>
      </c>
      <c r="O304" s="56"/>
      <c r="P304" s="56"/>
      <c r="Q304" s="56"/>
      <c r="R304" s="56">
        <v>20.52</v>
      </c>
      <c r="S304" s="56">
        <v>20.52</v>
      </c>
      <c r="T304" s="49"/>
      <c r="U304" s="50"/>
      <c r="W304"/>
      <c r="X304"/>
      <c r="Y304"/>
      <c r="Z304"/>
      <c r="AA304"/>
      <c r="AB304"/>
      <c r="AC304"/>
      <c r="AD304"/>
      <c r="AE304"/>
      <c r="AF304"/>
      <c r="AG304"/>
      <c r="AH304"/>
      <c r="AI304"/>
    </row>
    <row r="305" spans="1:35" outlineLevel="2" x14ac:dyDescent="0.35">
      <c r="A305" s="1">
        <v>4</v>
      </c>
      <c r="B305" s="2" t="s">
        <v>749</v>
      </c>
      <c r="C305" s="44"/>
      <c r="D305" s="51"/>
      <c r="E305" s="4"/>
      <c r="F305" s="52" t="s">
        <v>750</v>
      </c>
      <c r="G305" s="58">
        <v>1</v>
      </c>
      <c r="H305" s="53" t="s">
        <v>749</v>
      </c>
      <c r="I305" s="54" t="s">
        <v>677</v>
      </c>
      <c r="J305" s="55"/>
      <c r="K305" s="56">
        <v>1</v>
      </c>
      <c r="L305" s="56">
        <v>17.600000000000001</v>
      </c>
      <c r="M305" s="56"/>
      <c r="N305" s="56">
        <v>4</v>
      </c>
      <c r="O305" s="56"/>
      <c r="P305" s="56"/>
      <c r="Q305" s="56"/>
      <c r="R305" s="56">
        <v>70.400000000000006</v>
      </c>
      <c r="S305" s="56">
        <v>70.400000000000006</v>
      </c>
      <c r="T305" s="49"/>
      <c r="U305" s="50"/>
      <c r="W305"/>
      <c r="X305"/>
      <c r="Y305"/>
      <c r="Z305"/>
      <c r="AA305"/>
      <c r="AB305"/>
      <c r="AC305"/>
      <c r="AD305"/>
      <c r="AE305"/>
      <c r="AF305"/>
      <c r="AG305"/>
      <c r="AH305"/>
      <c r="AI305"/>
    </row>
    <row r="306" spans="1:35" outlineLevel="2" x14ac:dyDescent="0.35">
      <c r="A306" s="1">
        <v>4</v>
      </c>
      <c r="B306" s="2" t="s">
        <v>751</v>
      </c>
      <c r="C306" s="44"/>
      <c r="D306" s="51"/>
      <c r="E306" s="4"/>
      <c r="F306" s="52" t="s">
        <v>752</v>
      </c>
      <c r="G306" s="58">
        <v>1</v>
      </c>
      <c r="H306" s="53" t="s">
        <v>751</v>
      </c>
      <c r="I306" s="54" t="s">
        <v>753</v>
      </c>
      <c r="J306" s="55"/>
      <c r="K306" s="56">
        <v>1</v>
      </c>
      <c r="L306" s="56">
        <v>15.5</v>
      </c>
      <c r="M306" s="56"/>
      <c r="N306" s="56">
        <v>0.5</v>
      </c>
      <c r="O306" s="56"/>
      <c r="P306" s="56"/>
      <c r="Q306" s="56"/>
      <c r="R306" s="56">
        <v>7.75</v>
      </c>
      <c r="S306" s="56">
        <v>7.75</v>
      </c>
      <c r="T306" s="49"/>
      <c r="U306" s="50"/>
      <c r="W306"/>
      <c r="X306"/>
      <c r="Y306"/>
      <c r="Z306"/>
      <c r="AA306"/>
      <c r="AB306"/>
      <c r="AC306"/>
      <c r="AD306"/>
      <c r="AE306"/>
      <c r="AF306"/>
      <c r="AG306"/>
      <c r="AH306"/>
      <c r="AI306"/>
    </row>
    <row r="307" spans="1:35" ht="51" customHeight="1" outlineLevel="2" x14ac:dyDescent="0.35">
      <c r="A307" s="1">
        <v>3</v>
      </c>
      <c r="B307" s="2" t="s">
        <v>754</v>
      </c>
      <c r="C307" s="44" t="s">
        <v>50</v>
      </c>
      <c r="D307" s="51">
        <v>93189</v>
      </c>
      <c r="E307" s="4" t="s">
        <v>45</v>
      </c>
      <c r="F307" s="4" t="s">
        <v>755</v>
      </c>
      <c r="G307" s="58">
        <v>1</v>
      </c>
      <c r="H307" s="46" t="s">
        <v>754</v>
      </c>
      <c r="I307" s="47" t="s">
        <v>756</v>
      </c>
      <c r="J307" s="48"/>
      <c r="K307" s="48"/>
      <c r="L307" s="49"/>
      <c r="M307" s="49"/>
      <c r="N307" s="49"/>
      <c r="O307" s="49"/>
      <c r="P307" s="49"/>
      <c r="Q307" s="49"/>
      <c r="R307" s="49"/>
      <c r="S307" s="49"/>
      <c r="T307" s="49">
        <v>34.4</v>
      </c>
      <c r="U307" s="50" t="s">
        <v>87</v>
      </c>
      <c r="W307"/>
      <c r="X307"/>
      <c r="Y307"/>
      <c r="Z307"/>
      <c r="AA307"/>
      <c r="AB307"/>
      <c r="AC307"/>
      <c r="AD307"/>
      <c r="AE307"/>
      <c r="AF307"/>
      <c r="AG307"/>
      <c r="AH307"/>
      <c r="AI307"/>
    </row>
    <row r="308" spans="1:35" outlineLevel="2" x14ac:dyDescent="0.35">
      <c r="A308" s="1">
        <v>4</v>
      </c>
      <c r="B308" s="2" t="s">
        <v>757</v>
      </c>
      <c r="C308" s="44"/>
      <c r="D308" s="51"/>
      <c r="E308" s="4"/>
      <c r="F308" s="52" t="s">
        <v>758</v>
      </c>
      <c r="G308" s="58">
        <v>1</v>
      </c>
      <c r="H308" s="53" t="s">
        <v>757</v>
      </c>
      <c r="I308" s="54" t="s">
        <v>759</v>
      </c>
      <c r="J308" s="55"/>
      <c r="K308" s="56">
        <v>20</v>
      </c>
      <c r="L308" s="56">
        <v>1.5</v>
      </c>
      <c r="M308" s="56"/>
      <c r="N308" s="56"/>
      <c r="O308" s="56"/>
      <c r="P308" s="56"/>
      <c r="Q308" s="56"/>
      <c r="R308" s="56">
        <v>1.5</v>
      </c>
      <c r="S308" s="56">
        <v>30</v>
      </c>
      <c r="T308" s="49"/>
      <c r="U308" s="50"/>
      <c r="W308"/>
      <c r="X308"/>
      <c r="Y308"/>
      <c r="Z308"/>
      <c r="AA308"/>
      <c r="AB308"/>
      <c r="AC308"/>
      <c r="AD308"/>
      <c r="AE308"/>
      <c r="AF308"/>
      <c r="AG308"/>
      <c r="AH308"/>
      <c r="AI308"/>
    </row>
    <row r="309" spans="1:35" outlineLevel="2" x14ac:dyDescent="0.35">
      <c r="A309" s="1">
        <v>4</v>
      </c>
      <c r="B309" s="2" t="s">
        <v>760</v>
      </c>
      <c r="C309" s="44"/>
      <c r="D309" s="51"/>
      <c r="E309" s="4"/>
      <c r="F309" s="52" t="s">
        <v>761</v>
      </c>
      <c r="G309" s="58">
        <v>1</v>
      </c>
      <c r="H309" s="53" t="s">
        <v>760</v>
      </c>
      <c r="I309" s="54" t="s">
        <v>762</v>
      </c>
      <c r="J309" s="55"/>
      <c r="K309" s="56">
        <v>1</v>
      </c>
      <c r="L309" s="56">
        <v>1.4</v>
      </c>
      <c r="M309" s="56"/>
      <c r="N309" s="56"/>
      <c r="O309" s="56"/>
      <c r="P309" s="56"/>
      <c r="Q309" s="56"/>
      <c r="R309" s="56">
        <v>1.4</v>
      </c>
      <c r="S309" s="56">
        <v>1.4</v>
      </c>
      <c r="T309" s="49"/>
      <c r="U309" s="50"/>
      <c r="W309"/>
      <c r="X309"/>
      <c r="Y309"/>
      <c r="Z309"/>
      <c r="AA309"/>
      <c r="AB309"/>
      <c r="AC309"/>
      <c r="AD309"/>
      <c r="AE309"/>
      <c r="AF309"/>
      <c r="AG309"/>
      <c r="AH309"/>
      <c r="AI309"/>
    </row>
    <row r="310" spans="1:35" outlineLevel="2" x14ac:dyDescent="0.35">
      <c r="A310" s="1">
        <v>4</v>
      </c>
      <c r="B310" s="2" t="s">
        <v>763</v>
      </c>
      <c r="C310" s="44"/>
      <c r="D310" s="51"/>
      <c r="E310" s="4"/>
      <c r="F310" s="52" t="s">
        <v>764</v>
      </c>
      <c r="G310" s="58">
        <v>1</v>
      </c>
      <c r="H310" s="53" t="s">
        <v>763</v>
      </c>
      <c r="I310" s="54" t="s">
        <v>765</v>
      </c>
      <c r="J310" s="55"/>
      <c r="K310" s="56">
        <v>2</v>
      </c>
      <c r="L310" s="56">
        <v>1.5</v>
      </c>
      <c r="M310" s="56"/>
      <c r="N310" s="56"/>
      <c r="O310" s="56"/>
      <c r="P310" s="56"/>
      <c r="Q310" s="56"/>
      <c r="R310" s="56">
        <v>1.5</v>
      </c>
      <c r="S310" s="56">
        <v>3</v>
      </c>
      <c r="T310" s="49"/>
      <c r="U310" s="50"/>
      <c r="W310"/>
      <c r="X310"/>
      <c r="Y310"/>
      <c r="Z310"/>
      <c r="AA310"/>
      <c r="AB310"/>
      <c r="AC310"/>
      <c r="AD310"/>
      <c r="AE310"/>
      <c r="AF310"/>
      <c r="AG310"/>
      <c r="AH310"/>
      <c r="AI310"/>
    </row>
    <row r="311" spans="1:35" ht="68.25" customHeight="1" outlineLevel="2" x14ac:dyDescent="0.35">
      <c r="A311" s="1">
        <v>3</v>
      </c>
      <c r="B311" s="2" t="s">
        <v>766</v>
      </c>
      <c r="C311" s="44" t="s">
        <v>50</v>
      </c>
      <c r="D311" s="51">
        <v>93191</v>
      </c>
      <c r="E311" s="4" t="s">
        <v>45</v>
      </c>
      <c r="F311" s="4" t="s">
        <v>767</v>
      </c>
      <c r="G311" s="58">
        <v>1</v>
      </c>
      <c r="H311" s="46" t="s">
        <v>766</v>
      </c>
      <c r="I311" s="47" t="s">
        <v>768</v>
      </c>
      <c r="J311" s="48"/>
      <c r="K311" s="48"/>
      <c r="L311" s="49"/>
      <c r="M311" s="49"/>
      <c r="N311" s="49"/>
      <c r="O311" s="49"/>
      <c r="P311" s="49"/>
      <c r="Q311" s="49"/>
      <c r="R311" s="49"/>
      <c r="S311" s="49"/>
      <c r="T311" s="49">
        <v>38.900000000000006</v>
      </c>
      <c r="U311" s="50" t="s">
        <v>87</v>
      </c>
      <c r="W311"/>
      <c r="X311"/>
      <c r="Y311"/>
      <c r="Z311"/>
      <c r="AA311"/>
      <c r="AB311"/>
      <c r="AC311"/>
      <c r="AD311"/>
      <c r="AE311"/>
      <c r="AF311"/>
      <c r="AG311"/>
      <c r="AH311"/>
      <c r="AI311"/>
    </row>
    <row r="312" spans="1:35" outlineLevel="2" x14ac:dyDescent="0.35">
      <c r="A312" s="1">
        <v>4</v>
      </c>
      <c r="B312" s="2" t="s">
        <v>769</v>
      </c>
      <c r="C312" s="44"/>
      <c r="D312" s="51"/>
      <c r="E312" s="4"/>
      <c r="F312" s="52" t="s">
        <v>770</v>
      </c>
      <c r="G312" s="58">
        <v>1</v>
      </c>
      <c r="H312" s="53" t="s">
        <v>769</v>
      </c>
      <c r="I312" s="54" t="s">
        <v>771</v>
      </c>
      <c r="J312" s="55"/>
      <c r="K312" s="56">
        <v>8</v>
      </c>
      <c r="L312" s="56">
        <v>1.6</v>
      </c>
      <c r="M312" s="56"/>
      <c r="N312" s="56"/>
      <c r="O312" s="56"/>
      <c r="P312" s="56"/>
      <c r="Q312" s="56"/>
      <c r="R312" s="56">
        <v>1.6</v>
      </c>
      <c r="S312" s="56">
        <v>12.8</v>
      </c>
      <c r="T312" s="49"/>
      <c r="U312" s="50"/>
      <c r="W312"/>
      <c r="X312"/>
      <c r="Y312"/>
      <c r="Z312"/>
      <c r="AA312"/>
      <c r="AB312"/>
      <c r="AC312"/>
      <c r="AD312"/>
      <c r="AE312"/>
      <c r="AF312"/>
      <c r="AG312"/>
      <c r="AH312"/>
      <c r="AI312"/>
    </row>
    <row r="313" spans="1:35" outlineLevel="2" x14ac:dyDescent="0.35">
      <c r="A313" s="1">
        <v>4</v>
      </c>
      <c r="B313" s="2" t="s">
        <v>772</v>
      </c>
      <c r="C313" s="44"/>
      <c r="D313" s="51"/>
      <c r="E313" s="4"/>
      <c r="F313" s="52" t="s">
        <v>773</v>
      </c>
      <c r="G313" s="58">
        <v>1</v>
      </c>
      <c r="H313" s="53" t="s">
        <v>772</v>
      </c>
      <c r="I313" s="54" t="s">
        <v>774</v>
      </c>
      <c r="J313" s="55"/>
      <c r="K313" s="56">
        <v>5</v>
      </c>
      <c r="L313" s="56">
        <v>1.7</v>
      </c>
      <c r="M313" s="56"/>
      <c r="N313" s="56"/>
      <c r="O313" s="56"/>
      <c r="P313" s="56"/>
      <c r="Q313" s="56"/>
      <c r="R313" s="56">
        <v>1.7</v>
      </c>
      <c r="S313" s="56">
        <v>8.5</v>
      </c>
      <c r="T313" s="49"/>
      <c r="U313" s="50"/>
      <c r="W313"/>
      <c r="X313"/>
      <c r="Y313"/>
      <c r="Z313"/>
      <c r="AA313"/>
      <c r="AB313"/>
      <c r="AC313"/>
      <c r="AD313"/>
      <c r="AE313"/>
      <c r="AF313"/>
      <c r="AG313"/>
      <c r="AH313"/>
      <c r="AI313"/>
    </row>
    <row r="314" spans="1:35" outlineLevel="2" x14ac:dyDescent="0.35">
      <c r="A314" s="1">
        <v>4</v>
      </c>
      <c r="B314" s="2" t="s">
        <v>775</v>
      </c>
      <c r="C314" s="44"/>
      <c r="D314" s="51"/>
      <c r="E314" s="4"/>
      <c r="F314" s="52" t="s">
        <v>776</v>
      </c>
      <c r="G314" s="58">
        <v>1</v>
      </c>
      <c r="H314" s="53" t="s">
        <v>775</v>
      </c>
      <c r="I314" s="54" t="s">
        <v>777</v>
      </c>
      <c r="J314" s="55"/>
      <c r="K314" s="56">
        <v>4</v>
      </c>
      <c r="L314" s="56">
        <v>3.1</v>
      </c>
      <c r="M314" s="56"/>
      <c r="N314" s="56"/>
      <c r="O314" s="56"/>
      <c r="P314" s="56"/>
      <c r="Q314" s="56"/>
      <c r="R314" s="56">
        <v>3.1</v>
      </c>
      <c r="S314" s="56">
        <v>12.4</v>
      </c>
      <c r="T314" s="49"/>
      <c r="U314" s="50"/>
      <c r="W314"/>
      <c r="X314"/>
      <c r="Y314"/>
      <c r="Z314"/>
      <c r="AA314"/>
      <c r="AB314"/>
      <c r="AC314"/>
      <c r="AD314"/>
      <c r="AE314"/>
      <c r="AF314"/>
      <c r="AG314"/>
      <c r="AH314"/>
      <c r="AI314"/>
    </row>
    <row r="315" spans="1:35" outlineLevel="2" x14ac:dyDescent="0.35">
      <c r="A315" s="1">
        <v>4</v>
      </c>
      <c r="B315" s="2" t="s">
        <v>778</v>
      </c>
      <c r="C315" s="44"/>
      <c r="D315" s="51"/>
      <c r="E315" s="4"/>
      <c r="F315" s="52" t="s">
        <v>779</v>
      </c>
      <c r="G315" s="58">
        <v>1</v>
      </c>
      <c r="H315" s="53" t="s">
        <v>778</v>
      </c>
      <c r="I315" s="54" t="s">
        <v>780</v>
      </c>
      <c r="J315" s="55"/>
      <c r="K315" s="56">
        <v>2</v>
      </c>
      <c r="L315" s="56">
        <v>2.6</v>
      </c>
      <c r="M315" s="56"/>
      <c r="N315" s="56"/>
      <c r="O315" s="56"/>
      <c r="P315" s="56"/>
      <c r="Q315" s="56"/>
      <c r="R315" s="56">
        <v>2.6</v>
      </c>
      <c r="S315" s="56">
        <v>5.2</v>
      </c>
      <c r="T315" s="49"/>
      <c r="U315" s="50"/>
      <c r="W315"/>
      <c r="X315"/>
      <c r="Y315"/>
      <c r="Z315"/>
      <c r="AA315"/>
      <c r="AB315"/>
      <c r="AC315"/>
      <c r="AD315"/>
      <c r="AE315"/>
      <c r="AF315"/>
      <c r="AG315"/>
      <c r="AH315"/>
      <c r="AI315"/>
    </row>
    <row r="316" spans="1:35" ht="43.5" outlineLevel="2" x14ac:dyDescent="0.35">
      <c r="A316" s="1">
        <v>3</v>
      </c>
      <c r="B316" s="2" t="s">
        <v>781</v>
      </c>
      <c r="C316" s="44" t="s">
        <v>50</v>
      </c>
      <c r="D316" s="51">
        <v>93197</v>
      </c>
      <c r="E316" s="4" t="s">
        <v>45</v>
      </c>
      <c r="F316" s="4" t="s">
        <v>782</v>
      </c>
      <c r="G316" s="58">
        <v>1</v>
      </c>
      <c r="H316" s="46" t="s">
        <v>781</v>
      </c>
      <c r="I316" s="47" t="s">
        <v>783</v>
      </c>
      <c r="J316" s="48"/>
      <c r="K316" s="48"/>
      <c r="L316" s="49"/>
      <c r="M316" s="49"/>
      <c r="N316" s="49"/>
      <c r="O316" s="49"/>
      <c r="P316" s="49"/>
      <c r="Q316" s="49"/>
      <c r="R316" s="49"/>
      <c r="S316" s="49"/>
      <c r="T316" s="49">
        <v>38.900000000000006</v>
      </c>
      <c r="U316" s="50" t="s">
        <v>87</v>
      </c>
      <c r="W316"/>
      <c r="X316"/>
      <c r="Y316"/>
      <c r="Z316"/>
      <c r="AA316"/>
      <c r="AB316"/>
      <c r="AC316"/>
      <c r="AD316"/>
      <c r="AE316"/>
      <c r="AF316"/>
      <c r="AG316"/>
      <c r="AH316"/>
      <c r="AI316"/>
    </row>
    <row r="317" spans="1:35" outlineLevel="2" x14ac:dyDescent="0.35">
      <c r="A317" s="1">
        <v>4</v>
      </c>
      <c r="B317" s="2" t="s">
        <v>784</v>
      </c>
      <c r="C317" s="44"/>
      <c r="D317" s="51"/>
      <c r="E317" s="4"/>
      <c r="F317" s="52" t="s">
        <v>785</v>
      </c>
      <c r="G317" s="58">
        <v>1</v>
      </c>
      <c r="H317" s="53" t="s">
        <v>784</v>
      </c>
      <c r="I317" s="54" t="s">
        <v>771</v>
      </c>
      <c r="J317" s="55"/>
      <c r="K317" s="56">
        <v>8</v>
      </c>
      <c r="L317" s="56">
        <v>1.6</v>
      </c>
      <c r="M317" s="56"/>
      <c r="N317" s="56"/>
      <c r="O317" s="56"/>
      <c r="P317" s="56"/>
      <c r="Q317" s="56"/>
      <c r="R317" s="56">
        <v>1.6</v>
      </c>
      <c r="S317" s="56">
        <v>12.8</v>
      </c>
      <c r="T317" s="49"/>
      <c r="U317" s="50"/>
      <c r="W317"/>
      <c r="X317"/>
      <c r="Y317"/>
      <c r="Z317"/>
      <c r="AA317"/>
      <c r="AB317"/>
      <c r="AC317"/>
      <c r="AD317"/>
      <c r="AE317"/>
      <c r="AF317"/>
      <c r="AG317"/>
      <c r="AH317"/>
      <c r="AI317"/>
    </row>
    <row r="318" spans="1:35" outlineLevel="2" x14ac:dyDescent="0.35">
      <c r="A318" s="1">
        <v>4</v>
      </c>
      <c r="B318" s="2" t="s">
        <v>786</v>
      </c>
      <c r="C318" s="44"/>
      <c r="D318" s="51"/>
      <c r="E318" s="4"/>
      <c r="F318" s="52" t="s">
        <v>787</v>
      </c>
      <c r="G318" s="58">
        <v>1</v>
      </c>
      <c r="H318" s="53" t="s">
        <v>786</v>
      </c>
      <c r="I318" s="54" t="s">
        <v>774</v>
      </c>
      <c r="J318" s="55"/>
      <c r="K318" s="56">
        <v>5</v>
      </c>
      <c r="L318" s="56">
        <v>1.7</v>
      </c>
      <c r="M318" s="56"/>
      <c r="N318" s="56"/>
      <c r="O318" s="56"/>
      <c r="P318" s="56"/>
      <c r="Q318" s="56"/>
      <c r="R318" s="56">
        <v>1.7</v>
      </c>
      <c r="S318" s="56">
        <v>8.5</v>
      </c>
      <c r="T318" s="49"/>
      <c r="U318" s="50"/>
      <c r="W318"/>
      <c r="X318"/>
      <c r="Y318"/>
      <c r="Z318"/>
      <c r="AA318"/>
      <c r="AB318"/>
      <c r="AC318"/>
      <c r="AD318"/>
      <c r="AE318"/>
      <c r="AF318"/>
      <c r="AG318"/>
      <c r="AH318"/>
      <c r="AI318"/>
    </row>
    <row r="319" spans="1:35" outlineLevel="2" x14ac:dyDescent="0.35">
      <c r="A319" s="1">
        <v>4</v>
      </c>
      <c r="B319" s="2" t="s">
        <v>788</v>
      </c>
      <c r="C319" s="44"/>
      <c r="D319" s="51"/>
      <c r="E319" s="4"/>
      <c r="F319" s="52" t="s">
        <v>789</v>
      </c>
      <c r="G319" s="58">
        <v>1</v>
      </c>
      <c r="H319" s="53" t="s">
        <v>788</v>
      </c>
      <c r="I319" s="54" t="s">
        <v>777</v>
      </c>
      <c r="J319" s="55"/>
      <c r="K319" s="56">
        <v>4</v>
      </c>
      <c r="L319" s="56">
        <v>3.1</v>
      </c>
      <c r="M319" s="56"/>
      <c r="N319" s="56"/>
      <c r="O319" s="56"/>
      <c r="P319" s="56"/>
      <c r="Q319" s="56"/>
      <c r="R319" s="56">
        <v>3.1</v>
      </c>
      <c r="S319" s="56">
        <v>12.4</v>
      </c>
      <c r="T319" s="49"/>
      <c r="U319" s="50"/>
      <c r="W319"/>
      <c r="X319"/>
      <c r="Y319"/>
      <c r="Z319"/>
      <c r="AA319"/>
      <c r="AB319"/>
      <c r="AC319"/>
      <c r="AD319"/>
      <c r="AE319"/>
      <c r="AF319"/>
      <c r="AG319"/>
      <c r="AH319"/>
      <c r="AI319"/>
    </row>
    <row r="320" spans="1:35" outlineLevel="2" x14ac:dyDescent="0.35">
      <c r="A320" s="1">
        <v>4</v>
      </c>
      <c r="B320" s="2" t="s">
        <v>790</v>
      </c>
      <c r="C320" s="44"/>
      <c r="D320" s="51"/>
      <c r="E320" s="4"/>
      <c r="F320" s="52" t="s">
        <v>791</v>
      </c>
      <c r="G320" s="58">
        <v>1</v>
      </c>
      <c r="H320" s="53" t="s">
        <v>790</v>
      </c>
      <c r="I320" s="54" t="s">
        <v>780</v>
      </c>
      <c r="J320" s="55"/>
      <c r="K320" s="56">
        <v>2</v>
      </c>
      <c r="L320" s="56">
        <v>2.6</v>
      </c>
      <c r="M320" s="56"/>
      <c r="N320" s="56"/>
      <c r="O320" s="56"/>
      <c r="P320" s="56"/>
      <c r="Q320" s="56"/>
      <c r="R320" s="56">
        <v>2.6</v>
      </c>
      <c r="S320" s="56">
        <v>5.2</v>
      </c>
      <c r="T320" s="49"/>
      <c r="U320" s="50"/>
      <c r="W320"/>
      <c r="X320"/>
      <c r="Y320"/>
      <c r="Z320"/>
      <c r="AA320"/>
      <c r="AB320"/>
      <c r="AC320"/>
      <c r="AD320"/>
      <c r="AE320"/>
      <c r="AF320"/>
      <c r="AG320"/>
      <c r="AH320"/>
      <c r="AI320"/>
    </row>
    <row r="321" spans="1:35" outlineLevel="2" x14ac:dyDescent="0.35">
      <c r="A321" s="1">
        <v>2</v>
      </c>
      <c r="B321" s="2" t="s">
        <v>73</v>
      </c>
      <c r="C321" s="4"/>
      <c r="D321" s="51"/>
      <c r="E321" s="4"/>
      <c r="F321" s="38">
        <v>6</v>
      </c>
      <c r="G321" s="58">
        <v>1</v>
      </c>
      <c r="H321" s="39" t="s">
        <v>73</v>
      </c>
      <c r="I321" s="59" t="s">
        <v>792</v>
      </c>
      <c r="J321" s="41"/>
      <c r="K321" s="41"/>
      <c r="L321" s="41"/>
      <c r="M321" s="41"/>
      <c r="N321" s="42"/>
      <c r="O321" s="42"/>
      <c r="P321" s="42"/>
      <c r="Q321" s="42"/>
      <c r="R321" s="42"/>
      <c r="S321" s="42"/>
      <c r="T321" s="42"/>
      <c r="U321" s="43"/>
      <c r="W321"/>
      <c r="X321"/>
      <c r="Y321"/>
      <c r="Z321"/>
      <c r="AA321"/>
      <c r="AB321"/>
      <c r="AC321"/>
      <c r="AD321"/>
      <c r="AE321"/>
      <c r="AF321"/>
      <c r="AG321"/>
      <c r="AH321"/>
      <c r="AI321"/>
    </row>
    <row r="322" spans="1:35" ht="91.5" customHeight="1" outlineLevel="2" x14ac:dyDescent="0.35">
      <c r="A322" s="1">
        <v>3</v>
      </c>
      <c r="B322" s="2" t="s">
        <v>76</v>
      </c>
      <c r="C322" s="44" t="s">
        <v>50</v>
      </c>
      <c r="D322" s="51">
        <v>87893</v>
      </c>
      <c r="E322" s="4" t="s">
        <v>45</v>
      </c>
      <c r="F322" s="4" t="s">
        <v>793</v>
      </c>
      <c r="G322" s="58">
        <v>1</v>
      </c>
      <c r="H322" s="46" t="s">
        <v>76</v>
      </c>
      <c r="I322" s="47" t="s">
        <v>794</v>
      </c>
      <c r="J322" s="48"/>
      <c r="K322" s="48"/>
      <c r="L322" s="49"/>
      <c r="M322" s="49"/>
      <c r="N322" s="49"/>
      <c r="O322" s="49"/>
      <c r="P322" s="49"/>
      <c r="Q322" s="49"/>
      <c r="R322" s="49"/>
      <c r="S322" s="49"/>
      <c r="T322" s="49">
        <v>1015.4800000000002</v>
      </c>
      <c r="U322" s="50" t="s">
        <v>47</v>
      </c>
      <c r="W322">
        <v>1557.0700000000002</v>
      </c>
      <c r="X322"/>
      <c r="Y322"/>
      <c r="Z322"/>
      <c r="AA322"/>
      <c r="AB322"/>
      <c r="AC322"/>
      <c r="AD322"/>
      <c r="AE322"/>
      <c r="AF322"/>
      <c r="AG322"/>
      <c r="AH322"/>
      <c r="AI322"/>
    </row>
    <row r="323" spans="1:35" ht="13.5" customHeight="1" outlineLevel="2" x14ac:dyDescent="0.35">
      <c r="C323" s="44"/>
      <c r="D323" s="51"/>
      <c r="E323" s="4"/>
      <c r="G323" s="58"/>
      <c r="H323" s="46"/>
      <c r="I323" s="55" t="s">
        <v>182</v>
      </c>
      <c r="J323" s="48"/>
      <c r="K323" s="48"/>
      <c r="L323" s="49"/>
      <c r="M323" s="49"/>
      <c r="N323" s="49"/>
      <c r="O323" s="49"/>
      <c r="P323" s="49"/>
      <c r="Q323" s="49"/>
      <c r="R323" s="49"/>
      <c r="S323" s="49"/>
      <c r="T323" s="49"/>
      <c r="U323" s="50"/>
      <c r="W323">
        <v>242.92999999999984</v>
      </c>
      <c r="X323"/>
      <c r="Y323"/>
      <c r="Z323"/>
      <c r="AA323"/>
      <c r="AB323"/>
      <c r="AC323"/>
      <c r="AD323"/>
      <c r="AE323"/>
      <c r="AF323"/>
      <c r="AG323"/>
      <c r="AH323"/>
      <c r="AI323"/>
    </row>
    <row r="324" spans="1:35" outlineLevel="2" x14ac:dyDescent="0.35">
      <c r="A324" s="1">
        <v>4</v>
      </c>
      <c r="B324" s="2" t="s">
        <v>795</v>
      </c>
      <c r="C324" s="44"/>
      <c r="D324" s="51"/>
      <c r="E324" s="4"/>
      <c r="F324" s="52" t="s">
        <v>796</v>
      </c>
      <c r="G324" s="58">
        <v>1</v>
      </c>
      <c r="H324" s="53" t="s">
        <v>795</v>
      </c>
      <c r="I324" s="54" t="s">
        <v>580</v>
      </c>
      <c r="J324" s="55"/>
      <c r="K324" s="56">
        <v>1</v>
      </c>
      <c r="L324" s="56">
        <v>17.3</v>
      </c>
      <c r="M324" s="56"/>
      <c r="N324" s="56">
        <v>2.9</v>
      </c>
      <c r="O324" s="56"/>
      <c r="P324" s="56"/>
      <c r="Q324" s="56"/>
      <c r="R324" s="56">
        <v>50.17</v>
      </c>
      <c r="S324" s="56">
        <v>50.17</v>
      </c>
      <c r="T324" s="49"/>
      <c r="U324" s="50"/>
      <c r="W324"/>
      <c r="X324"/>
      <c r="Y324"/>
      <c r="Z324"/>
      <c r="AA324"/>
      <c r="AB324"/>
      <c r="AC324"/>
      <c r="AD324"/>
      <c r="AE324"/>
      <c r="AF324"/>
      <c r="AG324"/>
      <c r="AH324"/>
      <c r="AI324"/>
    </row>
    <row r="325" spans="1:35" outlineLevel="2" x14ac:dyDescent="0.35">
      <c r="A325" s="1">
        <v>4</v>
      </c>
      <c r="B325" s="2" t="s">
        <v>797</v>
      </c>
      <c r="C325" s="44"/>
      <c r="D325" s="51"/>
      <c r="E325" s="4"/>
      <c r="F325" s="52" t="s">
        <v>798</v>
      </c>
      <c r="G325" s="58">
        <v>1</v>
      </c>
      <c r="H325" s="53" t="s">
        <v>797</v>
      </c>
      <c r="I325" s="54" t="s">
        <v>583</v>
      </c>
      <c r="J325" s="55"/>
      <c r="K325" s="56">
        <v>-2</v>
      </c>
      <c r="L325" s="56">
        <v>0.86</v>
      </c>
      <c r="M325" s="56"/>
      <c r="N325" s="56">
        <v>2.1</v>
      </c>
      <c r="O325" s="56"/>
      <c r="P325" s="56"/>
      <c r="Q325" s="56"/>
      <c r="R325" s="56">
        <v>1.806</v>
      </c>
      <c r="S325" s="56">
        <v>-3.61</v>
      </c>
      <c r="T325" s="49"/>
      <c r="U325" s="50"/>
      <c r="W325"/>
      <c r="X325"/>
      <c r="Y325"/>
      <c r="Z325"/>
      <c r="AA325"/>
      <c r="AB325"/>
      <c r="AC325"/>
      <c r="AD325"/>
      <c r="AE325"/>
      <c r="AF325"/>
      <c r="AG325"/>
      <c r="AH325"/>
      <c r="AI325"/>
    </row>
    <row r="326" spans="1:35" outlineLevel="2" x14ac:dyDescent="0.35">
      <c r="A326" s="1">
        <v>4</v>
      </c>
      <c r="B326" s="2" t="s">
        <v>799</v>
      </c>
      <c r="C326" s="44"/>
      <c r="D326" s="51"/>
      <c r="E326" s="4"/>
      <c r="F326" s="52" t="s">
        <v>800</v>
      </c>
      <c r="G326" s="58">
        <v>1</v>
      </c>
      <c r="H326" s="53" t="s">
        <v>799</v>
      </c>
      <c r="I326" s="54" t="s">
        <v>586</v>
      </c>
      <c r="J326" s="55"/>
      <c r="K326" s="56">
        <v>-1</v>
      </c>
      <c r="L326" s="56">
        <v>1.1000000000000001</v>
      </c>
      <c r="M326" s="56"/>
      <c r="N326" s="56">
        <v>1.2</v>
      </c>
      <c r="O326" s="56"/>
      <c r="P326" s="56"/>
      <c r="Q326" s="56"/>
      <c r="R326" s="56">
        <v>1.32</v>
      </c>
      <c r="S326" s="56">
        <v>-1.32</v>
      </c>
      <c r="T326" s="49"/>
      <c r="U326" s="50"/>
      <c r="W326"/>
      <c r="X326"/>
      <c r="Y326"/>
      <c r="Z326"/>
      <c r="AA326"/>
      <c r="AB326"/>
      <c r="AC326"/>
      <c r="AD326"/>
      <c r="AE326"/>
      <c r="AF326"/>
      <c r="AG326"/>
      <c r="AH326"/>
      <c r="AI326"/>
    </row>
    <row r="327" spans="1:35" outlineLevel="2" x14ac:dyDescent="0.35">
      <c r="A327" s="1">
        <v>4</v>
      </c>
      <c r="B327" s="2" t="s">
        <v>801</v>
      </c>
      <c r="C327" s="44"/>
      <c r="D327" s="51"/>
      <c r="E327" s="4"/>
      <c r="F327" s="52" t="s">
        <v>802</v>
      </c>
      <c r="G327" s="58">
        <v>1</v>
      </c>
      <c r="H327" s="53" t="s">
        <v>801</v>
      </c>
      <c r="I327" s="54" t="s">
        <v>589</v>
      </c>
      <c r="J327" s="55"/>
      <c r="K327" s="56">
        <v>1</v>
      </c>
      <c r="L327" s="56">
        <v>14.3</v>
      </c>
      <c r="M327" s="56"/>
      <c r="N327" s="56">
        <v>2.9</v>
      </c>
      <c r="O327" s="56"/>
      <c r="P327" s="56"/>
      <c r="Q327" s="56"/>
      <c r="R327" s="56">
        <v>41.47</v>
      </c>
      <c r="S327" s="56">
        <v>41.47</v>
      </c>
      <c r="T327" s="49"/>
      <c r="U327" s="50"/>
      <c r="W327"/>
      <c r="X327"/>
      <c r="Y327"/>
      <c r="Z327"/>
      <c r="AA327"/>
      <c r="AB327"/>
      <c r="AC327"/>
      <c r="AD327"/>
      <c r="AE327"/>
      <c r="AF327"/>
      <c r="AG327"/>
      <c r="AH327"/>
      <c r="AI327"/>
    </row>
    <row r="328" spans="1:35" outlineLevel="2" x14ac:dyDescent="0.35">
      <c r="A328" s="1">
        <v>4</v>
      </c>
      <c r="B328" s="2" t="s">
        <v>803</v>
      </c>
      <c r="C328" s="44"/>
      <c r="D328" s="51"/>
      <c r="E328" s="4"/>
      <c r="F328" s="52" t="s">
        <v>804</v>
      </c>
      <c r="G328" s="58">
        <v>1</v>
      </c>
      <c r="H328" s="53" t="s">
        <v>803</v>
      </c>
      <c r="I328" s="54" t="s">
        <v>583</v>
      </c>
      <c r="J328" s="55"/>
      <c r="K328" s="56">
        <v>-1</v>
      </c>
      <c r="L328" s="56">
        <v>0.86</v>
      </c>
      <c r="M328" s="56"/>
      <c r="N328" s="56">
        <v>2.1</v>
      </c>
      <c r="O328" s="56"/>
      <c r="P328" s="56"/>
      <c r="Q328" s="56"/>
      <c r="R328" s="56">
        <v>1.806</v>
      </c>
      <c r="S328" s="56">
        <v>-1.81</v>
      </c>
      <c r="T328" s="49"/>
      <c r="U328" s="50"/>
      <c r="W328"/>
      <c r="X328"/>
      <c r="Y328"/>
      <c r="Z328"/>
      <c r="AA328"/>
      <c r="AB328"/>
      <c r="AC328"/>
      <c r="AD328"/>
      <c r="AE328"/>
      <c r="AF328"/>
      <c r="AG328"/>
      <c r="AH328"/>
      <c r="AI328"/>
    </row>
    <row r="329" spans="1:35" outlineLevel="2" x14ac:dyDescent="0.35">
      <c r="A329" s="1">
        <v>4</v>
      </c>
      <c r="B329" s="2" t="s">
        <v>805</v>
      </c>
      <c r="C329" s="44"/>
      <c r="D329" s="51"/>
      <c r="E329" s="4"/>
      <c r="F329" s="52" t="s">
        <v>806</v>
      </c>
      <c r="G329" s="58">
        <v>1</v>
      </c>
      <c r="H329" s="53" t="s">
        <v>805</v>
      </c>
      <c r="I329" s="54" t="s">
        <v>586</v>
      </c>
      <c r="J329" s="55"/>
      <c r="K329" s="56">
        <v>-1</v>
      </c>
      <c r="L329" s="56">
        <v>1.1000000000000001</v>
      </c>
      <c r="M329" s="56"/>
      <c r="N329" s="56">
        <v>1.2</v>
      </c>
      <c r="O329" s="56"/>
      <c r="P329" s="56"/>
      <c r="Q329" s="56"/>
      <c r="R329" s="56">
        <v>1.32</v>
      </c>
      <c r="S329" s="56">
        <v>-1.32</v>
      </c>
      <c r="T329" s="49"/>
      <c r="U329" s="50"/>
      <c r="W329"/>
      <c r="X329"/>
      <c r="Y329"/>
      <c r="Z329"/>
      <c r="AA329"/>
      <c r="AB329"/>
      <c r="AC329"/>
      <c r="AD329"/>
      <c r="AE329"/>
      <c r="AF329"/>
      <c r="AG329"/>
      <c r="AH329"/>
      <c r="AI329"/>
    </row>
    <row r="330" spans="1:35" outlineLevel="2" x14ac:dyDescent="0.35">
      <c r="A330" s="1">
        <v>4</v>
      </c>
      <c r="B330" s="2" t="s">
        <v>807</v>
      </c>
      <c r="C330" s="44"/>
      <c r="D330" s="51"/>
      <c r="E330" s="4"/>
      <c r="F330" s="52" t="s">
        <v>808</v>
      </c>
      <c r="G330" s="58">
        <v>1</v>
      </c>
      <c r="H330" s="53" t="s">
        <v>807</v>
      </c>
      <c r="I330" s="54" t="s">
        <v>809</v>
      </c>
      <c r="J330" s="55"/>
      <c r="K330" s="56">
        <v>1</v>
      </c>
      <c r="L330" s="56">
        <v>8.1999999999999993</v>
      </c>
      <c r="M330" s="56"/>
      <c r="N330" s="56">
        <v>2.9</v>
      </c>
      <c r="O330" s="56"/>
      <c r="P330" s="56"/>
      <c r="Q330" s="56"/>
      <c r="R330" s="56">
        <v>23.779999999999998</v>
      </c>
      <c r="S330" s="56">
        <v>23.78</v>
      </c>
      <c r="T330" s="49"/>
      <c r="U330" s="50"/>
      <c r="W330"/>
      <c r="X330"/>
      <c r="Y330"/>
      <c r="Z330"/>
      <c r="AA330"/>
      <c r="AB330"/>
      <c r="AC330"/>
      <c r="AD330"/>
      <c r="AE330"/>
      <c r="AF330"/>
      <c r="AG330"/>
      <c r="AH330"/>
      <c r="AI330"/>
    </row>
    <row r="331" spans="1:35" outlineLevel="2" x14ac:dyDescent="0.35">
      <c r="A331" s="1">
        <v>4</v>
      </c>
      <c r="B331" s="2" t="s">
        <v>810</v>
      </c>
      <c r="C331" s="44"/>
      <c r="D331" s="51"/>
      <c r="E331" s="4"/>
      <c r="F331" s="52" t="s">
        <v>811</v>
      </c>
      <c r="G331" s="58">
        <v>1</v>
      </c>
      <c r="H331" s="53" t="s">
        <v>810</v>
      </c>
      <c r="I331" s="54" t="s">
        <v>583</v>
      </c>
      <c r="J331" s="55"/>
      <c r="K331" s="56">
        <v>-1</v>
      </c>
      <c r="L331" s="56">
        <v>0.86</v>
      </c>
      <c r="M331" s="56"/>
      <c r="N331" s="56">
        <v>2.1</v>
      </c>
      <c r="O331" s="56"/>
      <c r="P331" s="56"/>
      <c r="Q331" s="56"/>
      <c r="R331" s="56">
        <v>1.806</v>
      </c>
      <c r="S331" s="56">
        <v>-1.81</v>
      </c>
      <c r="T331" s="49"/>
      <c r="U331" s="50"/>
      <c r="W331"/>
      <c r="X331"/>
      <c r="Y331"/>
      <c r="Z331"/>
      <c r="AA331"/>
      <c r="AB331"/>
      <c r="AC331"/>
      <c r="AD331"/>
      <c r="AE331"/>
      <c r="AF331"/>
      <c r="AG331"/>
      <c r="AH331"/>
      <c r="AI331"/>
    </row>
    <row r="332" spans="1:35" outlineLevel="2" x14ac:dyDescent="0.35">
      <c r="A332" s="1">
        <v>4</v>
      </c>
      <c r="B332" s="2" t="s">
        <v>812</v>
      </c>
      <c r="C332" s="44"/>
      <c r="D332" s="51"/>
      <c r="E332" s="4"/>
      <c r="F332" s="52" t="s">
        <v>813</v>
      </c>
      <c r="G332" s="58">
        <v>1</v>
      </c>
      <c r="H332" s="53" t="s">
        <v>812</v>
      </c>
      <c r="I332" s="54" t="s">
        <v>601</v>
      </c>
      <c r="J332" s="55"/>
      <c r="K332" s="56">
        <v>-1</v>
      </c>
      <c r="L332" s="56">
        <v>1</v>
      </c>
      <c r="M332" s="56"/>
      <c r="N332" s="56">
        <v>0.5</v>
      </c>
      <c r="O332" s="56"/>
      <c r="P332" s="56"/>
      <c r="Q332" s="56"/>
      <c r="R332" s="56">
        <v>0.5</v>
      </c>
      <c r="S332" s="56">
        <v>-0.5</v>
      </c>
      <c r="T332" s="49"/>
      <c r="U332" s="50"/>
      <c r="W332"/>
      <c r="X332"/>
      <c r="Y332"/>
      <c r="Z332"/>
      <c r="AA332"/>
      <c r="AB332"/>
      <c r="AC332"/>
      <c r="AD332"/>
      <c r="AE332"/>
      <c r="AF332"/>
      <c r="AG332"/>
      <c r="AH332"/>
      <c r="AI332"/>
    </row>
    <row r="333" spans="1:35" outlineLevel="2" x14ac:dyDescent="0.35">
      <c r="A333" s="1">
        <v>4</v>
      </c>
      <c r="B333" s="2" t="s">
        <v>814</v>
      </c>
      <c r="C333" s="44"/>
      <c r="D333" s="51"/>
      <c r="E333" s="4"/>
      <c r="F333" s="52" t="s">
        <v>815</v>
      </c>
      <c r="G333" s="58">
        <v>1</v>
      </c>
      <c r="H333" s="53" t="s">
        <v>814</v>
      </c>
      <c r="I333" s="54" t="s">
        <v>816</v>
      </c>
      <c r="J333" s="55"/>
      <c r="K333" s="56">
        <v>1</v>
      </c>
      <c r="L333" s="56">
        <v>17.100000000000001</v>
      </c>
      <c r="M333" s="56"/>
      <c r="N333" s="56">
        <v>2.9</v>
      </c>
      <c r="O333" s="56"/>
      <c r="P333" s="56"/>
      <c r="Q333" s="56"/>
      <c r="R333" s="56">
        <v>49.59</v>
      </c>
      <c r="S333" s="56">
        <v>49.59</v>
      </c>
      <c r="T333" s="49"/>
      <c r="U333" s="50"/>
      <c r="W333"/>
      <c r="X333"/>
      <c r="Y333"/>
      <c r="Z333"/>
      <c r="AA333"/>
      <c r="AB333"/>
      <c r="AC333"/>
      <c r="AD333"/>
      <c r="AE333"/>
      <c r="AF333"/>
      <c r="AG333"/>
      <c r="AH333"/>
      <c r="AI333"/>
    </row>
    <row r="334" spans="1:35" outlineLevel="2" x14ac:dyDescent="0.35">
      <c r="A334" s="1">
        <v>4</v>
      </c>
      <c r="B334" s="2" t="s">
        <v>817</v>
      </c>
      <c r="C334" s="44"/>
      <c r="D334" s="51"/>
      <c r="E334" s="4"/>
      <c r="F334" s="52" t="s">
        <v>818</v>
      </c>
      <c r="G334" s="58">
        <v>1</v>
      </c>
      <c r="H334" s="53" t="s">
        <v>817</v>
      </c>
      <c r="I334" s="54" t="s">
        <v>583</v>
      </c>
      <c r="J334" s="55"/>
      <c r="K334" s="56">
        <v>-2</v>
      </c>
      <c r="L334" s="56">
        <v>0.86</v>
      </c>
      <c r="M334" s="56"/>
      <c r="N334" s="56">
        <v>2.1</v>
      </c>
      <c r="O334" s="56"/>
      <c r="P334" s="56"/>
      <c r="Q334" s="56"/>
      <c r="R334" s="56">
        <v>1.806</v>
      </c>
      <c r="S334" s="56">
        <v>-3.61</v>
      </c>
      <c r="T334" s="49"/>
      <c r="U334" s="50"/>
      <c r="W334"/>
      <c r="X334"/>
      <c r="Y334"/>
      <c r="Z334"/>
      <c r="AA334"/>
      <c r="AB334"/>
      <c r="AC334"/>
      <c r="AD334"/>
      <c r="AE334"/>
      <c r="AF334"/>
      <c r="AG334"/>
      <c r="AH334"/>
      <c r="AI334"/>
    </row>
    <row r="335" spans="1:35" outlineLevel="2" x14ac:dyDescent="0.35">
      <c r="A335" s="1">
        <v>4</v>
      </c>
      <c r="B335" s="2" t="s">
        <v>819</v>
      </c>
      <c r="C335" s="44"/>
      <c r="D335" s="51"/>
      <c r="E335" s="4"/>
      <c r="F335" s="52" t="s">
        <v>820</v>
      </c>
      <c r="G335" s="58">
        <v>1</v>
      </c>
      <c r="H335" s="53" t="s">
        <v>819</v>
      </c>
      <c r="I335" s="54" t="s">
        <v>612</v>
      </c>
      <c r="J335" s="55"/>
      <c r="K335" s="56">
        <v>-1</v>
      </c>
      <c r="L335" s="56">
        <v>2.5</v>
      </c>
      <c r="M335" s="56"/>
      <c r="N335" s="56">
        <v>0.5</v>
      </c>
      <c r="O335" s="56"/>
      <c r="P335" s="56"/>
      <c r="Q335" s="56"/>
      <c r="R335" s="56">
        <v>1.25</v>
      </c>
      <c r="S335" s="56">
        <v>-1.25</v>
      </c>
      <c r="T335" s="49"/>
      <c r="U335" s="50"/>
      <c r="W335"/>
      <c r="X335"/>
      <c r="Y335"/>
      <c r="Z335"/>
      <c r="AA335"/>
      <c r="AB335"/>
      <c r="AC335"/>
      <c r="AD335"/>
      <c r="AE335"/>
      <c r="AF335"/>
      <c r="AG335"/>
      <c r="AH335"/>
      <c r="AI335"/>
    </row>
    <row r="336" spans="1:35" outlineLevel="2" x14ac:dyDescent="0.35">
      <c r="A336" s="1">
        <v>4</v>
      </c>
      <c r="B336" s="2" t="s">
        <v>821</v>
      </c>
      <c r="C336" s="44"/>
      <c r="D336" s="51"/>
      <c r="E336" s="4"/>
      <c r="F336" s="52" t="s">
        <v>822</v>
      </c>
      <c r="G336" s="58">
        <v>1</v>
      </c>
      <c r="H336" s="53" t="s">
        <v>821</v>
      </c>
      <c r="I336" s="54" t="s">
        <v>649</v>
      </c>
      <c r="J336" s="55"/>
      <c r="K336" s="56">
        <v>1</v>
      </c>
      <c r="L336" s="56">
        <v>9.6</v>
      </c>
      <c r="M336" s="56"/>
      <c r="N336" s="56">
        <v>2.9</v>
      </c>
      <c r="O336" s="56"/>
      <c r="P336" s="56"/>
      <c r="Q336" s="56"/>
      <c r="R336" s="56">
        <v>27.84</v>
      </c>
      <c r="S336" s="56">
        <v>27.84</v>
      </c>
      <c r="T336" s="49"/>
      <c r="U336" s="50"/>
      <c r="W336"/>
      <c r="X336"/>
      <c r="Y336"/>
      <c r="Z336"/>
      <c r="AA336"/>
      <c r="AB336"/>
      <c r="AC336"/>
      <c r="AD336"/>
      <c r="AE336"/>
      <c r="AF336"/>
      <c r="AG336"/>
      <c r="AH336"/>
      <c r="AI336"/>
    </row>
    <row r="337" spans="1:35" outlineLevel="2" x14ac:dyDescent="0.35">
      <c r="A337" s="1">
        <v>4</v>
      </c>
      <c r="B337" s="2" t="s">
        <v>823</v>
      </c>
      <c r="C337" s="44"/>
      <c r="D337" s="51"/>
      <c r="E337" s="4"/>
      <c r="F337" s="52" t="s">
        <v>824</v>
      </c>
      <c r="G337" s="58">
        <v>1</v>
      </c>
      <c r="H337" s="53" t="s">
        <v>823</v>
      </c>
      <c r="I337" s="54" t="s">
        <v>583</v>
      </c>
      <c r="J337" s="55"/>
      <c r="K337" s="56">
        <v>-1</v>
      </c>
      <c r="L337" s="56">
        <v>0.86</v>
      </c>
      <c r="M337" s="56"/>
      <c r="N337" s="56">
        <v>2.1</v>
      </c>
      <c r="O337" s="56"/>
      <c r="P337" s="56"/>
      <c r="Q337" s="56"/>
      <c r="R337" s="56">
        <v>1.806</v>
      </c>
      <c r="S337" s="56">
        <v>-1.81</v>
      </c>
      <c r="T337" s="49"/>
      <c r="U337" s="50"/>
      <c r="W337"/>
      <c r="X337"/>
      <c r="Y337"/>
      <c r="Z337"/>
      <c r="AA337"/>
      <c r="AB337"/>
      <c r="AC337"/>
      <c r="AD337"/>
      <c r="AE337"/>
      <c r="AF337"/>
      <c r="AG337"/>
      <c r="AH337"/>
      <c r="AI337"/>
    </row>
    <row r="338" spans="1:35" outlineLevel="2" x14ac:dyDescent="0.35">
      <c r="A338" s="1">
        <v>4</v>
      </c>
      <c r="B338" s="2" t="s">
        <v>825</v>
      </c>
      <c r="C338" s="44"/>
      <c r="D338" s="51"/>
      <c r="E338" s="4"/>
      <c r="F338" s="52" t="s">
        <v>826</v>
      </c>
      <c r="G338" s="58">
        <v>1</v>
      </c>
      <c r="H338" s="53" t="s">
        <v>825</v>
      </c>
      <c r="I338" s="54" t="s">
        <v>601</v>
      </c>
      <c r="J338" s="55"/>
      <c r="K338" s="56">
        <v>-1</v>
      </c>
      <c r="L338" s="56">
        <v>1</v>
      </c>
      <c r="M338" s="56"/>
      <c r="N338" s="56">
        <v>0.5</v>
      </c>
      <c r="O338" s="56"/>
      <c r="P338" s="56"/>
      <c r="Q338" s="56"/>
      <c r="R338" s="56">
        <v>0.5</v>
      </c>
      <c r="S338" s="56">
        <v>-0.5</v>
      </c>
      <c r="T338" s="49"/>
      <c r="U338" s="50"/>
      <c r="W338"/>
      <c r="X338"/>
      <c r="Y338"/>
      <c r="Z338"/>
      <c r="AA338"/>
      <c r="AB338"/>
      <c r="AC338"/>
      <c r="AD338"/>
      <c r="AE338"/>
      <c r="AF338"/>
      <c r="AG338"/>
      <c r="AH338"/>
      <c r="AI338"/>
    </row>
    <row r="339" spans="1:35" outlineLevel="2" x14ac:dyDescent="0.35">
      <c r="A339" s="1">
        <v>4</v>
      </c>
      <c r="B339" s="2" t="s">
        <v>827</v>
      </c>
      <c r="C339" s="44"/>
      <c r="D339" s="51"/>
      <c r="E339" s="4"/>
      <c r="F339" s="52" t="s">
        <v>828</v>
      </c>
      <c r="G339" s="58">
        <v>1</v>
      </c>
      <c r="H339" s="53" t="s">
        <v>827</v>
      </c>
      <c r="I339" s="54" t="s">
        <v>829</v>
      </c>
      <c r="J339" s="55"/>
      <c r="K339" s="56">
        <v>1</v>
      </c>
      <c r="L339" s="56">
        <v>17.899999999999999</v>
      </c>
      <c r="M339" s="56"/>
      <c r="N339" s="56">
        <v>2.9</v>
      </c>
      <c r="O339" s="56"/>
      <c r="P339" s="56"/>
      <c r="Q339" s="56"/>
      <c r="R339" s="56">
        <v>51.91</v>
      </c>
      <c r="S339" s="56">
        <v>51.91</v>
      </c>
      <c r="T339" s="49"/>
      <c r="U339" s="50"/>
      <c r="W339"/>
      <c r="X339"/>
      <c r="Y339"/>
      <c r="Z339"/>
      <c r="AA339"/>
      <c r="AB339"/>
      <c r="AC339"/>
      <c r="AD339"/>
      <c r="AE339"/>
      <c r="AF339"/>
      <c r="AG339"/>
      <c r="AH339"/>
      <c r="AI339"/>
    </row>
    <row r="340" spans="1:35" outlineLevel="2" x14ac:dyDescent="0.35">
      <c r="A340" s="1">
        <v>4</v>
      </c>
      <c r="B340" s="2" t="s">
        <v>830</v>
      </c>
      <c r="C340" s="44"/>
      <c r="D340" s="51"/>
      <c r="E340" s="4"/>
      <c r="F340" s="52" t="s">
        <v>831</v>
      </c>
      <c r="G340" s="58">
        <v>1</v>
      </c>
      <c r="H340" s="53" t="s">
        <v>830</v>
      </c>
      <c r="I340" s="54" t="s">
        <v>583</v>
      </c>
      <c r="J340" s="55"/>
      <c r="K340" s="56">
        <v>-1</v>
      </c>
      <c r="L340" s="56">
        <v>0.86</v>
      </c>
      <c r="M340" s="56"/>
      <c r="N340" s="56">
        <v>2.1</v>
      </c>
      <c r="O340" s="56"/>
      <c r="P340" s="56"/>
      <c r="Q340" s="56"/>
      <c r="R340" s="56">
        <v>1.806</v>
      </c>
      <c r="S340" s="56">
        <v>-1.81</v>
      </c>
      <c r="T340" s="49"/>
      <c r="U340" s="50"/>
      <c r="W340"/>
      <c r="X340"/>
      <c r="Y340"/>
      <c r="Z340"/>
      <c r="AA340"/>
      <c r="AB340"/>
      <c r="AC340"/>
      <c r="AD340"/>
      <c r="AE340"/>
      <c r="AF340"/>
      <c r="AG340"/>
      <c r="AH340"/>
      <c r="AI340"/>
    </row>
    <row r="341" spans="1:35" outlineLevel="2" x14ac:dyDescent="0.35">
      <c r="A341" s="1">
        <v>4</v>
      </c>
      <c r="B341" s="2" t="s">
        <v>832</v>
      </c>
      <c r="C341" s="44"/>
      <c r="D341" s="51"/>
      <c r="E341" s="4"/>
      <c r="F341" s="52" t="s">
        <v>833</v>
      </c>
      <c r="G341" s="58">
        <v>1</v>
      </c>
      <c r="H341" s="53" t="s">
        <v>832</v>
      </c>
      <c r="I341" s="54" t="s">
        <v>586</v>
      </c>
      <c r="J341" s="55"/>
      <c r="K341" s="56">
        <v>-1</v>
      </c>
      <c r="L341" s="56">
        <v>1.1000000000000001</v>
      </c>
      <c r="M341" s="56"/>
      <c r="N341" s="56">
        <v>1.2</v>
      </c>
      <c r="O341" s="56"/>
      <c r="P341" s="56"/>
      <c r="Q341" s="56"/>
      <c r="R341" s="56">
        <v>1.32</v>
      </c>
      <c r="S341" s="56">
        <v>-1.32</v>
      </c>
      <c r="T341" s="49"/>
      <c r="U341" s="50"/>
      <c r="W341"/>
      <c r="X341"/>
      <c r="Y341"/>
      <c r="Z341"/>
      <c r="AA341"/>
      <c r="AB341"/>
      <c r="AC341"/>
      <c r="AD341"/>
      <c r="AE341"/>
      <c r="AF341"/>
      <c r="AG341"/>
      <c r="AH341"/>
      <c r="AI341"/>
    </row>
    <row r="342" spans="1:35" outlineLevel="2" x14ac:dyDescent="0.35">
      <c r="A342" s="1">
        <v>4</v>
      </c>
      <c r="B342" s="2" t="s">
        <v>834</v>
      </c>
      <c r="C342" s="44"/>
      <c r="D342" s="51"/>
      <c r="E342" s="4"/>
      <c r="F342" s="52" t="s">
        <v>835</v>
      </c>
      <c r="G342" s="58">
        <v>1</v>
      </c>
      <c r="H342" s="53" t="s">
        <v>834</v>
      </c>
      <c r="I342" s="54" t="s">
        <v>732</v>
      </c>
      <c r="J342" s="55"/>
      <c r="K342" s="56">
        <v>1</v>
      </c>
      <c r="L342" s="56">
        <v>15.95</v>
      </c>
      <c r="M342" s="56"/>
      <c r="N342" s="56">
        <v>2.9</v>
      </c>
      <c r="O342" s="56"/>
      <c r="P342" s="56"/>
      <c r="Q342" s="56"/>
      <c r="R342" s="56">
        <v>46.254999999999995</v>
      </c>
      <c r="S342" s="56">
        <v>46.26</v>
      </c>
      <c r="T342" s="49"/>
      <c r="U342" s="50"/>
      <c r="W342"/>
      <c r="X342"/>
      <c r="Y342"/>
      <c r="Z342"/>
      <c r="AA342"/>
      <c r="AB342"/>
      <c r="AC342"/>
      <c r="AD342"/>
      <c r="AE342"/>
      <c r="AF342"/>
      <c r="AG342"/>
      <c r="AH342"/>
      <c r="AI342"/>
    </row>
    <row r="343" spans="1:35" outlineLevel="2" x14ac:dyDescent="0.35">
      <c r="A343" s="1">
        <v>4</v>
      </c>
      <c r="B343" s="2" t="s">
        <v>836</v>
      </c>
      <c r="C343" s="44"/>
      <c r="D343" s="51"/>
      <c r="E343" s="4"/>
      <c r="F343" s="52" t="s">
        <v>837</v>
      </c>
      <c r="G343" s="58">
        <v>1</v>
      </c>
      <c r="H343" s="53" t="s">
        <v>836</v>
      </c>
      <c r="I343" s="54" t="s">
        <v>583</v>
      </c>
      <c r="J343" s="55"/>
      <c r="K343" s="56">
        <v>-1</v>
      </c>
      <c r="L343" s="56">
        <v>0.86</v>
      </c>
      <c r="M343" s="56"/>
      <c r="N343" s="56">
        <v>2.1</v>
      </c>
      <c r="O343" s="56"/>
      <c r="P343" s="56"/>
      <c r="Q343" s="56"/>
      <c r="R343" s="56">
        <v>1.806</v>
      </c>
      <c r="S343" s="56">
        <v>-1.81</v>
      </c>
      <c r="T343" s="49"/>
      <c r="U343" s="50"/>
      <c r="W343"/>
      <c r="X343"/>
      <c r="Y343"/>
      <c r="Z343"/>
      <c r="AA343"/>
      <c r="AB343"/>
      <c r="AC343"/>
      <c r="AD343"/>
      <c r="AE343"/>
      <c r="AF343"/>
      <c r="AG343"/>
      <c r="AH343"/>
      <c r="AI343"/>
    </row>
    <row r="344" spans="1:35" outlineLevel="2" x14ac:dyDescent="0.35">
      <c r="A344" s="1">
        <v>4</v>
      </c>
      <c r="B344" s="2" t="s">
        <v>838</v>
      </c>
      <c r="C344" s="44"/>
      <c r="D344" s="51"/>
      <c r="E344" s="4"/>
      <c r="F344" s="52" t="s">
        <v>839</v>
      </c>
      <c r="G344" s="58">
        <v>1</v>
      </c>
      <c r="H344" s="53" t="s">
        <v>838</v>
      </c>
      <c r="I344" s="54" t="s">
        <v>612</v>
      </c>
      <c r="J344" s="55"/>
      <c r="K344" s="56">
        <v>-1</v>
      </c>
      <c r="L344" s="56">
        <v>2.5</v>
      </c>
      <c r="M344" s="56"/>
      <c r="N344" s="56">
        <v>0.5</v>
      </c>
      <c r="O344" s="56"/>
      <c r="P344" s="56"/>
      <c r="Q344" s="56"/>
      <c r="R344" s="56">
        <v>1.25</v>
      </c>
      <c r="S344" s="56">
        <v>-1.25</v>
      </c>
      <c r="T344" s="49"/>
      <c r="U344" s="50"/>
      <c r="W344"/>
      <c r="X344"/>
      <c r="Y344"/>
      <c r="Z344"/>
      <c r="AA344"/>
      <c r="AB344"/>
      <c r="AC344"/>
      <c r="AD344"/>
      <c r="AE344"/>
      <c r="AF344"/>
      <c r="AG344"/>
      <c r="AH344"/>
      <c r="AI344"/>
    </row>
    <row r="345" spans="1:35" outlineLevel="2" x14ac:dyDescent="0.35">
      <c r="A345" s="1">
        <v>4</v>
      </c>
      <c r="B345" s="2" t="s">
        <v>840</v>
      </c>
      <c r="C345" s="44"/>
      <c r="D345" s="51"/>
      <c r="E345" s="4"/>
      <c r="F345" s="52" t="s">
        <v>841</v>
      </c>
      <c r="G345" s="58">
        <v>1</v>
      </c>
      <c r="H345" s="53" t="s">
        <v>840</v>
      </c>
      <c r="I345" s="54" t="s">
        <v>842</v>
      </c>
      <c r="J345" s="55"/>
      <c r="K345" s="56">
        <v>1</v>
      </c>
      <c r="L345" s="56">
        <v>12.5</v>
      </c>
      <c r="M345" s="56"/>
      <c r="N345" s="56">
        <v>2.9</v>
      </c>
      <c r="O345" s="56"/>
      <c r="P345" s="56"/>
      <c r="Q345" s="56"/>
      <c r="R345" s="56">
        <v>36.25</v>
      </c>
      <c r="S345" s="56">
        <v>36.25</v>
      </c>
      <c r="T345" s="49"/>
      <c r="U345" s="50"/>
      <c r="W345"/>
      <c r="X345"/>
      <c r="Y345"/>
      <c r="Z345"/>
      <c r="AA345"/>
      <c r="AB345"/>
      <c r="AC345"/>
      <c r="AD345"/>
      <c r="AE345"/>
      <c r="AF345"/>
      <c r="AG345"/>
      <c r="AH345"/>
      <c r="AI345"/>
    </row>
    <row r="346" spans="1:35" outlineLevel="2" x14ac:dyDescent="0.35">
      <c r="A346" s="1">
        <v>4</v>
      </c>
      <c r="B346" s="2" t="s">
        <v>843</v>
      </c>
      <c r="C346" s="44"/>
      <c r="D346" s="51"/>
      <c r="E346" s="4"/>
      <c r="F346" s="52" t="s">
        <v>844</v>
      </c>
      <c r="G346" s="58">
        <v>1</v>
      </c>
      <c r="H346" s="53" t="s">
        <v>843</v>
      </c>
      <c r="I346" s="54" t="s">
        <v>586</v>
      </c>
      <c r="J346" s="55"/>
      <c r="K346" s="56">
        <v>-1</v>
      </c>
      <c r="L346" s="56">
        <v>1.1000000000000001</v>
      </c>
      <c r="M346" s="56"/>
      <c r="N346" s="56">
        <v>1.2</v>
      </c>
      <c r="O346" s="56"/>
      <c r="P346" s="56"/>
      <c r="Q346" s="56"/>
      <c r="R346" s="56">
        <v>1.32</v>
      </c>
      <c r="S346" s="56">
        <v>-1.32</v>
      </c>
      <c r="T346" s="49"/>
      <c r="U346" s="50"/>
      <c r="W346"/>
      <c r="X346"/>
      <c r="Y346"/>
      <c r="Z346"/>
      <c r="AA346"/>
      <c r="AB346"/>
      <c r="AC346"/>
      <c r="AD346"/>
      <c r="AE346"/>
      <c r="AF346"/>
      <c r="AG346"/>
      <c r="AH346"/>
      <c r="AI346"/>
    </row>
    <row r="347" spans="1:35" outlineLevel="2" x14ac:dyDescent="0.35">
      <c r="A347" s="1">
        <v>4</v>
      </c>
      <c r="B347" s="2" t="s">
        <v>845</v>
      </c>
      <c r="C347" s="44"/>
      <c r="D347" s="51"/>
      <c r="E347" s="4"/>
      <c r="F347" s="52" t="s">
        <v>846</v>
      </c>
      <c r="G347" s="58">
        <v>1</v>
      </c>
      <c r="H347" s="53" t="s">
        <v>845</v>
      </c>
      <c r="I347" s="54" t="s">
        <v>659</v>
      </c>
      <c r="J347" s="55"/>
      <c r="K347" s="56">
        <v>-1</v>
      </c>
      <c r="L347" s="56">
        <v>0.76</v>
      </c>
      <c r="M347" s="56"/>
      <c r="N347" s="56">
        <v>2.1</v>
      </c>
      <c r="O347" s="56"/>
      <c r="P347" s="56"/>
      <c r="Q347" s="56"/>
      <c r="R347" s="56">
        <v>1.5960000000000001</v>
      </c>
      <c r="S347" s="56">
        <v>-1.6</v>
      </c>
      <c r="T347" s="49"/>
      <c r="U347" s="50"/>
      <c r="W347"/>
      <c r="X347"/>
      <c r="Y347"/>
      <c r="Z347"/>
      <c r="AA347"/>
      <c r="AB347"/>
      <c r="AC347"/>
      <c r="AD347"/>
      <c r="AE347"/>
      <c r="AF347"/>
      <c r="AG347"/>
      <c r="AH347"/>
      <c r="AI347"/>
    </row>
    <row r="348" spans="1:35" outlineLevel="2" x14ac:dyDescent="0.35">
      <c r="A348" s="1">
        <v>4</v>
      </c>
      <c r="B348" s="2" t="s">
        <v>847</v>
      </c>
      <c r="C348" s="44"/>
      <c r="D348" s="51"/>
      <c r="E348" s="4"/>
      <c r="F348" s="52" t="s">
        <v>848</v>
      </c>
      <c r="G348" s="58">
        <v>1</v>
      </c>
      <c r="H348" s="53" t="s">
        <v>847</v>
      </c>
      <c r="I348" s="54" t="s">
        <v>849</v>
      </c>
      <c r="J348" s="55"/>
      <c r="K348" s="56">
        <v>1</v>
      </c>
      <c r="L348" s="56">
        <v>17.2</v>
      </c>
      <c r="M348" s="56"/>
      <c r="N348" s="56">
        <v>2.9</v>
      </c>
      <c r="O348" s="56"/>
      <c r="P348" s="56"/>
      <c r="Q348" s="56"/>
      <c r="R348" s="56">
        <v>49.879999999999995</v>
      </c>
      <c r="S348" s="56">
        <v>49.88</v>
      </c>
      <c r="T348" s="49"/>
      <c r="U348" s="50"/>
      <c r="W348"/>
      <c r="X348"/>
      <c r="Y348"/>
      <c r="Z348"/>
      <c r="AA348"/>
      <c r="AB348"/>
      <c r="AC348"/>
      <c r="AD348"/>
      <c r="AE348"/>
      <c r="AF348"/>
      <c r="AG348"/>
      <c r="AH348"/>
      <c r="AI348"/>
    </row>
    <row r="349" spans="1:35" outlineLevel="2" x14ac:dyDescent="0.35">
      <c r="A349" s="1">
        <v>4</v>
      </c>
      <c r="B349" s="2" t="s">
        <v>850</v>
      </c>
      <c r="C349" s="44"/>
      <c r="D349" s="51"/>
      <c r="E349" s="4"/>
      <c r="F349" s="52" t="s">
        <v>851</v>
      </c>
      <c r="G349" s="58">
        <v>1</v>
      </c>
      <c r="H349" s="53" t="s">
        <v>850</v>
      </c>
      <c r="I349" s="54" t="s">
        <v>583</v>
      </c>
      <c r="J349" s="55"/>
      <c r="K349" s="56">
        <v>-1</v>
      </c>
      <c r="L349" s="56">
        <v>0.86</v>
      </c>
      <c r="M349" s="56"/>
      <c r="N349" s="56">
        <v>2.1</v>
      </c>
      <c r="O349" s="56"/>
      <c r="P349" s="56"/>
      <c r="Q349" s="56"/>
      <c r="R349" s="56">
        <v>1.806</v>
      </c>
      <c r="S349" s="56">
        <v>-1.81</v>
      </c>
      <c r="T349" s="49"/>
      <c r="U349" s="50"/>
      <c r="W349"/>
      <c r="X349"/>
      <c r="Y349"/>
      <c r="Z349"/>
      <c r="AA349"/>
      <c r="AB349"/>
      <c r="AC349"/>
      <c r="AD349"/>
      <c r="AE349"/>
      <c r="AF349"/>
      <c r="AG349"/>
      <c r="AH349"/>
      <c r="AI349"/>
    </row>
    <row r="350" spans="1:35" outlineLevel="2" x14ac:dyDescent="0.35">
      <c r="A350" s="1">
        <v>4</v>
      </c>
      <c r="B350" s="2" t="s">
        <v>852</v>
      </c>
      <c r="C350" s="44"/>
      <c r="D350" s="51"/>
      <c r="E350" s="4"/>
      <c r="F350" s="52" t="s">
        <v>853</v>
      </c>
      <c r="G350" s="58">
        <v>1</v>
      </c>
      <c r="H350" s="53" t="s">
        <v>852</v>
      </c>
      <c r="I350" s="54" t="s">
        <v>612</v>
      </c>
      <c r="J350" s="55"/>
      <c r="K350" s="56">
        <v>-1</v>
      </c>
      <c r="L350" s="56">
        <v>2.5</v>
      </c>
      <c r="M350" s="56"/>
      <c r="N350" s="56">
        <v>0.5</v>
      </c>
      <c r="O350" s="56"/>
      <c r="P350" s="56"/>
      <c r="Q350" s="56"/>
      <c r="R350" s="56">
        <v>1.25</v>
      </c>
      <c r="S350" s="56">
        <v>-1.25</v>
      </c>
      <c r="T350" s="49"/>
      <c r="U350" s="50"/>
      <c r="W350"/>
      <c r="X350"/>
      <c r="Y350"/>
      <c r="Z350"/>
      <c r="AA350"/>
      <c r="AB350"/>
      <c r="AC350"/>
      <c r="AD350"/>
      <c r="AE350"/>
      <c r="AF350"/>
      <c r="AG350"/>
      <c r="AH350"/>
      <c r="AI350"/>
    </row>
    <row r="351" spans="1:35" outlineLevel="2" x14ac:dyDescent="0.35">
      <c r="A351" s="1">
        <v>4</v>
      </c>
      <c r="B351" s="2" t="s">
        <v>854</v>
      </c>
      <c r="C351" s="44"/>
      <c r="D351" s="51"/>
      <c r="E351" s="4"/>
      <c r="F351" s="52" t="s">
        <v>855</v>
      </c>
      <c r="G351" s="58">
        <v>1</v>
      </c>
      <c r="H351" s="53" t="s">
        <v>854</v>
      </c>
      <c r="I351" s="54" t="s">
        <v>856</v>
      </c>
      <c r="J351" s="55"/>
      <c r="K351" s="56">
        <v>1</v>
      </c>
      <c r="L351" s="56">
        <v>7.2</v>
      </c>
      <c r="M351" s="56"/>
      <c r="N351" s="56">
        <v>2.9</v>
      </c>
      <c r="O351" s="56"/>
      <c r="P351" s="56"/>
      <c r="Q351" s="56"/>
      <c r="R351" s="56">
        <v>20.88</v>
      </c>
      <c r="S351" s="56">
        <v>20.88</v>
      </c>
      <c r="T351" s="49"/>
      <c r="U351" s="50"/>
      <c r="W351"/>
      <c r="X351"/>
      <c r="Y351"/>
      <c r="Z351"/>
      <c r="AA351"/>
      <c r="AB351"/>
      <c r="AC351"/>
      <c r="AD351"/>
      <c r="AE351"/>
      <c r="AF351"/>
      <c r="AG351"/>
      <c r="AH351"/>
      <c r="AI351"/>
    </row>
    <row r="352" spans="1:35" outlineLevel="2" x14ac:dyDescent="0.35">
      <c r="A352" s="1">
        <v>4</v>
      </c>
      <c r="B352" s="2" t="s">
        <v>857</v>
      </c>
      <c r="C352" s="44"/>
      <c r="D352" s="51"/>
      <c r="E352" s="4"/>
      <c r="F352" s="52" t="s">
        <v>858</v>
      </c>
      <c r="G352" s="58">
        <v>1</v>
      </c>
      <c r="H352" s="53" t="s">
        <v>857</v>
      </c>
      <c r="I352" s="54" t="s">
        <v>583</v>
      </c>
      <c r="J352" s="55"/>
      <c r="K352" s="56">
        <v>-1</v>
      </c>
      <c r="L352" s="56">
        <v>0.86</v>
      </c>
      <c r="M352" s="56"/>
      <c r="N352" s="56">
        <v>2.1</v>
      </c>
      <c r="O352" s="56"/>
      <c r="P352" s="56"/>
      <c r="Q352" s="56"/>
      <c r="R352" s="56">
        <v>1.806</v>
      </c>
      <c r="S352" s="56">
        <v>-1.81</v>
      </c>
      <c r="T352" s="49"/>
      <c r="U352" s="50"/>
      <c r="W352"/>
      <c r="X352"/>
      <c r="Y352"/>
      <c r="Z352"/>
      <c r="AA352"/>
      <c r="AB352"/>
      <c r="AC352"/>
      <c r="AD352"/>
      <c r="AE352"/>
      <c r="AF352"/>
      <c r="AG352"/>
      <c r="AH352"/>
      <c r="AI352"/>
    </row>
    <row r="353" spans="1:35" outlineLevel="2" x14ac:dyDescent="0.35">
      <c r="A353" s="1">
        <v>4</v>
      </c>
      <c r="B353" s="2" t="s">
        <v>859</v>
      </c>
      <c r="C353" s="44"/>
      <c r="D353" s="51"/>
      <c r="E353" s="4"/>
      <c r="F353" s="52" t="s">
        <v>860</v>
      </c>
      <c r="G353" s="58">
        <v>1</v>
      </c>
      <c r="H353" s="53" t="s">
        <v>859</v>
      </c>
      <c r="I353" s="54" t="s">
        <v>601</v>
      </c>
      <c r="J353" s="55"/>
      <c r="K353" s="56">
        <v>-1</v>
      </c>
      <c r="L353" s="56">
        <v>1</v>
      </c>
      <c r="M353" s="56"/>
      <c r="N353" s="56">
        <v>0.5</v>
      </c>
      <c r="O353" s="56"/>
      <c r="P353" s="56"/>
      <c r="Q353" s="56"/>
      <c r="R353" s="56">
        <v>0.5</v>
      </c>
      <c r="S353" s="56">
        <v>-0.5</v>
      </c>
      <c r="T353" s="49"/>
      <c r="U353" s="50"/>
      <c r="W353"/>
      <c r="X353"/>
      <c r="Y353"/>
      <c r="Z353"/>
      <c r="AA353"/>
      <c r="AB353"/>
      <c r="AC353"/>
      <c r="AD353"/>
      <c r="AE353"/>
      <c r="AF353"/>
      <c r="AG353"/>
      <c r="AH353"/>
      <c r="AI353"/>
    </row>
    <row r="354" spans="1:35" outlineLevel="2" x14ac:dyDescent="0.35">
      <c r="A354" s="1">
        <v>4</v>
      </c>
      <c r="B354" s="2" t="s">
        <v>861</v>
      </c>
      <c r="C354" s="44"/>
      <c r="D354" s="51"/>
      <c r="E354" s="4"/>
      <c r="F354" s="52" t="s">
        <v>862</v>
      </c>
      <c r="G354" s="58">
        <v>1</v>
      </c>
      <c r="H354" s="53" t="s">
        <v>861</v>
      </c>
      <c r="I354" s="54" t="s">
        <v>863</v>
      </c>
      <c r="J354" s="55"/>
      <c r="K354" s="56">
        <v>1</v>
      </c>
      <c r="L354" s="56">
        <v>7.2</v>
      </c>
      <c r="M354" s="56"/>
      <c r="N354" s="56">
        <v>2.9</v>
      </c>
      <c r="O354" s="56"/>
      <c r="P354" s="56"/>
      <c r="Q354" s="56"/>
      <c r="R354" s="56">
        <v>20.88</v>
      </c>
      <c r="S354" s="56">
        <v>20.88</v>
      </c>
      <c r="T354" s="49"/>
      <c r="U354" s="50"/>
      <c r="W354"/>
      <c r="X354"/>
      <c r="Y354"/>
      <c r="Z354"/>
      <c r="AA354"/>
      <c r="AB354"/>
      <c r="AC354"/>
      <c r="AD354"/>
      <c r="AE354"/>
      <c r="AF354"/>
      <c r="AG354"/>
      <c r="AH354"/>
      <c r="AI354"/>
    </row>
    <row r="355" spans="1:35" outlineLevel="2" x14ac:dyDescent="0.35">
      <c r="A355" s="1">
        <v>4</v>
      </c>
      <c r="B355" s="2" t="s">
        <v>864</v>
      </c>
      <c r="C355" s="44"/>
      <c r="D355" s="51"/>
      <c r="E355" s="4"/>
      <c r="F355" s="52" t="s">
        <v>865</v>
      </c>
      <c r="G355" s="58">
        <v>1</v>
      </c>
      <c r="H355" s="53" t="s">
        <v>864</v>
      </c>
      <c r="I355" s="54" t="s">
        <v>583</v>
      </c>
      <c r="J355" s="55"/>
      <c r="K355" s="56">
        <v>-1</v>
      </c>
      <c r="L355" s="56">
        <v>0.86</v>
      </c>
      <c r="M355" s="56"/>
      <c r="N355" s="56">
        <v>2.1</v>
      </c>
      <c r="O355" s="56"/>
      <c r="P355" s="56"/>
      <c r="Q355" s="56"/>
      <c r="R355" s="56">
        <v>1.806</v>
      </c>
      <c r="S355" s="56">
        <v>-1.81</v>
      </c>
      <c r="T355" s="49"/>
      <c r="U355" s="50"/>
      <c r="W355"/>
      <c r="X355"/>
      <c r="Y355"/>
      <c r="Z355"/>
      <c r="AA355"/>
      <c r="AB355"/>
      <c r="AC355"/>
      <c r="AD355"/>
      <c r="AE355"/>
      <c r="AF355"/>
      <c r="AG355"/>
      <c r="AH355"/>
      <c r="AI355"/>
    </row>
    <row r="356" spans="1:35" outlineLevel="2" x14ac:dyDescent="0.35">
      <c r="A356" s="1">
        <v>4</v>
      </c>
      <c r="B356" s="2" t="s">
        <v>866</v>
      </c>
      <c r="C356" s="44"/>
      <c r="D356" s="51"/>
      <c r="E356" s="4"/>
      <c r="F356" s="52" t="s">
        <v>867</v>
      </c>
      <c r="G356" s="58">
        <v>1</v>
      </c>
      <c r="H356" s="53" t="s">
        <v>866</v>
      </c>
      <c r="I356" s="54" t="s">
        <v>601</v>
      </c>
      <c r="J356" s="55"/>
      <c r="K356" s="56">
        <v>-1</v>
      </c>
      <c r="L356" s="56">
        <v>1</v>
      </c>
      <c r="M356" s="56"/>
      <c r="N356" s="56">
        <v>0.5</v>
      </c>
      <c r="O356" s="56"/>
      <c r="P356" s="56"/>
      <c r="Q356" s="56"/>
      <c r="R356" s="56">
        <v>0.5</v>
      </c>
      <c r="S356" s="56">
        <v>-0.5</v>
      </c>
      <c r="T356" s="49"/>
      <c r="U356" s="50"/>
      <c r="W356"/>
      <c r="X356"/>
      <c r="Y356"/>
      <c r="Z356"/>
      <c r="AA356"/>
      <c r="AB356"/>
      <c r="AC356"/>
      <c r="AD356"/>
      <c r="AE356"/>
      <c r="AF356"/>
      <c r="AG356"/>
      <c r="AH356"/>
      <c r="AI356"/>
    </row>
    <row r="357" spans="1:35" outlineLevel="2" x14ac:dyDescent="0.35">
      <c r="A357" s="1">
        <v>4</v>
      </c>
      <c r="B357" s="2" t="s">
        <v>868</v>
      </c>
      <c r="C357" s="44"/>
      <c r="D357" s="51"/>
      <c r="E357" s="4"/>
      <c r="F357" s="52" t="s">
        <v>869</v>
      </c>
      <c r="G357" s="58">
        <v>1</v>
      </c>
      <c r="H357" s="53" t="s">
        <v>868</v>
      </c>
      <c r="I357" s="54" t="s">
        <v>870</v>
      </c>
      <c r="J357" s="55"/>
      <c r="K357" s="56">
        <v>1</v>
      </c>
      <c r="L357" s="56">
        <v>44.7</v>
      </c>
      <c r="M357" s="56"/>
      <c r="N357" s="56">
        <v>2.9</v>
      </c>
      <c r="O357" s="56"/>
      <c r="P357" s="56"/>
      <c r="Q357" s="56"/>
      <c r="R357" s="56">
        <v>129.63</v>
      </c>
      <c r="S357" s="56">
        <v>129.63</v>
      </c>
      <c r="T357" s="49"/>
      <c r="U357" s="50"/>
      <c r="W357"/>
      <c r="X357"/>
      <c r="Y357"/>
      <c r="Z357"/>
      <c r="AA357"/>
      <c r="AB357"/>
      <c r="AC357"/>
      <c r="AD357"/>
      <c r="AE357"/>
      <c r="AF357"/>
      <c r="AG357"/>
      <c r="AH357"/>
      <c r="AI357"/>
    </row>
    <row r="358" spans="1:35" outlineLevel="2" x14ac:dyDescent="0.35">
      <c r="A358" s="1">
        <v>4</v>
      </c>
      <c r="B358" s="2" t="s">
        <v>871</v>
      </c>
      <c r="C358" s="44"/>
      <c r="D358" s="51"/>
      <c r="E358" s="4"/>
      <c r="F358" s="52" t="s">
        <v>872</v>
      </c>
      <c r="G358" s="58">
        <v>1</v>
      </c>
      <c r="H358" s="53" t="s">
        <v>871</v>
      </c>
      <c r="I358" s="54" t="s">
        <v>718</v>
      </c>
      <c r="J358" s="55"/>
      <c r="K358" s="56">
        <v>-1</v>
      </c>
      <c r="L358" s="56">
        <v>5.13</v>
      </c>
      <c r="M358" s="56"/>
      <c r="N358" s="56">
        <v>2.9</v>
      </c>
      <c r="O358" s="56"/>
      <c r="P358" s="56"/>
      <c r="Q358" s="56"/>
      <c r="R358" s="56">
        <v>14.876999999999999</v>
      </c>
      <c r="S358" s="56">
        <v>-14.88</v>
      </c>
      <c r="T358" s="49"/>
      <c r="U358" s="50"/>
      <c r="W358"/>
      <c r="X358"/>
      <c r="Y358"/>
      <c r="Z358"/>
      <c r="AA358"/>
      <c r="AB358"/>
      <c r="AC358"/>
      <c r="AD358"/>
      <c r="AE358"/>
      <c r="AF358"/>
      <c r="AG358"/>
      <c r="AH358"/>
      <c r="AI358"/>
    </row>
    <row r="359" spans="1:35" outlineLevel="2" x14ac:dyDescent="0.35">
      <c r="A359" s="1">
        <v>4</v>
      </c>
      <c r="B359" s="2" t="s">
        <v>873</v>
      </c>
      <c r="C359" s="44"/>
      <c r="D359" s="51"/>
      <c r="E359" s="4"/>
      <c r="F359" s="52" t="s">
        <v>874</v>
      </c>
      <c r="G359" s="58">
        <v>1</v>
      </c>
      <c r="H359" s="53" t="s">
        <v>873</v>
      </c>
      <c r="I359" s="54" t="s">
        <v>583</v>
      </c>
      <c r="J359" s="55"/>
      <c r="K359" s="56">
        <v>-8</v>
      </c>
      <c r="L359" s="56">
        <v>0.86</v>
      </c>
      <c r="M359" s="56"/>
      <c r="N359" s="56">
        <v>2.1</v>
      </c>
      <c r="O359" s="56"/>
      <c r="P359" s="56"/>
      <c r="Q359" s="56"/>
      <c r="R359" s="56">
        <v>1.806</v>
      </c>
      <c r="S359" s="56">
        <v>-14.45</v>
      </c>
      <c r="T359" s="49"/>
      <c r="U359" s="50"/>
      <c r="W359"/>
      <c r="X359"/>
      <c r="Y359"/>
      <c r="Z359"/>
      <c r="AA359"/>
      <c r="AB359"/>
      <c r="AC359"/>
      <c r="AD359"/>
      <c r="AE359"/>
      <c r="AF359"/>
      <c r="AG359"/>
      <c r="AH359"/>
      <c r="AI359"/>
    </row>
    <row r="360" spans="1:35" outlineLevel="2" x14ac:dyDescent="0.35">
      <c r="A360" s="1">
        <v>4</v>
      </c>
      <c r="B360" s="2" t="s">
        <v>875</v>
      </c>
      <c r="C360" s="44"/>
      <c r="D360" s="51"/>
      <c r="E360" s="4"/>
      <c r="F360" s="52" t="s">
        <v>876</v>
      </c>
      <c r="G360" s="58">
        <v>1</v>
      </c>
      <c r="H360" s="53" t="s">
        <v>875</v>
      </c>
      <c r="I360" s="54" t="s">
        <v>659</v>
      </c>
      <c r="J360" s="55"/>
      <c r="K360" s="56">
        <v>-1</v>
      </c>
      <c r="L360" s="56">
        <v>0.76</v>
      </c>
      <c r="M360" s="56"/>
      <c r="N360" s="56">
        <v>2.1</v>
      </c>
      <c r="O360" s="56"/>
      <c r="P360" s="56"/>
      <c r="Q360" s="56"/>
      <c r="R360" s="56">
        <v>1.5960000000000001</v>
      </c>
      <c r="S360" s="56">
        <v>-1.6</v>
      </c>
      <c r="T360" s="49"/>
      <c r="U360" s="50"/>
      <c r="W360"/>
      <c r="X360"/>
      <c r="Y360"/>
      <c r="Z360"/>
      <c r="AA360"/>
      <c r="AB360"/>
      <c r="AC360"/>
      <c r="AD360"/>
      <c r="AE360"/>
      <c r="AF360"/>
      <c r="AG360"/>
      <c r="AH360"/>
      <c r="AI360"/>
    </row>
    <row r="361" spans="1:35" outlineLevel="2" x14ac:dyDescent="0.35">
      <c r="A361" s="1">
        <v>4</v>
      </c>
      <c r="B361" s="2" t="s">
        <v>877</v>
      </c>
      <c r="C361" s="44"/>
      <c r="D361" s="51"/>
      <c r="E361" s="4"/>
      <c r="F361" s="52" t="s">
        <v>878</v>
      </c>
      <c r="G361" s="58">
        <v>1</v>
      </c>
      <c r="H361" s="53" t="s">
        <v>877</v>
      </c>
      <c r="I361" s="55" t="s">
        <v>685</v>
      </c>
      <c r="J361" s="55"/>
      <c r="K361" s="56"/>
      <c r="L361" s="56"/>
      <c r="M361" s="56"/>
      <c r="N361" s="56"/>
      <c r="O361" s="56"/>
      <c r="P361" s="56"/>
      <c r="Q361" s="56"/>
      <c r="R361" s="56"/>
      <c r="S361" s="56">
        <v>0</v>
      </c>
      <c r="T361" s="49"/>
      <c r="U361" s="50"/>
      <c r="W361"/>
      <c r="X361"/>
      <c r="Y361"/>
      <c r="Z361"/>
      <c r="AA361"/>
      <c r="AB361"/>
      <c r="AC361"/>
      <c r="AD361"/>
      <c r="AE361"/>
      <c r="AF361"/>
      <c r="AG361"/>
      <c r="AH361"/>
      <c r="AI361"/>
    </row>
    <row r="362" spans="1:35" outlineLevel="2" x14ac:dyDescent="0.35">
      <c r="A362" s="1">
        <v>4</v>
      </c>
      <c r="B362" s="2" t="s">
        <v>879</v>
      </c>
      <c r="C362" s="44"/>
      <c r="D362" s="51"/>
      <c r="E362" s="4"/>
      <c r="F362" s="52" t="s">
        <v>880</v>
      </c>
      <c r="G362" s="58">
        <v>1</v>
      </c>
      <c r="H362" s="53" t="s">
        <v>879</v>
      </c>
      <c r="I362" s="54" t="s">
        <v>881</v>
      </c>
      <c r="J362" s="55"/>
      <c r="K362" s="56">
        <v>1</v>
      </c>
      <c r="L362" s="56">
        <v>42.2</v>
      </c>
      <c r="M362" s="56"/>
      <c r="N362" s="56">
        <v>3</v>
      </c>
      <c r="O362" s="56"/>
      <c r="P362" s="56"/>
      <c r="Q362" s="56"/>
      <c r="R362" s="56">
        <v>126.60000000000001</v>
      </c>
      <c r="S362" s="56">
        <v>126.6</v>
      </c>
      <c r="T362" s="49"/>
      <c r="U362" s="50"/>
      <c r="W362"/>
      <c r="X362"/>
      <c r="Y362"/>
      <c r="Z362"/>
      <c r="AA362"/>
      <c r="AB362"/>
      <c r="AC362"/>
      <c r="AD362"/>
      <c r="AE362"/>
      <c r="AF362"/>
      <c r="AG362"/>
      <c r="AH362"/>
      <c r="AI362"/>
    </row>
    <row r="363" spans="1:35" outlineLevel="2" x14ac:dyDescent="0.35">
      <c r="A363" s="1">
        <v>4</v>
      </c>
      <c r="B363" s="2" t="s">
        <v>882</v>
      </c>
      <c r="C363" s="44"/>
      <c r="D363" s="51"/>
      <c r="E363" s="4"/>
      <c r="F363" s="52" t="s">
        <v>883</v>
      </c>
      <c r="G363" s="58">
        <v>1</v>
      </c>
      <c r="H363" s="53" t="s">
        <v>882</v>
      </c>
      <c r="I363" s="54" t="s">
        <v>884</v>
      </c>
      <c r="J363" s="55"/>
      <c r="K363" s="56">
        <v>1</v>
      </c>
      <c r="L363" s="56">
        <v>7.84</v>
      </c>
      <c r="M363" s="56"/>
      <c r="N363" s="56">
        <v>0.5</v>
      </c>
      <c r="O363" s="56"/>
      <c r="P363" s="56"/>
      <c r="Q363" s="56"/>
      <c r="R363" s="56">
        <v>3.92</v>
      </c>
      <c r="S363" s="56">
        <v>3.92</v>
      </c>
      <c r="T363" s="49"/>
      <c r="U363" s="50"/>
      <c r="W363"/>
      <c r="X363"/>
      <c r="Y363"/>
      <c r="Z363"/>
      <c r="AA363"/>
      <c r="AB363"/>
      <c r="AC363"/>
      <c r="AD363"/>
      <c r="AE363"/>
      <c r="AF363"/>
      <c r="AG363"/>
      <c r="AH363"/>
      <c r="AI363"/>
    </row>
    <row r="364" spans="1:35" outlineLevel="2" x14ac:dyDescent="0.35">
      <c r="A364" s="1">
        <v>4</v>
      </c>
      <c r="B364" s="2" t="s">
        <v>885</v>
      </c>
      <c r="C364" s="44"/>
      <c r="D364" s="51"/>
      <c r="E364" s="4"/>
      <c r="F364" s="52" t="s">
        <v>886</v>
      </c>
      <c r="G364" s="58">
        <v>1</v>
      </c>
      <c r="H364" s="53" t="s">
        <v>885</v>
      </c>
      <c r="I364" s="54" t="s">
        <v>887</v>
      </c>
      <c r="J364" s="55"/>
      <c r="K364" s="56">
        <v>-1</v>
      </c>
      <c r="L364" s="56">
        <v>1.8</v>
      </c>
      <c r="M364" s="56"/>
      <c r="N364" s="56">
        <v>2.1</v>
      </c>
      <c r="O364" s="56"/>
      <c r="P364" s="56"/>
      <c r="Q364" s="56"/>
      <c r="R364" s="56">
        <v>3.7800000000000002</v>
      </c>
      <c r="S364" s="56">
        <v>-3.78</v>
      </c>
      <c r="T364" s="49"/>
      <c r="U364" s="50"/>
      <c r="W364"/>
      <c r="X364"/>
      <c r="Y364"/>
      <c r="Z364"/>
      <c r="AA364"/>
      <c r="AB364"/>
      <c r="AC364"/>
      <c r="AD364"/>
      <c r="AE364"/>
      <c r="AF364"/>
      <c r="AG364"/>
      <c r="AH364"/>
      <c r="AI364"/>
    </row>
    <row r="365" spans="1:35" outlineLevel="2" x14ac:dyDescent="0.35">
      <c r="A365" s="1">
        <v>4</v>
      </c>
      <c r="B365" s="2" t="s">
        <v>888</v>
      </c>
      <c r="C365" s="44"/>
      <c r="D365" s="51"/>
      <c r="E365" s="4"/>
      <c r="F365" s="52" t="s">
        <v>889</v>
      </c>
      <c r="G365" s="58">
        <v>1</v>
      </c>
      <c r="H365" s="53" t="s">
        <v>888</v>
      </c>
      <c r="I365" s="54" t="s">
        <v>583</v>
      </c>
      <c r="J365" s="55"/>
      <c r="K365" s="56">
        <v>-1</v>
      </c>
      <c r="L365" s="56">
        <v>0.86</v>
      </c>
      <c r="M365" s="56"/>
      <c r="N365" s="56">
        <v>2.1</v>
      </c>
      <c r="O365" s="56"/>
      <c r="P365" s="56"/>
      <c r="Q365" s="56"/>
      <c r="R365" s="56">
        <v>1.806</v>
      </c>
      <c r="S365" s="56">
        <v>-1.81</v>
      </c>
      <c r="T365" s="49"/>
      <c r="U365" s="50"/>
      <c r="W365"/>
      <c r="X365"/>
      <c r="Y365"/>
      <c r="Z365"/>
      <c r="AA365"/>
      <c r="AB365"/>
      <c r="AC365"/>
      <c r="AD365"/>
      <c r="AE365"/>
      <c r="AF365"/>
      <c r="AG365"/>
      <c r="AH365"/>
      <c r="AI365"/>
    </row>
    <row r="366" spans="1:35" outlineLevel="2" x14ac:dyDescent="0.35">
      <c r="A366" s="1">
        <v>4</v>
      </c>
      <c r="B366" s="2" t="s">
        <v>890</v>
      </c>
      <c r="C366" s="44"/>
      <c r="D366" s="51"/>
      <c r="E366" s="4"/>
      <c r="F366" s="52" t="s">
        <v>891</v>
      </c>
      <c r="G366" s="58">
        <v>1</v>
      </c>
      <c r="H366" s="53" t="s">
        <v>890</v>
      </c>
      <c r="I366" s="55" t="s">
        <v>700</v>
      </c>
      <c r="J366" s="55"/>
      <c r="K366" s="56"/>
      <c r="L366" s="56"/>
      <c r="M366" s="56"/>
      <c r="N366" s="56"/>
      <c r="O366" s="56"/>
      <c r="P366" s="56"/>
      <c r="Q366" s="56"/>
      <c r="R366" s="56"/>
      <c r="S366" s="56"/>
      <c r="T366" s="49"/>
      <c r="U366" s="50"/>
      <c r="W366"/>
      <c r="X366"/>
      <c r="Y366"/>
      <c r="Z366"/>
      <c r="AA366"/>
      <c r="AB366"/>
      <c r="AC366"/>
      <c r="AD366"/>
      <c r="AE366"/>
      <c r="AF366"/>
      <c r="AG366"/>
      <c r="AH366"/>
      <c r="AI366"/>
    </row>
    <row r="367" spans="1:35" outlineLevel="2" x14ac:dyDescent="0.35">
      <c r="A367" s="1">
        <v>4</v>
      </c>
      <c r="B367" s="2" t="s">
        <v>892</v>
      </c>
      <c r="C367" s="44"/>
      <c r="D367" s="51"/>
      <c r="E367" s="4"/>
      <c r="F367" s="52" t="s">
        <v>893</v>
      </c>
      <c r="G367" s="58">
        <v>1</v>
      </c>
      <c r="H367" s="53" t="s">
        <v>892</v>
      </c>
      <c r="I367" s="54" t="s">
        <v>894</v>
      </c>
      <c r="J367" s="55"/>
      <c r="K367" s="56">
        <v>1</v>
      </c>
      <c r="L367" s="56">
        <v>18.600000000000001</v>
      </c>
      <c r="M367" s="56"/>
      <c r="N367" s="56">
        <v>2.6</v>
      </c>
      <c r="O367" s="56"/>
      <c r="P367" s="56"/>
      <c r="Q367" s="56"/>
      <c r="R367" s="56">
        <v>48.360000000000007</v>
      </c>
      <c r="S367" s="56">
        <v>48.36</v>
      </c>
      <c r="T367" s="49"/>
      <c r="U367" s="50"/>
      <c r="W367"/>
      <c r="X367"/>
      <c r="Y367"/>
      <c r="Z367"/>
      <c r="AA367"/>
      <c r="AB367"/>
      <c r="AC367"/>
      <c r="AD367"/>
      <c r="AE367"/>
      <c r="AF367"/>
      <c r="AG367"/>
      <c r="AH367"/>
      <c r="AI367"/>
    </row>
    <row r="368" spans="1:35" outlineLevel="2" x14ac:dyDescent="0.35">
      <c r="A368" s="1">
        <v>4</v>
      </c>
      <c r="B368" s="2" t="s">
        <v>895</v>
      </c>
      <c r="C368" s="44"/>
      <c r="D368" s="51"/>
      <c r="E368" s="4"/>
      <c r="F368" s="52" t="s">
        <v>896</v>
      </c>
      <c r="G368" s="58">
        <v>1</v>
      </c>
      <c r="H368" s="53" t="s">
        <v>895</v>
      </c>
      <c r="I368" s="54" t="s">
        <v>583</v>
      </c>
      <c r="J368" s="55"/>
      <c r="K368" s="56">
        <v>-2</v>
      </c>
      <c r="L368" s="56">
        <v>0.86</v>
      </c>
      <c r="M368" s="56"/>
      <c r="N368" s="56">
        <v>2.1</v>
      </c>
      <c r="O368" s="56"/>
      <c r="P368" s="56"/>
      <c r="Q368" s="56"/>
      <c r="R368" s="56">
        <v>1.806</v>
      </c>
      <c r="S368" s="56">
        <v>-3.61</v>
      </c>
      <c r="T368" s="49"/>
      <c r="U368" s="50"/>
      <c r="W368"/>
      <c r="X368"/>
      <c r="Y368"/>
      <c r="Z368"/>
      <c r="AA368"/>
      <c r="AB368"/>
      <c r="AC368"/>
      <c r="AD368"/>
      <c r="AE368"/>
      <c r="AF368"/>
      <c r="AG368"/>
      <c r="AH368"/>
      <c r="AI368"/>
    </row>
    <row r="369" spans="1:35" outlineLevel="2" x14ac:dyDescent="0.35">
      <c r="A369" s="1">
        <v>4</v>
      </c>
      <c r="B369" s="2" t="s">
        <v>897</v>
      </c>
      <c r="C369" s="44"/>
      <c r="D369" s="51"/>
      <c r="E369" s="4"/>
      <c r="F369" s="52" t="s">
        <v>898</v>
      </c>
      <c r="G369" s="58">
        <v>1</v>
      </c>
      <c r="H369" s="53" t="s">
        <v>897</v>
      </c>
      <c r="I369" s="54" t="s">
        <v>586</v>
      </c>
      <c r="J369" s="55"/>
      <c r="K369" s="56">
        <v>-1</v>
      </c>
      <c r="L369" s="56">
        <v>1.1000000000000001</v>
      </c>
      <c r="M369" s="56"/>
      <c r="N369" s="56">
        <v>1.2</v>
      </c>
      <c r="O369" s="56"/>
      <c r="P369" s="56"/>
      <c r="Q369" s="56"/>
      <c r="R369" s="56">
        <v>1.32</v>
      </c>
      <c r="S369" s="56">
        <v>-1.32</v>
      </c>
      <c r="T369" s="49"/>
      <c r="U369" s="50"/>
      <c r="W369"/>
      <c r="X369"/>
      <c r="Y369"/>
      <c r="Z369"/>
      <c r="AA369"/>
      <c r="AB369"/>
      <c r="AC369"/>
      <c r="AD369"/>
      <c r="AE369"/>
      <c r="AF369"/>
      <c r="AG369"/>
      <c r="AH369"/>
      <c r="AI369"/>
    </row>
    <row r="370" spans="1:35" outlineLevel="2" x14ac:dyDescent="0.35">
      <c r="A370" s="1">
        <v>4</v>
      </c>
      <c r="B370" s="2" t="s">
        <v>899</v>
      </c>
      <c r="C370" s="44"/>
      <c r="D370" s="51"/>
      <c r="E370" s="4"/>
      <c r="F370" s="52" t="s">
        <v>900</v>
      </c>
      <c r="G370" s="58">
        <v>1</v>
      </c>
      <c r="H370" s="53" t="s">
        <v>899</v>
      </c>
      <c r="I370" s="54" t="s">
        <v>901</v>
      </c>
      <c r="J370" s="55"/>
      <c r="K370" s="56">
        <v>1</v>
      </c>
      <c r="L370" s="56">
        <v>9.5</v>
      </c>
      <c r="M370" s="56"/>
      <c r="N370" s="56">
        <v>2.9</v>
      </c>
      <c r="O370" s="56"/>
      <c r="P370" s="56"/>
      <c r="Q370" s="56"/>
      <c r="R370" s="56">
        <v>27.55</v>
      </c>
      <c r="S370" s="56">
        <v>27.55</v>
      </c>
      <c r="T370" s="49"/>
      <c r="U370" s="50"/>
      <c r="W370"/>
      <c r="X370"/>
      <c r="Y370"/>
      <c r="Z370"/>
      <c r="AA370"/>
      <c r="AB370"/>
      <c r="AC370"/>
      <c r="AD370"/>
      <c r="AE370"/>
      <c r="AF370"/>
      <c r="AG370"/>
      <c r="AH370"/>
      <c r="AI370"/>
    </row>
    <row r="371" spans="1:35" outlineLevel="2" x14ac:dyDescent="0.35">
      <c r="A371" s="1">
        <v>4</v>
      </c>
      <c r="B371" s="2" t="s">
        <v>902</v>
      </c>
      <c r="C371" s="44"/>
      <c r="D371" s="51"/>
      <c r="E371" s="4"/>
      <c r="F371" s="52" t="s">
        <v>903</v>
      </c>
      <c r="G371" s="58">
        <v>1</v>
      </c>
      <c r="H371" s="53" t="s">
        <v>902</v>
      </c>
      <c r="I371" s="54" t="s">
        <v>583</v>
      </c>
      <c r="J371" s="55"/>
      <c r="K371" s="56">
        <v>-1</v>
      </c>
      <c r="L371" s="56">
        <v>0.86</v>
      </c>
      <c r="M371" s="56"/>
      <c r="N371" s="56">
        <v>2.1</v>
      </c>
      <c r="O371" s="56"/>
      <c r="P371" s="56"/>
      <c r="Q371" s="56"/>
      <c r="R371" s="56">
        <v>1.806</v>
      </c>
      <c r="S371" s="56">
        <v>-1.81</v>
      </c>
      <c r="T371" s="49"/>
      <c r="U371" s="50"/>
      <c r="W371"/>
      <c r="X371"/>
      <c r="Y371"/>
      <c r="Z371"/>
      <c r="AA371"/>
      <c r="AB371"/>
      <c r="AC371"/>
      <c r="AD371"/>
      <c r="AE371"/>
      <c r="AF371"/>
      <c r="AG371"/>
      <c r="AH371"/>
      <c r="AI371"/>
    </row>
    <row r="372" spans="1:35" outlineLevel="2" x14ac:dyDescent="0.35">
      <c r="A372" s="1">
        <v>4</v>
      </c>
      <c r="B372" s="2" t="s">
        <v>904</v>
      </c>
      <c r="C372" s="44"/>
      <c r="D372" s="51"/>
      <c r="E372" s="4"/>
      <c r="F372" s="52" t="s">
        <v>905</v>
      </c>
      <c r="G372" s="58">
        <v>1</v>
      </c>
      <c r="H372" s="53" t="s">
        <v>904</v>
      </c>
      <c r="I372" s="54" t="s">
        <v>601</v>
      </c>
      <c r="J372" s="55"/>
      <c r="K372" s="56">
        <v>-1</v>
      </c>
      <c r="L372" s="56">
        <v>1</v>
      </c>
      <c r="M372" s="56"/>
      <c r="N372" s="56">
        <v>0.5</v>
      </c>
      <c r="O372" s="56"/>
      <c r="P372" s="56"/>
      <c r="Q372" s="56"/>
      <c r="R372" s="56">
        <v>0.5</v>
      </c>
      <c r="S372" s="56">
        <v>-0.5</v>
      </c>
      <c r="T372" s="49"/>
      <c r="U372" s="50"/>
      <c r="W372"/>
      <c r="X372"/>
      <c r="Y372"/>
      <c r="Z372"/>
      <c r="AA372"/>
      <c r="AB372"/>
      <c r="AC372"/>
      <c r="AD372"/>
      <c r="AE372"/>
      <c r="AF372"/>
      <c r="AG372"/>
      <c r="AH372"/>
      <c r="AI372"/>
    </row>
    <row r="373" spans="1:35" outlineLevel="2" x14ac:dyDescent="0.35">
      <c r="A373" s="1">
        <v>4</v>
      </c>
      <c r="B373" s="2" t="s">
        <v>906</v>
      </c>
      <c r="C373" s="44"/>
      <c r="D373" s="51"/>
      <c r="E373" s="4"/>
      <c r="F373" s="52" t="s">
        <v>907</v>
      </c>
      <c r="G373" s="58">
        <v>1</v>
      </c>
      <c r="H373" s="53" t="s">
        <v>906</v>
      </c>
      <c r="I373" s="54" t="s">
        <v>589</v>
      </c>
      <c r="J373" s="55"/>
      <c r="K373" s="56">
        <v>1</v>
      </c>
      <c r="L373" s="56">
        <v>16.399999999999999</v>
      </c>
      <c r="M373" s="56"/>
      <c r="N373" s="56">
        <v>2.9</v>
      </c>
      <c r="O373" s="56"/>
      <c r="P373" s="56"/>
      <c r="Q373" s="56"/>
      <c r="R373" s="56">
        <v>47.559999999999995</v>
      </c>
      <c r="S373" s="56">
        <v>47.56</v>
      </c>
      <c r="T373" s="49"/>
      <c r="U373" s="50"/>
      <c r="W373"/>
      <c r="X373"/>
      <c r="Y373"/>
      <c r="Z373"/>
      <c r="AA373"/>
      <c r="AB373"/>
      <c r="AC373"/>
      <c r="AD373"/>
      <c r="AE373"/>
      <c r="AF373"/>
      <c r="AG373"/>
      <c r="AH373"/>
      <c r="AI373"/>
    </row>
    <row r="374" spans="1:35" outlineLevel="2" x14ac:dyDescent="0.35">
      <c r="A374" s="1">
        <v>4</v>
      </c>
      <c r="B374" s="2" t="s">
        <v>908</v>
      </c>
      <c r="C374" s="44"/>
      <c r="D374" s="51"/>
      <c r="E374" s="4"/>
      <c r="F374" s="52" t="s">
        <v>909</v>
      </c>
      <c r="G374" s="58">
        <v>1</v>
      </c>
      <c r="H374" s="53" t="s">
        <v>908</v>
      </c>
      <c r="I374" s="54" t="s">
        <v>712</v>
      </c>
      <c r="J374" s="55"/>
      <c r="K374" s="56">
        <v>-2</v>
      </c>
      <c r="L374" s="56">
        <v>0.9</v>
      </c>
      <c r="M374" s="56"/>
      <c r="N374" s="56">
        <v>2.1</v>
      </c>
      <c r="O374" s="56"/>
      <c r="P374" s="56"/>
      <c r="Q374" s="56"/>
      <c r="R374" s="56">
        <v>1.8900000000000001</v>
      </c>
      <c r="S374" s="56">
        <v>-3.78</v>
      </c>
      <c r="T374" s="49"/>
      <c r="U374" s="50"/>
      <c r="W374"/>
      <c r="X374"/>
      <c r="Y374"/>
      <c r="Z374"/>
      <c r="AA374"/>
      <c r="AB374"/>
      <c r="AC374"/>
      <c r="AD374"/>
      <c r="AE374"/>
      <c r="AF374"/>
      <c r="AG374"/>
      <c r="AH374"/>
      <c r="AI374"/>
    </row>
    <row r="375" spans="1:35" outlineLevel="2" x14ac:dyDescent="0.35">
      <c r="A375" s="1">
        <v>4</v>
      </c>
      <c r="B375" s="2" t="s">
        <v>910</v>
      </c>
      <c r="C375" s="44"/>
      <c r="D375" s="51"/>
      <c r="E375" s="4"/>
      <c r="F375" s="52" t="s">
        <v>911</v>
      </c>
      <c r="G375" s="58">
        <v>1</v>
      </c>
      <c r="H375" s="53" t="s">
        <v>910</v>
      </c>
      <c r="I375" s="54" t="s">
        <v>715</v>
      </c>
      <c r="J375" s="55"/>
      <c r="K375" s="56">
        <v>-1</v>
      </c>
      <c r="L375" s="56">
        <v>2</v>
      </c>
      <c r="M375" s="56"/>
      <c r="N375" s="56">
        <v>0.8</v>
      </c>
      <c r="O375" s="56"/>
      <c r="P375" s="56"/>
      <c r="Q375" s="56"/>
      <c r="R375" s="56">
        <v>1.6</v>
      </c>
      <c r="S375" s="56">
        <v>-1.6</v>
      </c>
      <c r="T375" s="49"/>
      <c r="U375" s="50"/>
      <c r="W375"/>
      <c r="X375"/>
      <c r="Y375"/>
      <c r="Z375"/>
      <c r="AA375"/>
      <c r="AB375"/>
      <c r="AC375"/>
      <c r="AD375"/>
      <c r="AE375"/>
      <c r="AF375"/>
      <c r="AG375"/>
      <c r="AH375"/>
      <c r="AI375"/>
    </row>
    <row r="376" spans="1:35" outlineLevel="2" x14ac:dyDescent="0.35">
      <c r="A376" s="1">
        <v>4</v>
      </c>
      <c r="B376" s="2" t="s">
        <v>912</v>
      </c>
      <c r="C376" s="44"/>
      <c r="D376" s="51"/>
      <c r="E376" s="4"/>
      <c r="F376" s="52" t="s">
        <v>913</v>
      </c>
      <c r="G376" s="58">
        <v>1</v>
      </c>
      <c r="H376" s="53" t="s">
        <v>912</v>
      </c>
      <c r="I376" s="54" t="s">
        <v>723</v>
      </c>
      <c r="J376" s="55"/>
      <c r="K376" s="56">
        <v>1</v>
      </c>
      <c r="L376" s="56">
        <v>9.4</v>
      </c>
      <c r="M376" s="56"/>
      <c r="N376" s="56">
        <v>2.9</v>
      </c>
      <c r="O376" s="56"/>
      <c r="P376" s="56"/>
      <c r="Q376" s="56"/>
      <c r="R376" s="56">
        <v>27.26</v>
      </c>
      <c r="S376" s="56">
        <v>27.26</v>
      </c>
      <c r="T376" s="49"/>
      <c r="U376" s="50"/>
      <c r="W376"/>
      <c r="X376"/>
      <c r="Y376"/>
      <c r="Z376"/>
      <c r="AA376"/>
      <c r="AB376"/>
      <c r="AC376"/>
      <c r="AD376"/>
      <c r="AE376"/>
      <c r="AF376"/>
      <c r="AG376"/>
      <c r="AH376"/>
      <c r="AI376"/>
    </row>
    <row r="377" spans="1:35" outlineLevel="2" x14ac:dyDescent="0.35">
      <c r="A377" s="1">
        <v>4</v>
      </c>
      <c r="B377" s="2" t="s">
        <v>914</v>
      </c>
      <c r="C377" s="44"/>
      <c r="D377" s="51"/>
      <c r="E377" s="4"/>
      <c r="F377" s="52" t="s">
        <v>915</v>
      </c>
      <c r="G377" s="58">
        <v>1</v>
      </c>
      <c r="H377" s="53" t="s">
        <v>914</v>
      </c>
      <c r="I377" s="54" t="s">
        <v>583</v>
      </c>
      <c r="J377" s="55"/>
      <c r="K377" s="56">
        <v>-1</v>
      </c>
      <c r="L377" s="56">
        <v>0.86</v>
      </c>
      <c r="M377" s="56"/>
      <c r="N377" s="56">
        <v>2.1</v>
      </c>
      <c r="O377" s="56"/>
      <c r="P377" s="56"/>
      <c r="Q377" s="56"/>
      <c r="R377" s="56">
        <v>1.806</v>
      </c>
      <c r="S377" s="56">
        <v>-1.81</v>
      </c>
      <c r="T377" s="49"/>
      <c r="U377" s="50"/>
      <c r="W377"/>
      <c r="X377"/>
      <c r="Y377"/>
      <c r="Z377"/>
      <c r="AA377"/>
      <c r="AB377"/>
      <c r="AC377"/>
      <c r="AD377"/>
      <c r="AE377"/>
      <c r="AF377"/>
      <c r="AG377"/>
      <c r="AH377"/>
      <c r="AI377"/>
    </row>
    <row r="378" spans="1:35" outlineLevel="2" x14ac:dyDescent="0.35">
      <c r="A378" s="1">
        <v>4</v>
      </c>
      <c r="B378" s="2" t="s">
        <v>916</v>
      </c>
      <c r="C378" s="44"/>
      <c r="D378" s="51"/>
      <c r="E378" s="4"/>
      <c r="F378" s="52" t="s">
        <v>917</v>
      </c>
      <c r="G378" s="58">
        <v>1</v>
      </c>
      <c r="H378" s="53" t="s">
        <v>916</v>
      </c>
      <c r="I378" s="54" t="s">
        <v>601</v>
      </c>
      <c r="J378" s="55"/>
      <c r="K378" s="56">
        <v>-1</v>
      </c>
      <c r="L378" s="56">
        <v>1</v>
      </c>
      <c r="M378" s="56"/>
      <c r="N378" s="56">
        <v>0.5</v>
      </c>
      <c r="O378" s="56"/>
      <c r="P378" s="56"/>
      <c r="Q378" s="56"/>
      <c r="R378" s="56">
        <v>0.5</v>
      </c>
      <c r="S378" s="56">
        <v>-0.5</v>
      </c>
      <c r="T378" s="49"/>
      <c r="U378" s="50"/>
      <c r="W378"/>
      <c r="X378"/>
      <c r="Y378"/>
      <c r="Z378"/>
      <c r="AA378"/>
      <c r="AB378"/>
      <c r="AC378"/>
      <c r="AD378"/>
      <c r="AE378"/>
      <c r="AF378"/>
      <c r="AG378"/>
      <c r="AH378"/>
      <c r="AI378"/>
    </row>
    <row r="379" spans="1:35" outlineLevel="2" x14ac:dyDescent="0.35">
      <c r="A379" s="1">
        <v>4</v>
      </c>
      <c r="B379" s="2" t="s">
        <v>918</v>
      </c>
      <c r="C379" s="44"/>
      <c r="D379" s="51"/>
      <c r="E379" s="4"/>
      <c r="F379" s="52" t="s">
        <v>919</v>
      </c>
      <c r="G379" s="58">
        <v>1</v>
      </c>
      <c r="H379" s="53" t="s">
        <v>918</v>
      </c>
      <c r="I379" s="54" t="s">
        <v>732</v>
      </c>
      <c r="J379" s="55"/>
      <c r="K379" s="56">
        <v>1</v>
      </c>
      <c r="L379" s="56">
        <v>21.4</v>
      </c>
      <c r="M379" s="56"/>
      <c r="N379" s="56">
        <v>2.9</v>
      </c>
      <c r="O379" s="56"/>
      <c r="P379" s="56"/>
      <c r="Q379" s="56"/>
      <c r="R379" s="56">
        <v>62.059999999999995</v>
      </c>
      <c r="S379" s="56">
        <v>62.06</v>
      </c>
      <c r="T379" s="49"/>
      <c r="U379" s="50"/>
      <c r="W379"/>
      <c r="X379"/>
      <c r="Y379"/>
      <c r="Z379"/>
      <c r="AA379"/>
      <c r="AB379"/>
      <c r="AC379"/>
      <c r="AD379"/>
      <c r="AE379"/>
      <c r="AF379"/>
      <c r="AG379"/>
      <c r="AH379"/>
      <c r="AI379"/>
    </row>
    <row r="380" spans="1:35" outlineLevel="2" x14ac:dyDescent="0.35">
      <c r="A380" s="1">
        <v>4</v>
      </c>
      <c r="B380" s="2" t="s">
        <v>920</v>
      </c>
      <c r="C380" s="44"/>
      <c r="D380" s="51"/>
      <c r="E380" s="4"/>
      <c r="F380" s="52" t="s">
        <v>921</v>
      </c>
      <c r="G380" s="58">
        <v>1</v>
      </c>
      <c r="H380" s="53" t="s">
        <v>920</v>
      </c>
      <c r="I380" s="54" t="s">
        <v>583</v>
      </c>
      <c r="J380" s="55"/>
      <c r="K380" s="56">
        <v>-1</v>
      </c>
      <c r="L380" s="56">
        <v>0.86</v>
      </c>
      <c r="M380" s="56"/>
      <c r="N380" s="56">
        <v>2.1</v>
      </c>
      <c r="O380" s="56"/>
      <c r="P380" s="56"/>
      <c r="Q380" s="56"/>
      <c r="R380" s="56">
        <v>1.806</v>
      </c>
      <c r="S380" s="56">
        <v>-1.81</v>
      </c>
      <c r="T380" s="49"/>
      <c r="U380" s="50"/>
      <c r="W380"/>
      <c r="X380"/>
      <c r="Y380"/>
      <c r="Z380"/>
      <c r="AA380"/>
      <c r="AB380"/>
      <c r="AC380"/>
      <c r="AD380"/>
      <c r="AE380"/>
      <c r="AF380"/>
      <c r="AG380"/>
      <c r="AH380"/>
      <c r="AI380"/>
    </row>
    <row r="381" spans="1:35" outlineLevel="2" x14ac:dyDescent="0.35">
      <c r="A381" s="1">
        <v>4</v>
      </c>
      <c r="B381" s="2" t="s">
        <v>922</v>
      </c>
      <c r="C381" s="44"/>
      <c r="D381" s="51"/>
      <c r="E381" s="4"/>
      <c r="F381" s="52" t="s">
        <v>923</v>
      </c>
      <c r="G381" s="58">
        <v>1</v>
      </c>
      <c r="H381" s="53" t="s">
        <v>922</v>
      </c>
      <c r="I381" s="54" t="s">
        <v>715</v>
      </c>
      <c r="J381" s="55"/>
      <c r="K381" s="56">
        <v>-1</v>
      </c>
      <c r="L381" s="56">
        <v>2</v>
      </c>
      <c r="M381" s="56"/>
      <c r="N381" s="56">
        <v>0.8</v>
      </c>
      <c r="O381" s="56"/>
      <c r="P381" s="56"/>
      <c r="Q381" s="56"/>
      <c r="R381" s="56">
        <v>1.6</v>
      </c>
      <c r="S381" s="56">
        <v>-1.6</v>
      </c>
      <c r="T381" s="49"/>
      <c r="U381" s="50"/>
      <c r="W381"/>
      <c r="X381"/>
      <c r="Y381"/>
      <c r="Z381"/>
      <c r="AA381"/>
      <c r="AB381"/>
      <c r="AC381"/>
      <c r="AD381"/>
      <c r="AE381"/>
      <c r="AF381"/>
      <c r="AG381"/>
      <c r="AH381"/>
      <c r="AI381"/>
    </row>
    <row r="382" spans="1:35" outlineLevel="2" x14ac:dyDescent="0.35">
      <c r="A382" s="1">
        <v>4</v>
      </c>
      <c r="B382" s="2" t="s">
        <v>924</v>
      </c>
      <c r="C382" s="44"/>
      <c r="D382" s="51"/>
      <c r="E382" s="4"/>
      <c r="F382" s="52" t="s">
        <v>925</v>
      </c>
      <c r="G382" s="58">
        <v>1</v>
      </c>
      <c r="H382" s="53" t="s">
        <v>924</v>
      </c>
      <c r="I382" s="54" t="s">
        <v>926</v>
      </c>
      <c r="J382" s="55"/>
      <c r="K382" s="56">
        <v>1</v>
      </c>
      <c r="L382" s="56">
        <v>14.6</v>
      </c>
      <c r="M382" s="56"/>
      <c r="N382" s="56">
        <v>2.9</v>
      </c>
      <c r="O382" s="56"/>
      <c r="P382" s="56"/>
      <c r="Q382" s="56"/>
      <c r="R382" s="56">
        <v>42.339999999999996</v>
      </c>
      <c r="S382" s="56">
        <v>42.34</v>
      </c>
      <c r="T382" s="49"/>
      <c r="U382" s="50"/>
      <c r="W382"/>
      <c r="X382"/>
      <c r="Y382"/>
      <c r="Z382"/>
      <c r="AA382"/>
      <c r="AB382"/>
      <c r="AC382"/>
      <c r="AD382"/>
      <c r="AE382"/>
      <c r="AF382"/>
      <c r="AG382"/>
      <c r="AH382"/>
      <c r="AI382"/>
    </row>
    <row r="383" spans="1:35" outlineLevel="2" x14ac:dyDescent="0.35">
      <c r="A383" s="1">
        <v>4</v>
      </c>
      <c r="B383" s="2" t="s">
        <v>927</v>
      </c>
      <c r="C383" s="44"/>
      <c r="D383" s="51"/>
      <c r="E383" s="4"/>
      <c r="F383" s="52" t="s">
        <v>928</v>
      </c>
      <c r="G383" s="58">
        <v>1</v>
      </c>
      <c r="H383" s="53" t="s">
        <v>927</v>
      </c>
      <c r="I383" s="54" t="s">
        <v>583</v>
      </c>
      <c r="J383" s="55"/>
      <c r="K383" s="56">
        <v>-1</v>
      </c>
      <c r="L383" s="56">
        <v>0.86</v>
      </c>
      <c r="M383" s="56"/>
      <c r="N383" s="56">
        <v>2.1</v>
      </c>
      <c r="O383" s="56"/>
      <c r="P383" s="56"/>
      <c r="Q383" s="56"/>
      <c r="R383" s="56">
        <v>1.806</v>
      </c>
      <c r="S383" s="56">
        <v>-1.81</v>
      </c>
      <c r="T383" s="49"/>
      <c r="U383" s="50"/>
      <c r="W383"/>
      <c r="X383"/>
      <c r="Y383"/>
      <c r="Z383"/>
      <c r="AA383"/>
      <c r="AB383"/>
      <c r="AC383"/>
      <c r="AD383"/>
      <c r="AE383"/>
      <c r="AF383"/>
      <c r="AG383"/>
      <c r="AH383"/>
      <c r="AI383"/>
    </row>
    <row r="384" spans="1:35" outlineLevel="2" x14ac:dyDescent="0.35">
      <c r="A384" s="1">
        <v>4</v>
      </c>
      <c r="B384" s="2" t="s">
        <v>929</v>
      </c>
      <c r="C384" s="44"/>
      <c r="D384" s="51"/>
      <c r="E384" s="4"/>
      <c r="F384" s="52" t="s">
        <v>930</v>
      </c>
      <c r="G384" s="58">
        <v>1</v>
      </c>
      <c r="H384" s="53" t="s">
        <v>929</v>
      </c>
      <c r="I384" s="54" t="s">
        <v>612</v>
      </c>
      <c r="J384" s="55"/>
      <c r="K384" s="56">
        <v>-1</v>
      </c>
      <c r="L384" s="56">
        <v>2.5</v>
      </c>
      <c r="M384" s="56"/>
      <c r="N384" s="56">
        <v>0.5</v>
      </c>
      <c r="O384" s="56"/>
      <c r="P384" s="56"/>
      <c r="Q384" s="56"/>
      <c r="R384" s="56">
        <v>1.25</v>
      </c>
      <c r="S384" s="56">
        <v>-1.25</v>
      </c>
      <c r="T384" s="49"/>
      <c r="U384" s="50"/>
      <c r="W384"/>
      <c r="X384"/>
      <c r="Y384"/>
      <c r="Z384"/>
      <c r="AA384"/>
      <c r="AB384"/>
      <c r="AC384"/>
      <c r="AD384"/>
      <c r="AE384"/>
      <c r="AF384"/>
      <c r="AG384"/>
      <c r="AH384"/>
      <c r="AI384"/>
    </row>
    <row r="385" spans="1:35" outlineLevel="2" x14ac:dyDescent="0.35">
      <c r="A385" s="1">
        <v>4</v>
      </c>
      <c r="B385" s="2" t="s">
        <v>931</v>
      </c>
      <c r="C385" s="44"/>
      <c r="D385" s="51"/>
      <c r="E385" s="4"/>
      <c r="F385" s="52" t="s">
        <v>932</v>
      </c>
      <c r="G385" s="58">
        <v>1</v>
      </c>
      <c r="H385" s="53" t="s">
        <v>931</v>
      </c>
      <c r="I385" s="54" t="s">
        <v>741</v>
      </c>
      <c r="J385" s="55"/>
      <c r="K385" s="56">
        <v>1</v>
      </c>
      <c r="L385" s="56">
        <v>11.25</v>
      </c>
      <c r="M385" s="56"/>
      <c r="N385" s="56">
        <v>2.9</v>
      </c>
      <c r="O385" s="56"/>
      <c r="P385" s="56"/>
      <c r="Q385" s="56"/>
      <c r="R385" s="56">
        <v>32.625</v>
      </c>
      <c r="S385" s="56">
        <v>32.630000000000003</v>
      </c>
      <c r="T385" s="49"/>
      <c r="U385" s="50"/>
      <c r="W385"/>
      <c r="X385"/>
      <c r="Y385"/>
      <c r="Z385"/>
      <c r="AA385"/>
      <c r="AB385"/>
      <c r="AC385"/>
      <c r="AD385"/>
      <c r="AE385"/>
      <c r="AF385"/>
      <c r="AG385"/>
      <c r="AH385"/>
      <c r="AI385"/>
    </row>
    <row r="386" spans="1:35" outlineLevel="2" x14ac:dyDescent="0.35">
      <c r="A386" s="1">
        <v>4</v>
      </c>
      <c r="B386" s="2" t="s">
        <v>933</v>
      </c>
      <c r="C386" s="44"/>
      <c r="D386" s="51"/>
      <c r="E386" s="4"/>
      <c r="F386" s="52" t="s">
        <v>934</v>
      </c>
      <c r="G386" s="58">
        <v>1</v>
      </c>
      <c r="H386" s="53" t="s">
        <v>933</v>
      </c>
      <c r="I386" s="54" t="s">
        <v>583</v>
      </c>
      <c r="J386" s="55"/>
      <c r="K386" s="56">
        <v>-1</v>
      </c>
      <c r="L386" s="56">
        <v>0.86</v>
      </c>
      <c r="M386" s="56"/>
      <c r="N386" s="56">
        <v>2.1</v>
      </c>
      <c r="O386" s="56"/>
      <c r="P386" s="56"/>
      <c r="Q386" s="56"/>
      <c r="R386" s="56">
        <v>1.806</v>
      </c>
      <c r="S386" s="56">
        <v>-1.81</v>
      </c>
      <c r="T386" s="49"/>
      <c r="U386" s="50"/>
      <c r="W386"/>
      <c r="X386"/>
      <c r="Y386"/>
      <c r="Z386"/>
      <c r="AA386"/>
      <c r="AB386"/>
      <c r="AC386"/>
      <c r="AD386"/>
      <c r="AE386"/>
      <c r="AF386"/>
      <c r="AG386"/>
      <c r="AH386"/>
      <c r="AI386"/>
    </row>
    <row r="387" spans="1:35" outlineLevel="2" x14ac:dyDescent="0.35">
      <c r="A387" s="1">
        <v>4</v>
      </c>
      <c r="B387" s="2" t="s">
        <v>935</v>
      </c>
      <c r="C387" s="44"/>
      <c r="D387" s="51"/>
      <c r="E387" s="4"/>
      <c r="F387" s="52" t="s">
        <v>936</v>
      </c>
      <c r="G387" s="58">
        <v>1</v>
      </c>
      <c r="H387" s="53" t="s">
        <v>935</v>
      </c>
      <c r="I387" s="54" t="s">
        <v>669</v>
      </c>
      <c r="J387" s="55"/>
      <c r="K387" s="56">
        <v>2</v>
      </c>
      <c r="L387" s="56">
        <v>7.1</v>
      </c>
      <c r="M387" s="56"/>
      <c r="N387" s="56">
        <v>2.8</v>
      </c>
      <c r="O387" s="56"/>
      <c r="P387" s="56"/>
      <c r="Q387" s="56"/>
      <c r="R387" s="56">
        <v>19.88</v>
      </c>
      <c r="S387" s="56">
        <v>39.76</v>
      </c>
      <c r="T387" s="49"/>
      <c r="U387" s="50"/>
      <c r="W387"/>
      <c r="X387"/>
      <c r="Y387"/>
      <c r="Z387"/>
      <c r="AA387"/>
      <c r="AB387"/>
      <c r="AC387"/>
      <c r="AD387"/>
      <c r="AE387"/>
      <c r="AF387"/>
      <c r="AG387"/>
      <c r="AH387"/>
      <c r="AI387"/>
    </row>
    <row r="388" spans="1:35" outlineLevel="2" x14ac:dyDescent="0.35">
      <c r="A388" s="1">
        <v>4</v>
      </c>
      <c r="B388" s="2" t="s">
        <v>937</v>
      </c>
      <c r="C388" s="44"/>
      <c r="D388" s="51"/>
      <c r="E388" s="4"/>
      <c r="F388" s="52" t="s">
        <v>938</v>
      </c>
      <c r="G388" s="58">
        <v>1</v>
      </c>
      <c r="H388" s="53" t="s">
        <v>937</v>
      </c>
      <c r="I388" s="54" t="s">
        <v>583</v>
      </c>
      <c r="J388" s="55"/>
      <c r="K388" s="56">
        <v>-2</v>
      </c>
      <c r="L388" s="56">
        <v>0.86</v>
      </c>
      <c r="M388" s="56"/>
      <c r="N388" s="56">
        <v>2.1</v>
      </c>
      <c r="O388" s="56"/>
      <c r="P388" s="56"/>
      <c r="Q388" s="56"/>
      <c r="R388" s="56">
        <v>1.806</v>
      </c>
      <c r="S388" s="56">
        <v>-3.61</v>
      </c>
      <c r="T388" s="49"/>
      <c r="U388" s="50"/>
      <c r="W388"/>
      <c r="X388"/>
      <c r="Y388"/>
      <c r="Z388"/>
      <c r="AA388"/>
      <c r="AB388"/>
      <c r="AC388"/>
      <c r="AD388"/>
      <c r="AE388"/>
      <c r="AF388"/>
      <c r="AG388"/>
      <c r="AH388"/>
      <c r="AI388"/>
    </row>
    <row r="389" spans="1:35" outlineLevel="2" x14ac:dyDescent="0.35">
      <c r="A389" s="1">
        <v>4</v>
      </c>
      <c r="B389" s="2" t="s">
        <v>939</v>
      </c>
      <c r="C389" s="44"/>
      <c r="D389" s="51"/>
      <c r="E389" s="4"/>
      <c r="F389" s="52" t="s">
        <v>940</v>
      </c>
      <c r="G389" s="58">
        <v>1</v>
      </c>
      <c r="H389" s="53" t="s">
        <v>939</v>
      </c>
      <c r="I389" s="54" t="s">
        <v>601</v>
      </c>
      <c r="J389" s="55"/>
      <c r="K389" s="56">
        <v>-2</v>
      </c>
      <c r="L389" s="56">
        <v>1</v>
      </c>
      <c r="M389" s="56"/>
      <c r="N389" s="56">
        <v>0.5</v>
      </c>
      <c r="O389" s="56"/>
      <c r="P389" s="56"/>
      <c r="Q389" s="56"/>
      <c r="R389" s="56">
        <v>0.5</v>
      </c>
      <c r="S389" s="56">
        <v>-1</v>
      </c>
      <c r="T389" s="49"/>
      <c r="U389" s="50"/>
      <c r="W389"/>
      <c r="X389"/>
      <c r="Y389"/>
      <c r="Z389"/>
      <c r="AA389"/>
      <c r="AB389"/>
      <c r="AC389"/>
      <c r="AD389"/>
      <c r="AE389"/>
      <c r="AF389"/>
      <c r="AG389"/>
      <c r="AH389"/>
      <c r="AI389"/>
    </row>
    <row r="390" spans="1:35" outlineLevel="2" x14ac:dyDescent="0.35">
      <c r="A390" s="1">
        <v>4</v>
      </c>
      <c r="B390" s="2" t="s">
        <v>941</v>
      </c>
      <c r="C390" s="44"/>
      <c r="D390" s="51"/>
      <c r="E390" s="4"/>
      <c r="F390" s="52" t="s">
        <v>942</v>
      </c>
      <c r="G390" s="58">
        <v>1</v>
      </c>
      <c r="H390" s="53" t="s">
        <v>941</v>
      </c>
      <c r="I390" s="54" t="s">
        <v>870</v>
      </c>
      <c r="J390" s="55"/>
      <c r="K390" s="56">
        <v>1</v>
      </c>
      <c r="L390" s="56">
        <v>40.700000000000003</v>
      </c>
      <c r="M390" s="56"/>
      <c r="N390" s="56">
        <v>3</v>
      </c>
      <c r="O390" s="56"/>
      <c r="P390" s="56"/>
      <c r="Q390" s="56"/>
      <c r="R390" s="56">
        <v>122.10000000000001</v>
      </c>
      <c r="S390" s="56">
        <v>122.1</v>
      </c>
      <c r="T390" s="49"/>
      <c r="U390" s="50"/>
      <c r="W390"/>
      <c r="X390"/>
      <c r="Y390"/>
      <c r="Z390"/>
      <c r="AA390"/>
      <c r="AB390"/>
      <c r="AC390"/>
      <c r="AD390"/>
      <c r="AE390"/>
      <c r="AF390"/>
      <c r="AG390"/>
      <c r="AH390"/>
      <c r="AI390"/>
    </row>
    <row r="391" spans="1:35" outlineLevel="2" x14ac:dyDescent="0.35">
      <c r="A391" s="1">
        <v>4</v>
      </c>
      <c r="B391" s="2" t="s">
        <v>943</v>
      </c>
      <c r="C391" s="44"/>
      <c r="D391" s="51"/>
      <c r="E391" s="4"/>
      <c r="F391" s="52" t="s">
        <v>944</v>
      </c>
      <c r="G391" s="58">
        <v>1</v>
      </c>
      <c r="H391" s="53" t="s">
        <v>943</v>
      </c>
      <c r="I391" s="54" t="s">
        <v>583</v>
      </c>
      <c r="J391" s="55"/>
      <c r="K391" s="56">
        <v>-7</v>
      </c>
      <c r="L391" s="56">
        <v>0.86</v>
      </c>
      <c r="M391" s="56"/>
      <c r="N391" s="56">
        <v>2.1</v>
      </c>
      <c r="O391" s="56"/>
      <c r="P391" s="56"/>
      <c r="Q391" s="56"/>
      <c r="R391" s="56">
        <v>1.806</v>
      </c>
      <c r="S391" s="56">
        <v>-12.64</v>
      </c>
      <c r="T391" s="49"/>
      <c r="U391" s="50"/>
      <c r="W391"/>
      <c r="X391"/>
      <c r="Y391"/>
      <c r="Z391"/>
      <c r="AA391"/>
      <c r="AB391"/>
      <c r="AC391"/>
      <c r="AD391"/>
      <c r="AE391"/>
      <c r="AF391"/>
      <c r="AG391"/>
      <c r="AH391"/>
      <c r="AI391"/>
    </row>
    <row r="392" spans="1:35" outlineLevel="2" x14ac:dyDescent="0.35">
      <c r="A392" s="1">
        <v>4</v>
      </c>
      <c r="B392" s="2" t="s">
        <v>945</v>
      </c>
      <c r="C392" s="44"/>
      <c r="D392" s="51"/>
      <c r="E392" s="4"/>
      <c r="F392" s="52" t="s">
        <v>946</v>
      </c>
      <c r="G392" s="58">
        <v>1</v>
      </c>
      <c r="H392" s="53" t="s">
        <v>945</v>
      </c>
      <c r="I392" s="54" t="s">
        <v>712</v>
      </c>
      <c r="J392" s="55"/>
      <c r="K392" s="56">
        <v>-1</v>
      </c>
      <c r="L392" s="56">
        <v>0.9</v>
      </c>
      <c r="M392" s="56"/>
      <c r="N392" s="56">
        <v>2.1</v>
      </c>
      <c r="O392" s="56"/>
      <c r="P392" s="56"/>
      <c r="Q392" s="56"/>
      <c r="R392" s="56">
        <v>1.8900000000000001</v>
      </c>
      <c r="S392" s="56">
        <v>-1.89</v>
      </c>
      <c r="T392" s="49"/>
      <c r="U392" s="50"/>
      <c r="W392"/>
      <c r="X392"/>
      <c r="Y392"/>
      <c r="Z392"/>
      <c r="AA392"/>
      <c r="AB392"/>
      <c r="AC392"/>
      <c r="AD392"/>
      <c r="AE392"/>
      <c r="AF392"/>
      <c r="AG392"/>
      <c r="AH392"/>
      <c r="AI392"/>
    </row>
    <row r="393" spans="1:35" ht="105" customHeight="1" outlineLevel="2" x14ac:dyDescent="0.35">
      <c r="A393" s="1">
        <v>3</v>
      </c>
      <c r="B393" s="2" t="s">
        <v>947</v>
      </c>
      <c r="C393" s="44" t="s">
        <v>50</v>
      </c>
      <c r="D393" s="51">
        <v>87548</v>
      </c>
      <c r="E393" s="4" t="s">
        <v>45</v>
      </c>
      <c r="F393" s="4" t="s">
        <v>948</v>
      </c>
      <c r="G393" s="58">
        <v>1</v>
      </c>
      <c r="H393" s="46" t="s">
        <v>947</v>
      </c>
      <c r="I393" s="47" t="s">
        <v>949</v>
      </c>
      <c r="J393" s="48"/>
      <c r="K393" s="48"/>
      <c r="L393" s="49"/>
      <c r="M393" s="49"/>
      <c r="N393" s="49"/>
      <c r="O393" s="49"/>
      <c r="P393" s="49"/>
      <c r="Q393" s="49"/>
      <c r="R393" s="49"/>
      <c r="S393" s="49"/>
      <c r="T393" s="49">
        <v>790.43000000000006</v>
      </c>
      <c r="U393" s="50" t="s">
        <v>47</v>
      </c>
      <c r="W393"/>
      <c r="X393"/>
      <c r="Y393"/>
      <c r="Z393"/>
      <c r="AA393"/>
      <c r="AB393"/>
      <c r="AC393"/>
      <c r="AD393"/>
      <c r="AE393"/>
      <c r="AF393"/>
      <c r="AG393"/>
      <c r="AH393"/>
      <c r="AI393"/>
    </row>
    <row r="394" spans="1:35" outlineLevel="2" x14ac:dyDescent="0.35">
      <c r="A394" s="1">
        <v>4</v>
      </c>
      <c r="B394" s="2" t="s">
        <v>950</v>
      </c>
      <c r="C394" s="44"/>
      <c r="D394" s="51"/>
      <c r="E394" s="4"/>
      <c r="F394" s="52" t="s">
        <v>951</v>
      </c>
      <c r="G394" s="58">
        <v>1</v>
      </c>
      <c r="H394" s="53" t="s">
        <v>950</v>
      </c>
      <c r="I394" s="54" t="s">
        <v>952</v>
      </c>
      <c r="J394" s="55"/>
      <c r="K394" s="56">
        <v>1</v>
      </c>
      <c r="L394" s="56">
        <v>1015.4800000000002</v>
      </c>
      <c r="M394" s="56"/>
      <c r="N394" s="56"/>
      <c r="O394" s="56"/>
      <c r="P394" s="56"/>
      <c r="Q394" s="56"/>
      <c r="R394" s="56">
        <v>1015.4800000000002</v>
      </c>
      <c r="S394" s="56">
        <v>1015.48</v>
      </c>
      <c r="T394" s="49"/>
      <c r="U394" s="50"/>
      <c r="W394"/>
      <c r="X394"/>
      <c r="Y394"/>
      <c r="Z394"/>
      <c r="AA394"/>
      <c r="AB394"/>
      <c r="AC394"/>
      <c r="AD394"/>
      <c r="AE394"/>
      <c r="AF394"/>
      <c r="AG394"/>
      <c r="AH394"/>
      <c r="AI394"/>
    </row>
    <row r="395" spans="1:35" outlineLevel="2" x14ac:dyDescent="0.35">
      <c r="A395" s="1">
        <v>4</v>
      </c>
      <c r="B395" s="2" t="s">
        <v>953</v>
      </c>
      <c r="C395" s="44"/>
      <c r="D395" s="51"/>
      <c r="E395" s="4"/>
      <c r="F395" s="52" t="s">
        <v>954</v>
      </c>
      <c r="G395" s="58">
        <v>1</v>
      </c>
      <c r="H395" s="53" t="s">
        <v>953</v>
      </c>
      <c r="I395" s="54" t="s">
        <v>955</v>
      </c>
      <c r="J395" s="55"/>
      <c r="K395" s="56">
        <v>-1</v>
      </c>
      <c r="L395" s="56">
        <v>225.04999999999995</v>
      </c>
      <c r="M395" s="56"/>
      <c r="N395" s="56"/>
      <c r="O395" s="56"/>
      <c r="P395" s="56"/>
      <c r="Q395" s="56"/>
      <c r="R395" s="56">
        <v>225.04999999999995</v>
      </c>
      <c r="S395" s="56">
        <v>-225.05</v>
      </c>
      <c r="T395" s="49"/>
      <c r="U395" s="50"/>
      <c r="W395"/>
      <c r="X395"/>
      <c r="Y395"/>
      <c r="Z395"/>
      <c r="AA395"/>
      <c r="AB395"/>
      <c r="AC395"/>
      <c r="AD395"/>
      <c r="AE395"/>
      <c r="AF395"/>
      <c r="AG395"/>
      <c r="AH395"/>
      <c r="AI395"/>
    </row>
    <row r="396" spans="1:35" ht="123" customHeight="1" outlineLevel="2" x14ac:dyDescent="0.35">
      <c r="A396" s="1">
        <v>3</v>
      </c>
      <c r="B396" s="2" t="s">
        <v>956</v>
      </c>
      <c r="C396" s="44" t="s">
        <v>50</v>
      </c>
      <c r="D396" s="51">
        <v>87536</v>
      </c>
      <c r="E396" s="4" t="s">
        <v>45</v>
      </c>
      <c r="F396" s="4" t="s">
        <v>957</v>
      </c>
      <c r="G396" s="58">
        <v>1</v>
      </c>
      <c r="H396" s="46" t="s">
        <v>956</v>
      </c>
      <c r="I396" s="47" t="s">
        <v>958</v>
      </c>
      <c r="J396" s="48"/>
      <c r="K396" s="48"/>
      <c r="L396" s="49"/>
      <c r="M396" s="49"/>
      <c r="N396" s="49"/>
      <c r="O396" s="49"/>
      <c r="P396" s="49"/>
      <c r="Q396" s="49"/>
      <c r="R396" s="49"/>
      <c r="S396" s="49"/>
      <c r="T396" s="49">
        <v>225.04999999999995</v>
      </c>
      <c r="U396" s="50" t="s">
        <v>47</v>
      </c>
      <c r="W396"/>
      <c r="X396"/>
      <c r="Y396"/>
      <c r="Z396"/>
      <c r="AA396"/>
      <c r="AB396"/>
      <c r="AC396"/>
      <c r="AD396"/>
      <c r="AE396"/>
      <c r="AF396"/>
      <c r="AG396"/>
      <c r="AH396"/>
      <c r="AI396"/>
    </row>
    <row r="397" spans="1:35" ht="18" customHeight="1" outlineLevel="2" x14ac:dyDescent="0.35">
      <c r="C397" s="44"/>
      <c r="D397" s="51"/>
      <c r="E397" s="4"/>
      <c r="G397" s="58"/>
      <c r="H397" s="46"/>
      <c r="I397" s="55" t="s">
        <v>182</v>
      </c>
      <c r="J397" s="48"/>
      <c r="K397" s="48"/>
      <c r="L397" s="49"/>
      <c r="M397" s="49"/>
      <c r="N397" s="49"/>
      <c r="O397" s="49"/>
      <c r="P397" s="49"/>
      <c r="Q397" s="49"/>
      <c r="R397" s="49"/>
      <c r="S397" s="49"/>
      <c r="T397" s="49"/>
      <c r="U397" s="50"/>
      <c r="W397"/>
      <c r="X397"/>
      <c r="Y397"/>
      <c r="Z397"/>
      <c r="AA397"/>
      <c r="AB397"/>
      <c r="AC397"/>
      <c r="AD397"/>
      <c r="AE397"/>
      <c r="AF397"/>
      <c r="AG397"/>
      <c r="AH397"/>
      <c r="AI397"/>
    </row>
    <row r="398" spans="1:35" outlineLevel="2" x14ac:dyDescent="0.35">
      <c r="A398" s="1">
        <v>4</v>
      </c>
      <c r="B398" s="2" t="s">
        <v>959</v>
      </c>
      <c r="C398" s="44"/>
      <c r="D398" s="51"/>
      <c r="E398" s="4"/>
      <c r="F398" s="52" t="s">
        <v>960</v>
      </c>
      <c r="G398" s="58">
        <v>1</v>
      </c>
      <c r="H398" s="53" t="s">
        <v>959</v>
      </c>
      <c r="I398" s="54" t="s">
        <v>589</v>
      </c>
      <c r="J398" s="55"/>
      <c r="K398" s="56">
        <v>1</v>
      </c>
      <c r="L398" s="56">
        <v>14.3</v>
      </c>
      <c r="M398" s="56"/>
      <c r="N398" s="56">
        <v>2.9</v>
      </c>
      <c r="O398" s="56"/>
      <c r="P398" s="56"/>
      <c r="Q398" s="56"/>
      <c r="R398" s="56">
        <v>41.47</v>
      </c>
      <c r="S398" s="56">
        <v>41.47</v>
      </c>
      <c r="T398" s="49"/>
      <c r="U398" s="50"/>
      <c r="W398"/>
      <c r="X398"/>
      <c r="Y398"/>
      <c r="Z398"/>
      <c r="AA398"/>
      <c r="AB398"/>
      <c r="AC398"/>
      <c r="AD398"/>
      <c r="AE398"/>
      <c r="AF398"/>
      <c r="AG398"/>
      <c r="AH398"/>
      <c r="AI398"/>
    </row>
    <row r="399" spans="1:35" outlineLevel="2" x14ac:dyDescent="0.35">
      <c r="A399" s="1">
        <v>4</v>
      </c>
      <c r="B399" s="2" t="s">
        <v>961</v>
      </c>
      <c r="C399" s="44"/>
      <c r="D399" s="51"/>
      <c r="E399" s="4"/>
      <c r="F399" s="52" t="s">
        <v>962</v>
      </c>
      <c r="G399" s="58">
        <v>1</v>
      </c>
      <c r="H399" s="53" t="s">
        <v>961</v>
      </c>
      <c r="I399" s="54" t="s">
        <v>583</v>
      </c>
      <c r="J399" s="55"/>
      <c r="K399" s="56">
        <v>-1</v>
      </c>
      <c r="L399" s="56">
        <v>0.86</v>
      </c>
      <c r="M399" s="56"/>
      <c r="N399" s="56">
        <v>2.1</v>
      </c>
      <c r="O399" s="56"/>
      <c r="P399" s="56"/>
      <c r="Q399" s="56"/>
      <c r="R399" s="56">
        <v>1.806</v>
      </c>
      <c r="S399" s="56">
        <v>-1.81</v>
      </c>
      <c r="T399" s="49"/>
      <c r="U399" s="50"/>
      <c r="W399"/>
      <c r="X399"/>
      <c r="Y399"/>
      <c r="Z399"/>
      <c r="AA399"/>
      <c r="AB399"/>
      <c r="AC399"/>
      <c r="AD399"/>
      <c r="AE399"/>
      <c r="AF399"/>
      <c r="AG399"/>
      <c r="AH399"/>
      <c r="AI399"/>
    </row>
    <row r="400" spans="1:35" outlineLevel="2" x14ac:dyDescent="0.35">
      <c r="A400" s="1">
        <v>4</v>
      </c>
      <c r="B400" s="2" t="s">
        <v>963</v>
      </c>
      <c r="C400" s="44"/>
      <c r="D400" s="51"/>
      <c r="E400" s="4"/>
      <c r="F400" s="52" t="s">
        <v>964</v>
      </c>
      <c r="G400" s="58">
        <v>1</v>
      </c>
      <c r="H400" s="53" t="s">
        <v>963</v>
      </c>
      <c r="I400" s="54" t="s">
        <v>586</v>
      </c>
      <c r="J400" s="55"/>
      <c r="K400" s="56">
        <v>-1</v>
      </c>
      <c r="L400" s="56">
        <v>1.1000000000000001</v>
      </c>
      <c r="M400" s="56"/>
      <c r="N400" s="56">
        <v>1.2</v>
      </c>
      <c r="O400" s="56"/>
      <c r="P400" s="56"/>
      <c r="Q400" s="56"/>
      <c r="R400" s="56">
        <v>1.32</v>
      </c>
      <c r="S400" s="56">
        <v>-1.32</v>
      </c>
      <c r="T400" s="49"/>
      <c r="U400" s="50"/>
      <c r="W400"/>
      <c r="X400"/>
      <c r="Y400"/>
      <c r="Z400"/>
      <c r="AA400"/>
      <c r="AB400"/>
      <c r="AC400"/>
      <c r="AD400"/>
      <c r="AE400"/>
      <c r="AF400"/>
      <c r="AG400"/>
      <c r="AH400"/>
      <c r="AI400"/>
    </row>
    <row r="401" spans="1:35" outlineLevel="2" x14ac:dyDescent="0.35">
      <c r="A401" s="1">
        <v>4</v>
      </c>
      <c r="B401" s="2" t="s">
        <v>965</v>
      </c>
      <c r="C401" s="44"/>
      <c r="D401" s="51"/>
      <c r="E401" s="4"/>
      <c r="F401" s="52" t="s">
        <v>966</v>
      </c>
      <c r="G401" s="58">
        <v>1</v>
      </c>
      <c r="H401" s="53" t="s">
        <v>965</v>
      </c>
      <c r="I401" s="54" t="s">
        <v>809</v>
      </c>
      <c r="J401" s="55"/>
      <c r="K401" s="56">
        <v>1</v>
      </c>
      <c r="L401" s="56">
        <v>8.1999999999999993</v>
      </c>
      <c r="M401" s="56"/>
      <c r="N401" s="56">
        <v>2.9</v>
      </c>
      <c r="O401" s="56"/>
      <c r="P401" s="56"/>
      <c r="Q401" s="56"/>
      <c r="R401" s="56">
        <v>23.779999999999998</v>
      </c>
      <c r="S401" s="56">
        <v>23.78</v>
      </c>
      <c r="T401" s="49"/>
      <c r="U401" s="50"/>
      <c r="W401"/>
      <c r="X401"/>
      <c r="Y401"/>
      <c r="Z401"/>
      <c r="AA401"/>
      <c r="AB401"/>
      <c r="AC401"/>
      <c r="AD401"/>
      <c r="AE401"/>
      <c r="AF401"/>
      <c r="AG401"/>
      <c r="AH401"/>
      <c r="AI401"/>
    </row>
    <row r="402" spans="1:35" outlineLevel="2" x14ac:dyDescent="0.35">
      <c r="A402" s="1">
        <v>4</v>
      </c>
      <c r="B402" s="2" t="s">
        <v>967</v>
      </c>
      <c r="C402" s="44"/>
      <c r="D402" s="51"/>
      <c r="E402" s="4"/>
      <c r="F402" s="52" t="s">
        <v>968</v>
      </c>
      <c r="G402" s="58">
        <v>1</v>
      </c>
      <c r="H402" s="53" t="s">
        <v>967</v>
      </c>
      <c r="I402" s="54" t="s">
        <v>583</v>
      </c>
      <c r="J402" s="55"/>
      <c r="K402" s="56">
        <v>-1</v>
      </c>
      <c r="L402" s="56">
        <v>0.86</v>
      </c>
      <c r="M402" s="56"/>
      <c r="N402" s="56">
        <v>2.1</v>
      </c>
      <c r="O402" s="56"/>
      <c r="P402" s="56"/>
      <c r="Q402" s="56"/>
      <c r="R402" s="56">
        <v>1.806</v>
      </c>
      <c r="S402" s="56">
        <v>-1.81</v>
      </c>
      <c r="T402" s="49"/>
      <c r="U402" s="50"/>
      <c r="W402"/>
      <c r="X402"/>
      <c r="Y402"/>
      <c r="Z402"/>
      <c r="AA402"/>
      <c r="AB402"/>
      <c r="AC402"/>
      <c r="AD402"/>
      <c r="AE402"/>
      <c r="AF402"/>
      <c r="AG402"/>
      <c r="AH402"/>
      <c r="AI402"/>
    </row>
    <row r="403" spans="1:35" outlineLevel="2" x14ac:dyDescent="0.35">
      <c r="A403" s="1">
        <v>4</v>
      </c>
      <c r="B403" s="2" t="s">
        <v>969</v>
      </c>
      <c r="C403" s="44"/>
      <c r="D403" s="51"/>
      <c r="E403" s="4"/>
      <c r="F403" s="52" t="s">
        <v>970</v>
      </c>
      <c r="G403" s="58">
        <v>1</v>
      </c>
      <c r="H403" s="53" t="s">
        <v>969</v>
      </c>
      <c r="I403" s="54" t="s">
        <v>601</v>
      </c>
      <c r="J403" s="55"/>
      <c r="K403" s="56">
        <v>-1</v>
      </c>
      <c r="L403" s="56">
        <v>1</v>
      </c>
      <c r="M403" s="56"/>
      <c r="N403" s="56">
        <v>0.5</v>
      </c>
      <c r="O403" s="56"/>
      <c r="P403" s="56"/>
      <c r="Q403" s="56"/>
      <c r="R403" s="56">
        <v>0.5</v>
      </c>
      <c r="S403" s="56">
        <v>-0.5</v>
      </c>
      <c r="T403" s="49"/>
      <c r="U403" s="50"/>
      <c r="W403"/>
      <c r="X403"/>
      <c r="Y403"/>
      <c r="Z403"/>
      <c r="AA403"/>
      <c r="AB403"/>
      <c r="AC403"/>
      <c r="AD403"/>
      <c r="AE403"/>
      <c r="AF403"/>
      <c r="AG403"/>
      <c r="AH403"/>
      <c r="AI403"/>
    </row>
    <row r="404" spans="1:35" outlineLevel="2" x14ac:dyDescent="0.35">
      <c r="A404" s="1">
        <v>4</v>
      </c>
      <c r="B404" s="2" t="s">
        <v>971</v>
      </c>
      <c r="C404" s="44"/>
      <c r="D404" s="51"/>
      <c r="E404" s="4"/>
      <c r="F404" s="52" t="s">
        <v>972</v>
      </c>
      <c r="G404" s="58">
        <v>1</v>
      </c>
      <c r="H404" s="53" t="s">
        <v>971</v>
      </c>
      <c r="I404" s="54" t="s">
        <v>649</v>
      </c>
      <c r="J404" s="55"/>
      <c r="K404" s="56">
        <v>1</v>
      </c>
      <c r="L404" s="56">
        <v>9.6</v>
      </c>
      <c r="M404" s="56"/>
      <c r="N404" s="56">
        <v>2.9</v>
      </c>
      <c r="O404" s="56"/>
      <c r="P404" s="56"/>
      <c r="Q404" s="56"/>
      <c r="R404" s="56">
        <v>27.84</v>
      </c>
      <c r="S404" s="56">
        <v>27.84</v>
      </c>
      <c r="T404" s="49"/>
      <c r="U404" s="50"/>
      <c r="W404"/>
      <c r="X404"/>
      <c r="Y404"/>
      <c r="Z404"/>
      <c r="AA404"/>
      <c r="AB404"/>
      <c r="AC404"/>
      <c r="AD404"/>
      <c r="AE404"/>
      <c r="AF404"/>
      <c r="AG404"/>
      <c r="AH404"/>
      <c r="AI404"/>
    </row>
    <row r="405" spans="1:35" outlineLevel="2" x14ac:dyDescent="0.35">
      <c r="A405" s="1">
        <v>4</v>
      </c>
      <c r="B405" s="2" t="s">
        <v>973</v>
      </c>
      <c r="C405" s="44"/>
      <c r="D405" s="51"/>
      <c r="E405" s="4"/>
      <c r="F405" s="52" t="s">
        <v>974</v>
      </c>
      <c r="G405" s="58">
        <v>1</v>
      </c>
      <c r="H405" s="53" t="s">
        <v>973</v>
      </c>
      <c r="I405" s="54" t="s">
        <v>583</v>
      </c>
      <c r="J405" s="55"/>
      <c r="K405" s="56">
        <v>-1</v>
      </c>
      <c r="L405" s="56">
        <v>0.86</v>
      </c>
      <c r="M405" s="56"/>
      <c r="N405" s="56">
        <v>2.1</v>
      </c>
      <c r="O405" s="56"/>
      <c r="P405" s="56"/>
      <c r="Q405" s="56"/>
      <c r="R405" s="56">
        <v>1.806</v>
      </c>
      <c r="S405" s="56">
        <v>-1.81</v>
      </c>
      <c r="T405" s="49"/>
      <c r="U405" s="50"/>
      <c r="W405"/>
      <c r="X405"/>
      <c r="Y405"/>
      <c r="Z405"/>
      <c r="AA405"/>
      <c r="AB405"/>
      <c r="AC405"/>
      <c r="AD405"/>
      <c r="AE405"/>
      <c r="AF405"/>
      <c r="AG405"/>
      <c r="AH405"/>
      <c r="AI405"/>
    </row>
    <row r="406" spans="1:35" outlineLevel="2" x14ac:dyDescent="0.35">
      <c r="A406" s="1">
        <v>4</v>
      </c>
      <c r="B406" s="2" t="s">
        <v>975</v>
      </c>
      <c r="C406" s="44"/>
      <c r="D406" s="51"/>
      <c r="E406" s="4"/>
      <c r="F406" s="52" t="s">
        <v>976</v>
      </c>
      <c r="G406" s="58">
        <v>1</v>
      </c>
      <c r="H406" s="53" t="s">
        <v>975</v>
      </c>
      <c r="I406" s="54" t="s">
        <v>601</v>
      </c>
      <c r="J406" s="55"/>
      <c r="K406" s="56">
        <v>-1</v>
      </c>
      <c r="L406" s="56">
        <v>1</v>
      </c>
      <c r="M406" s="56"/>
      <c r="N406" s="56">
        <v>0.5</v>
      </c>
      <c r="O406" s="56"/>
      <c r="P406" s="56"/>
      <c r="Q406" s="56"/>
      <c r="R406" s="56">
        <v>0.5</v>
      </c>
      <c r="S406" s="56">
        <v>-0.5</v>
      </c>
      <c r="T406" s="49"/>
      <c r="U406" s="50"/>
      <c r="W406"/>
      <c r="X406"/>
      <c r="Y406"/>
      <c r="Z406"/>
      <c r="AA406"/>
      <c r="AB406"/>
      <c r="AC406"/>
      <c r="AD406"/>
      <c r="AE406"/>
      <c r="AF406"/>
      <c r="AG406"/>
      <c r="AH406"/>
      <c r="AI406"/>
    </row>
    <row r="407" spans="1:35" outlineLevel="2" x14ac:dyDescent="0.35">
      <c r="A407" s="1">
        <v>4</v>
      </c>
      <c r="B407" s="2" t="s">
        <v>977</v>
      </c>
      <c r="C407" s="44"/>
      <c r="D407" s="51"/>
      <c r="E407" s="4"/>
      <c r="F407" s="52" t="s">
        <v>978</v>
      </c>
      <c r="G407" s="58">
        <v>1</v>
      </c>
      <c r="H407" s="53" t="s">
        <v>977</v>
      </c>
      <c r="I407" s="54" t="s">
        <v>856</v>
      </c>
      <c r="J407" s="55"/>
      <c r="K407" s="56">
        <v>1</v>
      </c>
      <c r="L407" s="56">
        <v>7.2</v>
      </c>
      <c r="M407" s="56"/>
      <c r="N407" s="56">
        <v>2.9</v>
      </c>
      <c r="O407" s="56"/>
      <c r="P407" s="56"/>
      <c r="Q407" s="56"/>
      <c r="R407" s="56">
        <v>20.88</v>
      </c>
      <c r="S407" s="56">
        <v>20.88</v>
      </c>
      <c r="T407" s="49"/>
      <c r="U407" s="50"/>
      <c r="W407"/>
      <c r="X407"/>
      <c r="Y407"/>
      <c r="Z407"/>
      <c r="AA407"/>
      <c r="AB407"/>
      <c r="AC407"/>
      <c r="AD407"/>
      <c r="AE407"/>
      <c r="AF407"/>
      <c r="AG407"/>
      <c r="AH407"/>
      <c r="AI407"/>
    </row>
    <row r="408" spans="1:35" outlineLevel="2" x14ac:dyDescent="0.35">
      <c r="A408" s="1">
        <v>4</v>
      </c>
      <c r="B408" s="2" t="s">
        <v>979</v>
      </c>
      <c r="C408" s="44"/>
      <c r="D408" s="51"/>
      <c r="E408" s="4"/>
      <c r="F408" s="52" t="s">
        <v>980</v>
      </c>
      <c r="G408" s="58">
        <v>1</v>
      </c>
      <c r="H408" s="53" t="s">
        <v>979</v>
      </c>
      <c r="I408" s="54" t="s">
        <v>583</v>
      </c>
      <c r="J408" s="55"/>
      <c r="K408" s="56">
        <v>-1</v>
      </c>
      <c r="L408" s="56">
        <v>0.86</v>
      </c>
      <c r="M408" s="56"/>
      <c r="N408" s="56">
        <v>2.1</v>
      </c>
      <c r="O408" s="56"/>
      <c r="P408" s="56"/>
      <c r="Q408" s="56"/>
      <c r="R408" s="56">
        <v>1.806</v>
      </c>
      <c r="S408" s="56">
        <v>-1.81</v>
      </c>
      <c r="T408" s="49"/>
      <c r="U408" s="50"/>
      <c r="W408"/>
      <c r="X408"/>
      <c r="Y408"/>
      <c r="Z408"/>
      <c r="AA408"/>
      <c r="AB408"/>
      <c r="AC408"/>
      <c r="AD408"/>
      <c r="AE408"/>
      <c r="AF408"/>
      <c r="AG408"/>
      <c r="AH408"/>
      <c r="AI408"/>
    </row>
    <row r="409" spans="1:35" outlineLevel="2" x14ac:dyDescent="0.35">
      <c r="A409" s="1">
        <v>4</v>
      </c>
      <c r="B409" s="2" t="s">
        <v>981</v>
      </c>
      <c r="C409" s="44"/>
      <c r="D409" s="51"/>
      <c r="E409" s="4"/>
      <c r="F409" s="52" t="s">
        <v>982</v>
      </c>
      <c r="G409" s="58">
        <v>1</v>
      </c>
      <c r="H409" s="53" t="s">
        <v>981</v>
      </c>
      <c r="I409" s="54" t="s">
        <v>601</v>
      </c>
      <c r="J409" s="55"/>
      <c r="K409" s="56">
        <v>-1</v>
      </c>
      <c r="L409" s="56">
        <v>1</v>
      </c>
      <c r="M409" s="56"/>
      <c r="N409" s="56">
        <v>0.5</v>
      </c>
      <c r="O409" s="56"/>
      <c r="P409" s="56"/>
      <c r="Q409" s="56"/>
      <c r="R409" s="56">
        <v>0.5</v>
      </c>
      <c r="S409" s="56">
        <v>-0.5</v>
      </c>
      <c r="T409" s="49"/>
      <c r="U409" s="50"/>
      <c r="W409"/>
      <c r="X409"/>
      <c r="Y409"/>
      <c r="Z409"/>
      <c r="AA409"/>
      <c r="AB409"/>
      <c r="AC409"/>
      <c r="AD409"/>
      <c r="AE409"/>
      <c r="AF409"/>
      <c r="AG409"/>
      <c r="AH409"/>
      <c r="AI409"/>
    </row>
    <row r="410" spans="1:35" outlineLevel="2" x14ac:dyDescent="0.35">
      <c r="A410" s="1">
        <v>4</v>
      </c>
      <c r="B410" s="2" t="s">
        <v>983</v>
      </c>
      <c r="C410" s="44"/>
      <c r="D410" s="51"/>
      <c r="E410" s="4"/>
      <c r="F410" s="52" t="s">
        <v>984</v>
      </c>
      <c r="G410" s="58">
        <v>1</v>
      </c>
      <c r="H410" s="53" t="s">
        <v>983</v>
      </c>
      <c r="I410" s="54" t="s">
        <v>863</v>
      </c>
      <c r="J410" s="55"/>
      <c r="K410" s="56">
        <v>1</v>
      </c>
      <c r="L410" s="56">
        <v>7.2</v>
      </c>
      <c r="M410" s="56"/>
      <c r="N410" s="56">
        <v>2.9</v>
      </c>
      <c r="O410" s="56"/>
      <c r="P410" s="56"/>
      <c r="Q410" s="56"/>
      <c r="R410" s="56">
        <v>20.88</v>
      </c>
      <c r="S410" s="56">
        <v>20.88</v>
      </c>
      <c r="T410" s="49"/>
      <c r="U410" s="50"/>
      <c r="W410"/>
      <c r="X410"/>
      <c r="Y410"/>
      <c r="Z410"/>
      <c r="AA410"/>
      <c r="AB410"/>
      <c r="AC410"/>
      <c r="AD410"/>
      <c r="AE410"/>
      <c r="AF410"/>
      <c r="AG410"/>
      <c r="AH410"/>
      <c r="AI410"/>
    </row>
    <row r="411" spans="1:35" outlineLevel="2" x14ac:dyDescent="0.35">
      <c r="A411" s="1">
        <v>4</v>
      </c>
      <c r="B411" s="2" t="s">
        <v>985</v>
      </c>
      <c r="C411" s="44"/>
      <c r="D411" s="51"/>
      <c r="E411" s="4"/>
      <c r="F411" s="52" t="s">
        <v>986</v>
      </c>
      <c r="G411" s="58">
        <v>1</v>
      </c>
      <c r="H411" s="53" t="s">
        <v>985</v>
      </c>
      <c r="I411" s="54" t="s">
        <v>583</v>
      </c>
      <c r="J411" s="55"/>
      <c r="K411" s="56">
        <v>-1</v>
      </c>
      <c r="L411" s="56">
        <v>0.86</v>
      </c>
      <c r="M411" s="56"/>
      <c r="N411" s="56">
        <v>2.1</v>
      </c>
      <c r="O411" s="56"/>
      <c r="P411" s="56"/>
      <c r="Q411" s="56"/>
      <c r="R411" s="56">
        <v>1.806</v>
      </c>
      <c r="S411" s="56">
        <v>-1.81</v>
      </c>
      <c r="T411" s="49"/>
      <c r="U411" s="50"/>
      <c r="W411"/>
      <c r="X411"/>
      <c r="Y411"/>
      <c r="Z411"/>
      <c r="AA411"/>
      <c r="AB411"/>
      <c r="AC411"/>
      <c r="AD411"/>
      <c r="AE411"/>
      <c r="AF411"/>
      <c r="AG411"/>
      <c r="AH411"/>
      <c r="AI411"/>
    </row>
    <row r="412" spans="1:35" outlineLevel="2" x14ac:dyDescent="0.35">
      <c r="A412" s="1">
        <v>4</v>
      </c>
      <c r="B412" s="2" t="s">
        <v>987</v>
      </c>
      <c r="C412" s="44"/>
      <c r="D412" s="51"/>
      <c r="E412" s="4"/>
      <c r="F412" s="52" t="s">
        <v>988</v>
      </c>
      <c r="G412" s="58">
        <v>1</v>
      </c>
      <c r="H412" s="53" t="s">
        <v>987</v>
      </c>
      <c r="I412" s="54" t="s">
        <v>601</v>
      </c>
      <c r="J412" s="55"/>
      <c r="K412" s="56">
        <v>-1</v>
      </c>
      <c r="L412" s="56">
        <v>1</v>
      </c>
      <c r="M412" s="56"/>
      <c r="N412" s="56">
        <v>0.5</v>
      </c>
      <c r="O412" s="56"/>
      <c r="P412" s="56"/>
      <c r="Q412" s="56"/>
      <c r="R412" s="56">
        <v>0.5</v>
      </c>
      <c r="S412" s="56">
        <v>-0.5</v>
      </c>
      <c r="T412" s="49"/>
      <c r="U412" s="50"/>
      <c r="W412"/>
      <c r="X412"/>
      <c r="Y412"/>
      <c r="Z412"/>
      <c r="AA412"/>
      <c r="AB412"/>
      <c r="AC412"/>
      <c r="AD412"/>
      <c r="AE412"/>
      <c r="AF412"/>
      <c r="AG412"/>
      <c r="AH412"/>
      <c r="AI412"/>
    </row>
    <row r="413" spans="1:35" outlineLevel="2" x14ac:dyDescent="0.35">
      <c r="A413" s="1">
        <v>4</v>
      </c>
      <c r="B413" s="2" t="s">
        <v>989</v>
      </c>
      <c r="C413" s="44"/>
      <c r="D413" s="51"/>
      <c r="E413" s="4"/>
      <c r="F413" s="52" t="s">
        <v>990</v>
      </c>
      <c r="G413" s="58">
        <v>1</v>
      </c>
      <c r="H413" s="53" t="s">
        <v>989</v>
      </c>
      <c r="I413" s="55" t="s">
        <v>700</v>
      </c>
      <c r="J413" s="55"/>
      <c r="K413" s="56"/>
      <c r="L413" s="56"/>
      <c r="M413" s="56"/>
      <c r="N413" s="56"/>
      <c r="O413" s="56"/>
      <c r="P413" s="56"/>
      <c r="Q413" s="56"/>
      <c r="R413" s="56"/>
      <c r="S413" s="56"/>
      <c r="T413" s="49"/>
      <c r="U413" s="50"/>
      <c r="W413"/>
      <c r="X413"/>
      <c r="Y413"/>
      <c r="Z413"/>
      <c r="AA413"/>
      <c r="AB413"/>
      <c r="AC413"/>
      <c r="AD413"/>
      <c r="AE413"/>
      <c r="AF413"/>
      <c r="AG413"/>
      <c r="AH413"/>
      <c r="AI413"/>
    </row>
    <row r="414" spans="1:35" outlineLevel="2" x14ac:dyDescent="0.35">
      <c r="A414" s="1">
        <v>4</v>
      </c>
      <c r="B414" s="2" t="s">
        <v>991</v>
      </c>
      <c r="C414" s="44"/>
      <c r="D414" s="51"/>
      <c r="E414" s="4"/>
      <c r="F414" s="52" t="s">
        <v>992</v>
      </c>
      <c r="G414" s="58">
        <v>1</v>
      </c>
      <c r="H414" s="53" t="s">
        <v>991</v>
      </c>
      <c r="I414" s="54" t="s">
        <v>901</v>
      </c>
      <c r="J414" s="55"/>
      <c r="K414" s="56">
        <v>1</v>
      </c>
      <c r="L414" s="56">
        <v>9.5</v>
      </c>
      <c r="M414" s="56"/>
      <c r="N414" s="56">
        <v>2.9</v>
      </c>
      <c r="O414" s="56"/>
      <c r="P414" s="56"/>
      <c r="Q414" s="56"/>
      <c r="R414" s="56">
        <v>27.55</v>
      </c>
      <c r="S414" s="56">
        <v>27.55</v>
      </c>
      <c r="T414" s="49"/>
      <c r="U414" s="50"/>
      <c r="W414"/>
      <c r="X414"/>
      <c r="Y414"/>
      <c r="Z414"/>
      <c r="AA414"/>
      <c r="AB414"/>
      <c r="AC414"/>
      <c r="AD414"/>
      <c r="AE414"/>
      <c r="AF414"/>
      <c r="AG414"/>
      <c r="AH414"/>
      <c r="AI414"/>
    </row>
    <row r="415" spans="1:35" outlineLevel="2" x14ac:dyDescent="0.35">
      <c r="A415" s="1">
        <v>4</v>
      </c>
      <c r="B415" s="2" t="s">
        <v>993</v>
      </c>
      <c r="C415" s="44"/>
      <c r="D415" s="51"/>
      <c r="E415" s="4"/>
      <c r="F415" s="52" t="s">
        <v>994</v>
      </c>
      <c r="G415" s="58">
        <v>1</v>
      </c>
      <c r="H415" s="53" t="s">
        <v>993</v>
      </c>
      <c r="I415" s="54" t="s">
        <v>583</v>
      </c>
      <c r="J415" s="55"/>
      <c r="K415" s="56">
        <v>-1</v>
      </c>
      <c r="L415" s="56">
        <v>0.86</v>
      </c>
      <c r="M415" s="56"/>
      <c r="N415" s="56">
        <v>2.1</v>
      </c>
      <c r="O415" s="56"/>
      <c r="P415" s="56"/>
      <c r="Q415" s="56"/>
      <c r="R415" s="56">
        <v>1.806</v>
      </c>
      <c r="S415" s="56">
        <v>-1.81</v>
      </c>
      <c r="T415" s="49"/>
      <c r="U415" s="50"/>
      <c r="W415"/>
      <c r="X415"/>
      <c r="Y415"/>
      <c r="Z415"/>
      <c r="AA415"/>
      <c r="AB415"/>
      <c r="AC415"/>
      <c r="AD415"/>
      <c r="AE415"/>
      <c r="AF415"/>
      <c r="AG415"/>
      <c r="AH415"/>
      <c r="AI415"/>
    </row>
    <row r="416" spans="1:35" outlineLevel="2" x14ac:dyDescent="0.35">
      <c r="A416" s="1">
        <v>4</v>
      </c>
      <c r="B416" s="2" t="s">
        <v>995</v>
      </c>
      <c r="C416" s="44"/>
      <c r="D416" s="51"/>
      <c r="E416" s="4"/>
      <c r="F416" s="52" t="s">
        <v>996</v>
      </c>
      <c r="G416" s="58">
        <v>1</v>
      </c>
      <c r="H416" s="53" t="s">
        <v>995</v>
      </c>
      <c r="I416" s="54" t="s">
        <v>601</v>
      </c>
      <c r="J416" s="55"/>
      <c r="K416" s="56">
        <v>-1</v>
      </c>
      <c r="L416" s="56">
        <v>1</v>
      </c>
      <c r="M416" s="56"/>
      <c r="N416" s="56">
        <v>0.5</v>
      </c>
      <c r="O416" s="56"/>
      <c r="P416" s="56"/>
      <c r="Q416" s="56"/>
      <c r="R416" s="56">
        <v>0.5</v>
      </c>
      <c r="S416" s="56">
        <v>-0.5</v>
      </c>
      <c r="T416" s="49"/>
      <c r="U416" s="50"/>
      <c r="W416"/>
      <c r="X416"/>
      <c r="Y416"/>
      <c r="Z416"/>
      <c r="AA416"/>
      <c r="AB416"/>
      <c r="AC416"/>
      <c r="AD416"/>
      <c r="AE416"/>
      <c r="AF416"/>
      <c r="AG416"/>
      <c r="AH416"/>
      <c r="AI416"/>
    </row>
    <row r="417" spans="1:35" outlineLevel="2" x14ac:dyDescent="0.35">
      <c r="A417" s="1">
        <v>4</v>
      </c>
      <c r="B417" s="2" t="s">
        <v>997</v>
      </c>
      <c r="C417" s="44"/>
      <c r="D417" s="51"/>
      <c r="E417" s="4"/>
      <c r="F417" s="52" t="s">
        <v>998</v>
      </c>
      <c r="G417" s="58">
        <v>1</v>
      </c>
      <c r="H417" s="53" t="s">
        <v>997</v>
      </c>
      <c r="I417" s="54" t="s">
        <v>589</v>
      </c>
      <c r="J417" s="55"/>
      <c r="K417" s="56">
        <v>1</v>
      </c>
      <c r="L417" s="56">
        <v>16.399999999999999</v>
      </c>
      <c r="M417" s="56"/>
      <c r="N417" s="56">
        <v>2.9</v>
      </c>
      <c r="O417" s="56"/>
      <c r="P417" s="56"/>
      <c r="Q417" s="56"/>
      <c r="R417" s="56">
        <v>47.559999999999995</v>
      </c>
      <c r="S417" s="56">
        <v>47.56</v>
      </c>
      <c r="T417" s="49"/>
      <c r="U417" s="50"/>
      <c r="W417"/>
      <c r="X417"/>
      <c r="Y417"/>
      <c r="Z417"/>
      <c r="AA417"/>
      <c r="AB417"/>
      <c r="AC417"/>
      <c r="AD417"/>
      <c r="AE417"/>
      <c r="AF417"/>
      <c r="AG417"/>
      <c r="AH417"/>
      <c r="AI417"/>
    </row>
    <row r="418" spans="1:35" outlineLevel="2" x14ac:dyDescent="0.35">
      <c r="A418" s="1">
        <v>4</v>
      </c>
      <c r="B418" s="2" t="s">
        <v>999</v>
      </c>
      <c r="C418" s="44"/>
      <c r="D418" s="51"/>
      <c r="E418" s="4"/>
      <c r="F418" s="52" t="s">
        <v>1000</v>
      </c>
      <c r="G418" s="58">
        <v>1</v>
      </c>
      <c r="H418" s="53" t="s">
        <v>999</v>
      </c>
      <c r="I418" s="54" t="s">
        <v>712</v>
      </c>
      <c r="J418" s="55"/>
      <c r="K418" s="56">
        <v>-2</v>
      </c>
      <c r="L418" s="56">
        <v>0.9</v>
      </c>
      <c r="M418" s="56"/>
      <c r="N418" s="56">
        <v>2.1</v>
      </c>
      <c r="O418" s="56"/>
      <c r="P418" s="56"/>
      <c r="Q418" s="56"/>
      <c r="R418" s="56">
        <v>1.8900000000000001</v>
      </c>
      <c r="S418" s="56">
        <v>-3.78</v>
      </c>
      <c r="T418" s="49"/>
      <c r="U418" s="50"/>
      <c r="W418"/>
      <c r="X418"/>
      <c r="Y418"/>
      <c r="Z418"/>
      <c r="AA418"/>
      <c r="AB418"/>
      <c r="AC418"/>
      <c r="AD418"/>
      <c r="AE418"/>
      <c r="AF418"/>
      <c r="AG418"/>
      <c r="AH418"/>
      <c r="AI418"/>
    </row>
    <row r="419" spans="1:35" outlineLevel="2" x14ac:dyDescent="0.35">
      <c r="A419" s="1">
        <v>4</v>
      </c>
      <c r="B419" s="2" t="s">
        <v>1001</v>
      </c>
      <c r="C419" s="44"/>
      <c r="D419" s="51"/>
      <c r="E419" s="4"/>
      <c r="F419" s="52" t="s">
        <v>1002</v>
      </c>
      <c r="G419" s="58">
        <v>1</v>
      </c>
      <c r="H419" s="53" t="s">
        <v>1001</v>
      </c>
      <c r="I419" s="54" t="s">
        <v>715</v>
      </c>
      <c r="J419" s="55"/>
      <c r="K419" s="56">
        <v>-1</v>
      </c>
      <c r="L419" s="56">
        <v>2</v>
      </c>
      <c r="M419" s="56"/>
      <c r="N419" s="56">
        <v>0.8</v>
      </c>
      <c r="O419" s="56"/>
      <c r="P419" s="56"/>
      <c r="Q419" s="56"/>
      <c r="R419" s="56">
        <v>1.6</v>
      </c>
      <c r="S419" s="56">
        <v>-1.6</v>
      </c>
      <c r="T419" s="49"/>
      <c r="U419" s="50"/>
      <c r="W419"/>
      <c r="X419"/>
      <c r="Y419"/>
      <c r="Z419"/>
      <c r="AA419"/>
      <c r="AB419"/>
      <c r="AC419"/>
      <c r="AD419"/>
      <c r="AE419"/>
      <c r="AF419"/>
      <c r="AG419"/>
      <c r="AH419"/>
      <c r="AI419"/>
    </row>
    <row r="420" spans="1:35" outlineLevel="2" x14ac:dyDescent="0.35">
      <c r="A420" s="1">
        <v>4</v>
      </c>
      <c r="B420" s="2" t="s">
        <v>1003</v>
      </c>
      <c r="C420" s="44"/>
      <c r="D420" s="51"/>
      <c r="E420" s="4"/>
      <c r="F420" s="52" t="s">
        <v>1004</v>
      </c>
      <c r="G420" s="58">
        <v>1</v>
      </c>
      <c r="H420" s="53" t="s">
        <v>1003</v>
      </c>
      <c r="I420" s="54" t="s">
        <v>669</v>
      </c>
      <c r="J420" s="55"/>
      <c r="K420" s="56">
        <v>2</v>
      </c>
      <c r="L420" s="56">
        <v>7.1</v>
      </c>
      <c r="M420" s="56"/>
      <c r="N420" s="56">
        <v>2.8</v>
      </c>
      <c r="O420" s="56"/>
      <c r="P420" s="56"/>
      <c r="Q420" s="56"/>
      <c r="R420" s="56">
        <v>19.88</v>
      </c>
      <c r="S420" s="56">
        <v>39.76</v>
      </c>
      <c r="T420" s="49"/>
      <c r="U420" s="50"/>
      <c r="W420"/>
      <c r="X420"/>
      <c r="Y420"/>
      <c r="Z420"/>
      <c r="AA420"/>
      <c r="AB420"/>
      <c r="AC420"/>
      <c r="AD420"/>
      <c r="AE420"/>
      <c r="AF420"/>
      <c r="AG420"/>
      <c r="AH420"/>
      <c r="AI420"/>
    </row>
    <row r="421" spans="1:35" outlineLevel="2" x14ac:dyDescent="0.35">
      <c r="A421" s="1">
        <v>4</v>
      </c>
      <c r="B421" s="2" t="s">
        <v>845</v>
      </c>
      <c r="C421" s="44"/>
      <c r="D421" s="51"/>
      <c r="E421" s="4"/>
      <c r="F421" s="52" t="s">
        <v>846</v>
      </c>
      <c r="G421" s="58">
        <v>1</v>
      </c>
      <c r="H421" s="53" t="s">
        <v>845</v>
      </c>
      <c r="I421" s="54" t="s">
        <v>583</v>
      </c>
      <c r="J421" s="55"/>
      <c r="K421" s="56">
        <v>-2</v>
      </c>
      <c r="L421" s="56">
        <v>0.86</v>
      </c>
      <c r="M421" s="56"/>
      <c r="N421" s="56">
        <v>2.1</v>
      </c>
      <c r="O421" s="56"/>
      <c r="P421" s="56"/>
      <c r="Q421" s="56"/>
      <c r="R421" s="56">
        <v>1.806</v>
      </c>
      <c r="S421" s="56">
        <v>-3.61</v>
      </c>
      <c r="T421" s="49"/>
      <c r="U421" s="50"/>
      <c r="W421"/>
      <c r="X421"/>
      <c r="Y421"/>
      <c r="Z421"/>
      <c r="AA421"/>
      <c r="AB421"/>
      <c r="AC421"/>
      <c r="AD421"/>
      <c r="AE421"/>
      <c r="AF421"/>
      <c r="AG421"/>
      <c r="AH421"/>
      <c r="AI421"/>
    </row>
    <row r="422" spans="1:35" outlineLevel="2" x14ac:dyDescent="0.35">
      <c r="A422" s="1">
        <v>4</v>
      </c>
      <c r="B422" s="2" t="s">
        <v>847</v>
      </c>
      <c r="C422" s="44"/>
      <c r="D422" s="51"/>
      <c r="E422" s="4"/>
      <c r="F422" s="52" t="s">
        <v>848</v>
      </c>
      <c r="G422" s="58">
        <v>1</v>
      </c>
      <c r="H422" s="53" t="s">
        <v>847</v>
      </c>
      <c r="I422" s="54" t="s">
        <v>601</v>
      </c>
      <c r="J422" s="55"/>
      <c r="K422" s="56">
        <v>-2</v>
      </c>
      <c r="L422" s="56">
        <v>1</v>
      </c>
      <c r="M422" s="56"/>
      <c r="N422" s="56">
        <v>0.5</v>
      </c>
      <c r="O422" s="56"/>
      <c r="P422" s="56"/>
      <c r="Q422" s="56"/>
      <c r="R422" s="56">
        <v>0.5</v>
      </c>
      <c r="S422" s="56">
        <v>-1</v>
      </c>
      <c r="T422" s="49"/>
      <c r="U422" s="50"/>
      <c r="W422"/>
      <c r="X422"/>
      <c r="Y422"/>
      <c r="Z422"/>
      <c r="AA422"/>
      <c r="AB422"/>
      <c r="AC422"/>
      <c r="AD422"/>
      <c r="AE422"/>
      <c r="AF422"/>
      <c r="AG422"/>
      <c r="AH422"/>
      <c r="AI422"/>
    </row>
    <row r="423" spans="1:35" ht="82.25" customHeight="1" outlineLevel="2" x14ac:dyDescent="0.35">
      <c r="A423" s="1">
        <v>3</v>
      </c>
      <c r="B423" s="2" t="s">
        <v>1005</v>
      </c>
      <c r="C423" s="44" t="s">
        <v>50</v>
      </c>
      <c r="D423" s="51">
        <v>87275</v>
      </c>
      <c r="E423" s="4" t="s">
        <v>45</v>
      </c>
      <c r="F423" s="4" t="s">
        <v>1006</v>
      </c>
      <c r="G423" s="58">
        <v>1</v>
      </c>
      <c r="H423" s="46" t="s">
        <v>1005</v>
      </c>
      <c r="I423" s="47" t="s">
        <v>1007</v>
      </c>
      <c r="J423" s="48"/>
      <c r="K423" s="48"/>
      <c r="L423" s="49"/>
      <c r="M423" s="49"/>
      <c r="N423" s="49"/>
      <c r="O423" s="49"/>
      <c r="P423" s="49"/>
      <c r="Q423" s="49"/>
      <c r="R423" s="49"/>
      <c r="S423" s="49"/>
      <c r="T423" s="49">
        <v>225.05</v>
      </c>
      <c r="U423" s="50" t="s">
        <v>47</v>
      </c>
      <c r="W423"/>
      <c r="X423"/>
      <c r="Y423"/>
      <c r="Z423"/>
      <c r="AA423"/>
      <c r="AB423"/>
      <c r="AC423"/>
      <c r="AD423"/>
      <c r="AE423"/>
      <c r="AF423"/>
      <c r="AG423"/>
      <c r="AH423"/>
      <c r="AI423"/>
    </row>
    <row r="424" spans="1:35" outlineLevel="2" x14ac:dyDescent="0.35">
      <c r="A424" s="1">
        <v>4</v>
      </c>
      <c r="B424" s="2" t="s">
        <v>1008</v>
      </c>
      <c r="C424" s="44"/>
      <c r="D424" s="51"/>
      <c r="E424" s="4"/>
      <c r="F424" s="52" t="s">
        <v>1009</v>
      </c>
      <c r="G424" s="58">
        <v>1</v>
      </c>
      <c r="H424" s="53" t="s">
        <v>1008</v>
      </c>
      <c r="I424" s="54" t="s">
        <v>1010</v>
      </c>
      <c r="J424" s="55"/>
      <c r="K424" s="56">
        <v>1</v>
      </c>
      <c r="L424" s="56">
        <v>225.04999999999995</v>
      </c>
      <c r="M424" s="56"/>
      <c r="N424" s="56"/>
      <c r="O424" s="56"/>
      <c r="P424" s="56"/>
      <c r="Q424" s="56"/>
      <c r="R424" s="56">
        <v>225.04999999999995</v>
      </c>
      <c r="S424" s="56">
        <v>225.05</v>
      </c>
      <c r="T424" s="49"/>
      <c r="U424" s="50"/>
      <c r="W424"/>
      <c r="X424"/>
      <c r="Y424"/>
      <c r="Z424"/>
      <c r="AA424"/>
      <c r="AB424"/>
      <c r="AC424"/>
      <c r="AD424"/>
      <c r="AE424"/>
      <c r="AF424"/>
      <c r="AG424"/>
      <c r="AH424"/>
      <c r="AI424"/>
    </row>
    <row r="425" spans="1:35" outlineLevel="2" x14ac:dyDescent="0.35">
      <c r="A425" s="1">
        <v>2</v>
      </c>
      <c r="B425" s="2" t="s">
        <v>79</v>
      </c>
      <c r="C425" s="4"/>
      <c r="D425" s="51"/>
      <c r="E425" s="4"/>
      <c r="F425" s="38">
        <v>7</v>
      </c>
      <c r="G425" s="58">
        <v>1</v>
      </c>
      <c r="H425" s="39" t="s">
        <v>79</v>
      </c>
      <c r="I425" s="59" t="s">
        <v>1011</v>
      </c>
      <c r="J425" s="41"/>
      <c r="K425" s="41"/>
      <c r="L425" s="41"/>
      <c r="M425" s="41"/>
      <c r="N425" s="42"/>
      <c r="O425" s="42"/>
      <c r="P425" s="42"/>
      <c r="Q425" s="42"/>
      <c r="R425" s="42"/>
      <c r="S425" s="42"/>
      <c r="T425" s="42"/>
      <c r="U425" s="43"/>
      <c r="W425"/>
      <c r="X425"/>
      <c r="Y425"/>
      <c r="Z425"/>
      <c r="AA425"/>
      <c r="AB425"/>
      <c r="AC425"/>
      <c r="AD425"/>
      <c r="AE425"/>
      <c r="AF425"/>
      <c r="AG425"/>
      <c r="AH425"/>
      <c r="AI425"/>
    </row>
    <row r="426" spans="1:35" ht="67.75" customHeight="1" outlineLevel="2" x14ac:dyDescent="0.35">
      <c r="A426" s="1">
        <v>3</v>
      </c>
      <c r="B426" s="2" t="s">
        <v>82</v>
      </c>
      <c r="C426" s="44" t="s">
        <v>44</v>
      </c>
      <c r="D426" s="51">
        <v>3</v>
      </c>
      <c r="E426" s="4" t="s">
        <v>45</v>
      </c>
      <c r="F426" s="4" t="s">
        <v>1012</v>
      </c>
      <c r="G426" s="58">
        <v>1</v>
      </c>
      <c r="H426" s="46" t="s">
        <v>82</v>
      </c>
      <c r="I426" s="47" t="s">
        <v>1013</v>
      </c>
      <c r="J426" s="48"/>
      <c r="K426" s="48"/>
      <c r="L426" s="49"/>
      <c r="M426" s="49"/>
      <c r="N426" s="49"/>
      <c r="O426" s="49"/>
      <c r="P426" s="49"/>
      <c r="Q426" s="49"/>
      <c r="R426" s="49"/>
      <c r="S426" s="49"/>
      <c r="T426" s="49">
        <v>2</v>
      </c>
      <c r="U426" s="50" t="s">
        <v>94</v>
      </c>
      <c r="W426"/>
      <c r="X426"/>
      <c r="Y426"/>
      <c r="Z426"/>
      <c r="AA426"/>
      <c r="AB426"/>
      <c r="AC426"/>
      <c r="AD426"/>
      <c r="AE426"/>
      <c r="AF426"/>
      <c r="AG426"/>
      <c r="AH426"/>
      <c r="AI426"/>
    </row>
    <row r="427" spans="1:35" outlineLevel="2" x14ac:dyDescent="0.35">
      <c r="A427" s="1">
        <v>4</v>
      </c>
      <c r="B427" s="2" t="s">
        <v>1014</v>
      </c>
      <c r="C427" s="44"/>
      <c r="D427" s="51"/>
      <c r="E427" s="4"/>
      <c r="F427" s="52" t="s">
        <v>1015</v>
      </c>
      <c r="G427" s="58">
        <v>1</v>
      </c>
      <c r="H427" s="53" t="s">
        <v>1014</v>
      </c>
      <c r="I427" s="54" t="s">
        <v>1016</v>
      </c>
      <c r="J427" s="55"/>
      <c r="K427" s="56">
        <v>1</v>
      </c>
      <c r="L427" s="56">
        <v>2</v>
      </c>
      <c r="M427" s="56"/>
      <c r="N427" s="56"/>
      <c r="O427" s="56"/>
      <c r="P427" s="56"/>
      <c r="Q427" s="56"/>
      <c r="R427" s="56">
        <v>2</v>
      </c>
      <c r="S427" s="56">
        <v>2</v>
      </c>
      <c r="T427" s="49"/>
      <c r="U427" s="50"/>
      <c r="W427"/>
      <c r="X427"/>
      <c r="Y427"/>
      <c r="Z427"/>
      <c r="AA427"/>
      <c r="AB427"/>
      <c r="AC427"/>
      <c r="AD427"/>
      <c r="AE427"/>
      <c r="AF427"/>
      <c r="AG427"/>
      <c r="AH427"/>
      <c r="AI427"/>
    </row>
    <row r="428" spans="1:35" ht="102" customHeight="1" outlineLevel="2" x14ac:dyDescent="0.35">
      <c r="A428" s="1">
        <v>3</v>
      </c>
      <c r="B428" s="2" t="s">
        <v>1017</v>
      </c>
      <c r="C428" s="44" t="s">
        <v>50</v>
      </c>
      <c r="D428" s="51">
        <v>94570</v>
      </c>
      <c r="E428" s="4" t="s">
        <v>45</v>
      </c>
      <c r="F428" s="4" t="s">
        <v>1018</v>
      </c>
      <c r="G428" s="58">
        <v>1</v>
      </c>
      <c r="H428" s="46" t="s">
        <v>1017</v>
      </c>
      <c r="I428" s="47" t="s">
        <v>1019</v>
      </c>
      <c r="J428" s="48"/>
      <c r="K428" s="48"/>
      <c r="L428" s="49"/>
      <c r="M428" s="49"/>
      <c r="N428" s="49"/>
      <c r="O428" s="49"/>
      <c r="P428" s="49"/>
      <c r="Q428" s="49"/>
      <c r="R428" s="49"/>
      <c r="S428" s="49"/>
      <c r="T428" s="49">
        <v>22.8</v>
      </c>
      <c r="U428" s="50" t="s">
        <v>47</v>
      </c>
      <c r="W428"/>
      <c r="X428"/>
      <c r="Y428"/>
      <c r="Z428"/>
      <c r="AA428"/>
      <c r="AB428"/>
      <c r="AC428"/>
      <c r="AD428"/>
      <c r="AE428"/>
      <c r="AF428"/>
      <c r="AG428"/>
      <c r="AH428"/>
      <c r="AI428"/>
    </row>
    <row r="429" spans="1:35" outlineLevel="2" x14ac:dyDescent="0.35">
      <c r="A429" s="1">
        <v>4</v>
      </c>
      <c r="B429" s="2" t="s">
        <v>1020</v>
      </c>
      <c r="C429" s="44"/>
      <c r="D429" s="51"/>
      <c r="E429" s="4"/>
      <c r="F429" s="52" t="s">
        <v>1021</v>
      </c>
      <c r="G429" s="58">
        <v>1</v>
      </c>
      <c r="H429" s="53" t="s">
        <v>1020</v>
      </c>
      <c r="I429" s="54" t="s">
        <v>771</v>
      </c>
      <c r="J429" s="55"/>
      <c r="K429" s="56">
        <v>8</v>
      </c>
      <c r="L429" s="56">
        <v>1</v>
      </c>
      <c r="M429" s="56"/>
      <c r="N429" s="56">
        <v>0.5</v>
      </c>
      <c r="O429" s="56"/>
      <c r="P429" s="56"/>
      <c r="Q429" s="56"/>
      <c r="R429" s="56">
        <v>0.5</v>
      </c>
      <c r="S429" s="56">
        <v>4</v>
      </c>
      <c r="T429" s="49"/>
      <c r="U429" s="50"/>
      <c r="W429"/>
      <c r="X429"/>
      <c r="Y429"/>
      <c r="Z429"/>
      <c r="AA429"/>
      <c r="AB429"/>
      <c r="AC429"/>
      <c r="AD429"/>
      <c r="AE429"/>
      <c r="AF429"/>
      <c r="AG429"/>
      <c r="AH429"/>
      <c r="AI429"/>
    </row>
    <row r="430" spans="1:35" outlineLevel="2" x14ac:dyDescent="0.35">
      <c r="A430" s="1">
        <v>4</v>
      </c>
      <c r="B430" s="2" t="s">
        <v>1022</v>
      </c>
      <c r="C430" s="44"/>
      <c r="D430" s="51"/>
      <c r="E430" s="4"/>
      <c r="F430" s="52" t="s">
        <v>1023</v>
      </c>
      <c r="G430" s="58">
        <v>1</v>
      </c>
      <c r="H430" s="53" t="s">
        <v>1022</v>
      </c>
      <c r="I430" s="54" t="s">
        <v>774</v>
      </c>
      <c r="J430" s="55"/>
      <c r="K430" s="56">
        <v>5</v>
      </c>
      <c r="L430" s="56">
        <v>1.2</v>
      </c>
      <c r="M430" s="56"/>
      <c r="N430" s="56">
        <v>1.1000000000000001</v>
      </c>
      <c r="O430" s="56"/>
      <c r="P430" s="56"/>
      <c r="Q430" s="56"/>
      <c r="R430" s="56">
        <v>1.32</v>
      </c>
      <c r="S430" s="56">
        <v>6.6</v>
      </c>
      <c r="T430" s="49"/>
      <c r="U430" s="50"/>
      <c r="W430"/>
      <c r="X430"/>
      <c r="Y430"/>
      <c r="Z430"/>
      <c r="AA430"/>
      <c r="AB430"/>
      <c r="AC430"/>
      <c r="AD430"/>
      <c r="AE430"/>
      <c r="AF430"/>
      <c r="AG430"/>
      <c r="AH430"/>
      <c r="AI430"/>
    </row>
    <row r="431" spans="1:35" outlineLevel="2" x14ac:dyDescent="0.35">
      <c r="A431" s="1">
        <v>4</v>
      </c>
      <c r="B431" s="2" t="s">
        <v>1024</v>
      </c>
      <c r="C431" s="44"/>
      <c r="D431" s="51"/>
      <c r="E431" s="4"/>
      <c r="F431" s="52" t="s">
        <v>1025</v>
      </c>
      <c r="G431" s="58">
        <v>1</v>
      </c>
      <c r="H431" s="53" t="s">
        <v>1024</v>
      </c>
      <c r="I431" s="54" t="s">
        <v>777</v>
      </c>
      <c r="J431" s="55"/>
      <c r="K431" s="56">
        <v>4</v>
      </c>
      <c r="L431" s="56">
        <v>2.5</v>
      </c>
      <c r="M431" s="56"/>
      <c r="N431" s="56">
        <v>0.9</v>
      </c>
      <c r="O431" s="56"/>
      <c r="P431" s="56"/>
      <c r="Q431" s="56"/>
      <c r="R431" s="56">
        <v>2.25</v>
      </c>
      <c r="S431" s="56">
        <v>9</v>
      </c>
      <c r="T431" s="49"/>
      <c r="U431" s="50"/>
      <c r="W431"/>
      <c r="X431"/>
      <c r="Y431"/>
      <c r="Z431"/>
      <c r="AA431"/>
      <c r="AB431"/>
      <c r="AC431"/>
      <c r="AD431"/>
      <c r="AE431"/>
      <c r="AF431"/>
      <c r="AG431"/>
      <c r="AH431"/>
      <c r="AI431"/>
    </row>
    <row r="432" spans="1:35" outlineLevel="2" x14ac:dyDescent="0.35">
      <c r="A432" s="1">
        <v>4</v>
      </c>
      <c r="B432" s="2" t="s">
        <v>1026</v>
      </c>
      <c r="C432" s="44"/>
      <c r="D432" s="51"/>
      <c r="E432" s="4"/>
      <c r="F432" s="52" t="s">
        <v>1027</v>
      </c>
      <c r="G432" s="58">
        <v>1</v>
      </c>
      <c r="H432" s="53" t="s">
        <v>1026</v>
      </c>
      <c r="I432" s="54" t="s">
        <v>780</v>
      </c>
      <c r="J432" s="55"/>
      <c r="K432" s="56">
        <v>2</v>
      </c>
      <c r="L432" s="56">
        <v>2</v>
      </c>
      <c r="M432" s="56"/>
      <c r="N432" s="56">
        <v>0.8</v>
      </c>
      <c r="O432" s="56"/>
      <c r="P432" s="56"/>
      <c r="Q432" s="56"/>
      <c r="R432" s="56">
        <v>1.6</v>
      </c>
      <c r="S432" s="56">
        <v>3.2</v>
      </c>
      <c r="T432" s="49"/>
      <c r="U432" s="50"/>
      <c r="W432"/>
      <c r="X432"/>
      <c r="Y432"/>
      <c r="Z432"/>
      <c r="AA432"/>
      <c r="AB432"/>
      <c r="AC432"/>
      <c r="AD432"/>
      <c r="AE432"/>
      <c r="AF432"/>
      <c r="AG432"/>
      <c r="AH432"/>
      <c r="AI432"/>
    </row>
    <row r="433" spans="1:35" ht="124.25" customHeight="1" outlineLevel="2" x14ac:dyDescent="0.35">
      <c r="A433" s="1">
        <v>3</v>
      </c>
      <c r="B433" s="2" t="s">
        <v>1028</v>
      </c>
      <c r="C433" s="44" t="s">
        <v>50</v>
      </c>
      <c r="D433" s="51">
        <v>100689</v>
      </c>
      <c r="E433" s="4" t="s">
        <v>45</v>
      </c>
      <c r="F433" s="4" t="s">
        <v>1029</v>
      </c>
      <c r="G433" s="58">
        <v>1</v>
      </c>
      <c r="H433" s="46" t="s">
        <v>1028</v>
      </c>
      <c r="I433" s="47" t="s">
        <v>1030</v>
      </c>
      <c r="J433" s="48"/>
      <c r="K433" s="48"/>
      <c r="L433" s="49"/>
      <c r="M433" s="49"/>
      <c r="N433" s="49"/>
      <c r="O433" s="49"/>
      <c r="P433" s="49"/>
      <c r="Q433" s="49"/>
      <c r="R433" s="49"/>
      <c r="S433" s="49"/>
      <c r="T433" s="49">
        <v>20</v>
      </c>
      <c r="U433" s="50" t="s">
        <v>1031</v>
      </c>
      <c r="W433"/>
      <c r="X433"/>
      <c r="Y433"/>
      <c r="Z433"/>
      <c r="AA433"/>
      <c r="AB433"/>
      <c r="AC433"/>
      <c r="AD433"/>
      <c r="AE433"/>
      <c r="AF433"/>
      <c r="AG433"/>
      <c r="AH433"/>
      <c r="AI433"/>
    </row>
    <row r="434" spans="1:35" outlineLevel="2" x14ac:dyDescent="0.35">
      <c r="A434" s="1">
        <v>4</v>
      </c>
      <c r="B434" s="2" t="s">
        <v>1032</v>
      </c>
      <c r="C434" s="44"/>
      <c r="D434" s="51"/>
      <c r="E434" s="4"/>
      <c r="F434" s="52" t="s">
        <v>1033</v>
      </c>
      <c r="G434" s="58">
        <v>1</v>
      </c>
      <c r="H434" s="53" t="s">
        <v>1032</v>
      </c>
      <c r="I434" s="54" t="s">
        <v>759</v>
      </c>
      <c r="J434" s="55"/>
      <c r="K434" s="56">
        <v>1</v>
      </c>
      <c r="L434" s="56">
        <v>20</v>
      </c>
      <c r="M434" s="56"/>
      <c r="N434" s="56"/>
      <c r="O434" s="56"/>
      <c r="P434" s="56"/>
      <c r="Q434" s="56"/>
      <c r="R434" s="56">
        <v>20</v>
      </c>
      <c r="S434" s="56">
        <v>20</v>
      </c>
      <c r="T434" s="49"/>
      <c r="U434" s="50"/>
      <c r="W434"/>
      <c r="X434"/>
      <c r="Y434"/>
      <c r="Z434"/>
      <c r="AA434"/>
      <c r="AB434"/>
      <c r="AC434"/>
      <c r="AD434"/>
      <c r="AE434"/>
      <c r="AF434"/>
      <c r="AG434"/>
      <c r="AH434"/>
      <c r="AI434"/>
    </row>
    <row r="435" spans="1:35" ht="70.5" customHeight="1" outlineLevel="2" x14ac:dyDescent="0.35">
      <c r="A435" s="1">
        <v>3</v>
      </c>
      <c r="B435" s="2" t="s">
        <v>1034</v>
      </c>
      <c r="C435" s="44" t="s">
        <v>50</v>
      </c>
      <c r="D435" s="51">
        <v>100682</v>
      </c>
      <c r="E435" s="4" t="s">
        <v>45</v>
      </c>
      <c r="F435" s="4" t="s">
        <v>1035</v>
      </c>
      <c r="G435" s="58">
        <v>1</v>
      </c>
      <c r="H435" s="46" t="s">
        <v>1034</v>
      </c>
      <c r="I435" s="47" t="s">
        <v>1036</v>
      </c>
      <c r="J435" s="48"/>
      <c r="K435" s="48"/>
      <c r="L435" s="49"/>
      <c r="M435" s="49"/>
      <c r="N435" s="49"/>
      <c r="O435" s="49"/>
      <c r="P435" s="49"/>
      <c r="Q435" s="49"/>
      <c r="R435" s="49"/>
      <c r="S435" s="49"/>
      <c r="T435" s="49">
        <v>1</v>
      </c>
      <c r="U435" s="50" t="s">
        <v>1031</v>
      </c>
      <c r="W435"/>
      <c r="X435"/>
      <c r="Y435"/>
      <c r="Z435"/>
      <c r="AA435"/>
      <c r="AB435"/>
      <c r="AC435"/>
      <c r="AD435"/>
      <c r="AE435"/>
      <c r="AF435"/>
      <c r="AG435"/>
      <c r="AH435"/>
      <c r="AI435"/>
    </row>
    <row r="436" spans="1:35" outlineLevel="2" x14ac:dyDescent="0.35">
      <c r="A436" s="1">
        <v>4</v>
      </c>
      <c r="B436" s="2" t="s">
        <v>1037</v>
      </c>
      <c r="C436" s="44"/>
      <c r="D436" s="51"/>
      <c r="E436" s="4"/>
      <c r="F436" s="52" t="s">
        <v>1038</v>
      </c>
      <c r="G436" s="58">
        <v>1</v>
      </c>
      <c r="H436" s="53" t="s">
        <v>1037</v>
      </c>
      <c r="I436" s="54" t="s">
        <v>762</v>
      </c>
      <c r="J436" s="55"/>
      <c r="K436" s="56">
        <v>1</v>
      </c>
      <c r="L436" s="56">
        <v>1</v>
      </c>
      <c r="M436" s="56"/>
      <c r="N436" s="56"/>
      <c r="O436" s="56"/>
      <c r="P436" s="56"/>
      <c r="Q436" s="56"/>
      <c r="R436" s="56">
        <v>1</v>
      </c>
      <c r="S436" s="56">
        <v>1</v>
      </c>
      <c r="T436" s="49"/>
      <c r="U436" s="50"/>
      <c r="W436"/>
      <c r="X436"/>
      <c r="Y436"/>
      <c r="Z436"/>
      <c r="AA436"/>
      <c r="AB436"/>
      <c r="AC436"/>
      <c r="AD436"/>
      <c r="AE436"/>
      <c r="AF436"/>
      <c r="AG436"/>
      <c r="AH436"/>
      <c r="AI436"/>
    </row>
    <row r="437" spans="1:35" ht="62.4" customHeight="1" outlineLevel="2" x14ac:dyDescent="0.35">
      <c r="A437" s="1">
        <v>3</v>
      </c>
      <c r="B437" s="2" t="s">
        <v>1039</v>
      </c>
      <c r="C437" s="44" t="s">
        <v>44</v>
      </c>
      <c r="D437" s="51">
        <v>13</v>
      </c>
      <c r="E437" s="4" t="s">
        <v>45</v>
      </c>
      <c r="F437" s="4" t="s">
        <v>1040</v>
      </c>
      <c r="G437" s="58">
        <v>1</v>
      </c>
      <c r="H437" s="46" t="s">
        <v>1039</v>
      </c>
      <c r="I437" s="47" t="s">
        <v>1041</v>
      </c>
      <c r="J437" s="48"/>
      <c r="K437" s="48"/>
      <c r="L437" s="49"/>
      <c r="M437" s="49"/>
      <c r="N437" s="49"/>
      <c r="O437" s="49"/>
      <c r="P437" s="49"/>
      <c r="Q437" s="49"/>
      <c r="R437" s="49"/>
      <c r="S437" s="49"/>
      <c r="T437" s="49">
        <v>41.11</v>
      </c>
      <c r="U437" s="50" t="s">
        <v>47</v>
      </c>
      <c r="W437"/>
      <c r="X437"/>
      <c r="Y437"/>
      <c r="Z437"/>
      <c r="AA437"/>
      <c r="AB437"/>
      <c r="AC437"/>
      <c r="AD437"/>
      <c r="AE437"/>
      <c r="AF437"/>
      <c r="AG437"/>
      <c r="AH437"/>
      <c r="AI437"/>
    </row>
    <row r="438" spans="1:35" outlineLevel="2" x14ac:dyDescent="0.35">
      <c r="A438" s="1">
        <v>4</v>
      </c>
      <c r="B438" s="2" t="s">
        <v>1042</v>
      </c>
      <c r="C438" s="44"/>
      <c r="D438" s="51"/>
      <c r="E438" s="4"/>
      <c r="F438" s="52" t="s">
        <v>1043</v>
      </c>
      <c r="G438" s="58">
        <v>1</v>
      </c>
      <c r="H438" s="53" t="s">
        <v>1042</v>
      </c>
      <c r="I438" s="54" t="s">
        <v>1044</v>
      </c>
      <c r="J438" s="55" t="s">
        <v>1045</v>
      </c>
      <c r="K438" s="56">
        <v>1</v>
      </c>
      <c r="L438" s="56">
        <v>10.42</v>
      </c>
      <c r="M438" s="56"/>
      <c r="N438" s="56"/>
      <c r="O438" s="56"/>
      <c r="P438" s="56"/>
      <c r="Q438" s="56"/>
      <c r="R438" s="56">
        <v>10.42</v>
      </c>
      <c r="S438" s="56">
        <v>10.42</v>
      </c>
      <c r="T438" s="49"/>
      <c r="U438" s="50"/>
      <c r="W438"/>
      <c r="X438"/>
      <c r="Y438"/>
      <c r="Z438"/>
      <c r="AA438"/>
      <c r="AB438"/>
      <c r="AC438"/>
      <c r="AD438"/>
      <c r="AE438"/>
      <c r="AF438"/>
      <c r="AG438"/>
      <c r="AH438"/>
      <c r="AI438"/>
    </row>
    <row r="439" spans="1:35" outlineLevel="2" x14ac:dyDescent="0.35">
      <c r="A439" s="1">
        <v>4</v>
      </c>
      <c r="B439" s="2" t="s">
        <v>1046</v>
      </c>
      <c r="C439" s="44"/>
      <c r="D439" s="51"/>
      <c r="E439" s="4"/>
      <c r="F439" s="52" t="s">
        <v>1047</v>
      </c>
      <c r="G439" s="58">
        <v>1</v>
      </c>
      <c r="H439" s="53" t="s">
        <v>1046</v>
      </c>
      <c r="I439" s="54" t="s">
        <v>1044</v>
      </c>
      <c r="J439" s="55"/>
      <c r="K439" s="56">
        <v>1</v>
      </c>
      <c r="L439" s="56">
        <v>3.7</v>
      </c>
      <c r="M439" s="56"/>
      <c r="N439" s="56">
        <v>3.8</v>
      </c>
      <c r="O439" s="56"/>
      <c r="P439" s="56"/>
      <c r="Q439" s="56"/>
      <c r="R439" s="56">
        <v>14.06</v>
      </c>
      <c r="S439" s="56">
        <v>14.06</v>
      </c>
      <c r="T439" s="49"/>
      <c r="U439" s="50"/>
      <c r="W439"/>
      <c r="X439"/>
      <c r="Y439"/>
      <c r="Z439"/>
      <c r="AA439"/>
      <c r="AB439"/>
      <c r="AC439"/>
      <c r="AD439"/>
      <c r="AE439"/>
      <c r="AF439"/>
      <c r="AG439"/>
      <c r="AH439"/>
      <c r="AI439"/>
    </row>
    <row r="440" spans="1:35" outlineLevel="2" x14ac:dyDescent="0.35">
      <c r="A440" s="1">
        <v>4</v>
      </c>
      <c r="B440" s="2" t="s">
        <v>1048</v>
      </c>
      <c r="C440" s="44"/>
      <c r="D440" s="51"/>
      <c r="E440" s="4"/>
      <c r="F440" s="52" t="s">
        <v>1049</v>
      </c>
      <c r="G440" s="58">
        <v>1</v>
      </c>
      <c r="H440" s="53" t="s">
        <v>1048</v>
      </c>
      <c r="I440" s="54" t="s">
        <v>1044</v>
      </c>
      <c r="J440" s="55" t="s">
        <v>1045</v>
      </c>
      <c r="K440" s="56">
        <v>1</v>
      </c>
      <c r="L440" s="56">
        <v>12.07</v>
      </c>
      <c r="M440" s="56"/>
      <c r="N440" s="56"/>
      <c r="O440" s="56"/>
      <c r="P440" s="56"/>
      <c r="Q440" s="56"/>
      <c r="R440" s="56">
        <v>12.07</v>
      </c>
      <c r="S440" s="56">
        <v>12.07</v>
      </c>
      <c r="T440" s="49"/>
      <c r="U440" s="50"/>
      <c r="W440"/>
      <c r="X440"/>
      <c r="Y440"/>
      <c r="Z440"/>
      <c r="AA440"/>
      <c r="AB440"/>
      <c r="AC440"/>
      <c r="AD440"/>
      <c r="AE440"/>
      <c r="AF440"/>
      <c r="AG440"/>
      <c r="AH440"/>
      <c r="AI440"/>
    </row>
    <row r="441" spans="1:35" outlineLevel="2" x14ac:dyDescent="0.35">
      <c r="A441" s="1">
        <v>4</v>
      </c>
      <c r="B441" s="2" t="s">
        <v>1050</v>
      </c>
      <c r="C441" s="44"/>
      <c r="D441" s="51"/>
      <c r="E441" s="4"/>
      <c r="F441" s="52" t="s">
        <v>1051</v>
      </c>
      <c r="G441" s="58">
        <v>1</v>
      </c>
      <c r="H441" s="53" t="s">
        <v>1050</v>
      </c>
      <c r="I441" s="54" t="s">
        <v>1044</v>
      </c>
      <c r="J441" s="55"/>
      <c r="K441" s="56">
        <v>1</v>
      </c>
      <c r="L441" s="56">
        <v>1.2</v>
      </c>
      <c r="M441" s="56"/>
      <c r="N441" s="56">
        <v>3.8</v>
      </c>
      <c r="O441" s="56"/>
      <c r="P441" s="56"/>
      <c r="Q441" s="56"/>
      <c r="R441" s="56">
        <v>4.5599999999999996</v>
      </c>
      <c r="S441" s="56">
        <v>4.5599999999999996</v>
      </c>
      <c r="T441" s="49"/>
      <c r="U441" s="50"/>
      <c r="W441"/>
      <c r="X441"/>
      <c r="Y441"/>
      <c r="Z441"/>
      <c r="AA441"/>
      <c r="AB441"/>
      <c r="AC441"/>
      <c r="AD441"/>
      <c r="AE441"/>
      <c r="AF441"/>
      <c r="AG441"/>
      <c r="AH441"/>
      <c r="AI441"/>
    </row>
    <row r="442" spans="1:35" ht="72.5" outlineLevel="2" x14ac:dyDescent="0.35">
      <c r="A442" s="1">
        <v>3</v>
      </c>
      <c r="B442" s="2" t="s">
        <v>1052</v>
      </c>
      <c r="C442" s="44" t="s">
        <v>44</v>
      </c>
      <c r="D442" s="51">
        <v>5</v>
      </c>
      <c r="E442" s="4" t="s">
        <v>45</v>
      </c>
      <c r="F442" s="4" t="s">
        <v>1053</v>
      </c>
      <c r="G442" s="58">
        <v>1</v>
      </c>
      <c r="H442" s="46" t="s">
        <v>1052</v>
      </c>
      <c r="I442" s="47" t="s">
        <v>1054</v>
      </c>
      <c r="J442" s="48"/>
      <c r="K442" s="48"/>
      <c r="L442" s="49"/>
      <c r="M442" s="49"/>
      <c r="N442" s="49"/>
      <c r="O442" s="49"/>
      <c r="P442" s="49"/>
      <c r="Q442" s="49"/>
      <c r="R442" s="49"/>
      <c r="S442" s="49"/>
      <c r="T442" s="49">
        <v>2</v>
      </c>
      <c r="U442" s="50" t="s">
        <v>94</v>
      </c>
      <c r="W442"/>
      <c r="X442"/>
      <c r="Y442"/>
      <c r="Z442"/>
      <c r="AA442"/>
      <c r="AB442"/>
      <c r="AC442"/>
      <c r="AD442"/>
      <c r="AE442"/>
      <c r="AF442"/>
      <c r="AG442"/>
      <c r="AH442"/>
      <c r="AI442"/>
    </row>
    <row r="443" spans="1:35" ht="29" outlineLevel="2" x14ac:dyDescent="0.35">
      <c r="A443" s="1">
        <v>4</v>
      </c>
      <c r="B443" s="2" t="s">
        <v>1055</v>
      </c>
      <c r="C443" s="44"/>
      <c r="D443" s="51"/>
      <c r="E443" s="4"/>
      <c r="F443" s="52" t="s">
        <v>1056</v>
      </c>
      <c r="G443" s="58">
        <v>1</v>
      </c>
      <c r="H443" s="53" t="s">
        <v>1055</v>
      </c>
      <c r="I443" s="54" t="s">
        <v>1057</v>
      </c>
      <c r="J443" s="55"/>
      <c r="K443" s="56">
        <v>1</v>
      </c>
      <c r="L443" s="56">
        <v>2</v>
      </c>
      <c r="M443" s="56"/>
      <c r="N443" s="56"/>
      <c r="O443" s="56"/>
      <c r="P443" s="56"/>
      <c r="Q443" s="56"/>
      <c r="R443" s="56">
        <v>2</v>
      </c>
      <c r="S443" s="56">
        <v>2</v>
      </c>
      <c r="T443" s="49"/>
      <c r="U443" s="50"/>
      <c r="W443"/>
      <c r="X443"/>
      <c r="Y443"/>
      <c r="Z443"/>
      <c r="AA443"/>
      <c r="AB443"/>
      <c r="AC443"/>
      <c r="AD443"/>
      <c r="AE443"/>
      <c r="AF443"/>
      <c r="AG443"/>
      <c r="AH443"/>
      <c r="AI443"/>
    </row>
    <row r="444" spans="1:35" outlineLevel="2" x14ac:dyDescent="0.35">
      <c r="A444" s="1">
        <v>2</v>
      </c>
      <c r="B444" s="2" t="s">
        <v>85</v>
      </c>
      <c r="C444" s="4"/>
      <c r="D444" s="51"/>
      <c r="E444" s="4"/>
      <c r="F444" s="38">
        <v>8</v>
      </c>
      <c r="G444" s="58">
        <v>1</v>
      </c>
      <c r="H444" s="39" t="s">
        <v>85</v>
      </c>
      <c r="I444" s="60" t="s">
        <v>1058</v>
      </c>
      <c r="J444" s="41"/>
      <c r="K444" s="41"/>
      <c r="L444" s="41"/>
      <c r="M444" s="41"/>
      <c r="N444" s="42"/>
      <c r="O444" s="42"/>
      <c r="P444" s="42"/>
      <c r="Q444" s="42"/>
      <c r="R444" s="42"/>
      <c r="S444" s="42"/>
      <c r="T444" s="42"/>
      <c r="U444" s="43"/>
      <c r="W444"/>
      <c r="X444"/>
      <c r="Y444"/>
      <c r="Z444"/>
      <c r="AA444"/>
      <c r="AB444"/>
      <c r="AC444"/>
      <c r="AD444"/>
      <c r="AE444"/>
      <c r="AF444"/>
      <c r="AG444"/>
      <c r="AH444"/>
      <c r="AI444"/>
    </row>
    <row r="445" spans="1:35" ht="43.5" outlineLevel="2" x14ac:dyDescent="0.35">
      <c r="A445" s="1">
        <v>3</v>
      </c>
      <c r="B445" s="2" t="s">
        <v>89</v>
      </c>
      <c r="C445" s="44" t="s">
        <v>50</v>
      </c>
      <c r="D445" s="51">
        <v>88485</v>
      </c>
      <c r="E445" s="4" t="s">
        <v>45</v>
      </c>
      <c r="F445" s="4" t="s">
        <v>1059</v>
      </c>
      <c r="G445" s="58">
        <v>1</v>
      </c>
      <c r="H445" s="46" t="s">
        <v>89</v>
      </c>
      <c r="I445" s="47" t="s">
        <v>1060</v>
      </c>
      <c r="J445" s="48" t="s">
        <v>573</v>
      </c>
      <c r="K445" s="48"/>
      <c r="L445" s="49"/>
      <c r="M445" s="49"/>
      <c r="N445" s="49"/>
      <c r="O445" s="49"/>
      <c r="P445" s="49"/>
      <c r="Q445" s="49"/>
      <c r="R445" s="49"/>
      <c r="S445" s="49"/>
      <c r="T445" s="49">
        <v>790.43</v>
      </c>
      <c r="U445" s="50" t="s">
        <v>47</v>
      </c>
      <c r="W445"/>
      <c r="X445"/>
      <c r="Y445"/>
      <c r="Z445"/>
      <c r="AA445"/>
      <c r="AB445"/>
      <c r="AC445"/>
      <c r="AD445"/>
      <c r="AE445"/>
      <c r="AF445"/>
      <c r="AG445"/>
      <c r="AH445"/>
      <c r="AI445"/>
    </row>
    <row r="446" spans="1:35" outlineLevel="2" x14ac:dyDescent="0.35">
      <c r="A446" s="1">
        <v>4</v>
      </c>
      <c r="B446" s="2" t="s">
        <v>1061</v>
      </c>
      <c r="C446" s="44"/>
      <c r="D446" s="51"/>
      <c r="E446" s="4"/>
      <c r="F446" s="52" t="s">
        <v>1062</v>
      </c>
      <c r="G446" s="58">
        <v>1</v>
      </c>
      <c r="H446" s="53" t="s">
        <v>1061</v>
      </c>
      <c r="I446" s="54" t="s">
        <v>1063</v>
      </c>
      <c r="J446" s="55"/>
      <c r="K446" s="56">
        <v>1</v>
      </c>
      <c r="L446" s="56">
        <v>790.43000000000006</v>
      </c>
      <c r="M446" s="56"/>
      <c r="N446" s="56"/>
      <c r="O446" s="56"/>
      <c r="P446" s="56"/>
      <c r="Q446" s="56"/>
      <c r="R446" s="56">
        <v>790.43000000000006</v>
      </c>
      <c r="S446" s="56">
        <v>790.43</v>
      </c>
      <c r="T446" s="49"/>
      <c r="U446" s="50"/>
      <c r="W446"/>
      <c r="X446"/>
      <c r="Y446"/>
      <c r="Z446"/>
      <c r="AA446"/>
      <c r="AB446"/>
      <c r="AC446"/>
      <c r="AD446"/>
      <c r="AE446"/>
      <c r="AF446"/>
      <c r="AG446"/>
      <c r="AH446"/>
      <c r="AI446"/>
    </row>
    <row r="447" spans="1:35" ht="43.5" outlineLevel="2" x14ac:dyDescent="0.35">
      <c r="A447" s="1">
        <v>3</v>
      </c>
      <c r="B447" s="2" t="s">
        <v>1064</v>
      </c>
      <c r="C447" s="44" t="s">
        <v>50</v>
      </c>
      <c r="D447" s="51">
        <v>88495</v>
      </c>
      <c r="E447" s="4" t="s">
        <v>45</v>
      </c>
      <c r="F447" s="4" t="s">
        <v>1065</v>
      </c>
      <c r="G447" s="58">
        <v>1</v>
      </c>
      <c r="H447" s="46" t="s">
        <v>1064</v>
      </c>
      <c r="I447" s="47" t="s">
        <v>1066</v>
      </c>
      <c r="J447" s="48"/>
      <c r="K447" s="48"/>
      <c r="L447" s="49"/>
      <c r="M447" s="49"/>
      <c r="N447" s="49"/>
      <c r="O447" s="49"/>
      <c r="P447" s="49"/>
      <c r="Q447" s="49"/>
      <c r="R447" s="49"/>
      <c r="S447" s="49"/>
      <c r="T447" s="49">
        <v>790.43</v>
      </c>
      <c r="U447" s="50" t="s">
        <v>47</v>
      </c>
      <c r="W447"/>
      <c r="X447"/>
      <c r="Y447"/>
      <c r="Z447"/>
      <c r="AA447"/>
      <c r="AB447"/>
      <c r="AC447"/>
      <c r="AD447"/>
      <c r="AE447"/>
      <c r="AF447"/>
      <c r="AG447"/>
      <c r="AH447"/>
      <c r="AI447"/>
    </row>
    <row r="448" spans="1:35" outlineLevel="2" x14ac:dyDescent="0.35">
      <c r="A448" s="1">
        <v>4</v>
      </c>
      <c r="B448" s="2" t="s">
        <v>1067</v>
      </c>
      <c r="C448" s="44"/>
      <c r="D448" s="51"/>
      <c r="E448" s="4"/>
      <c r="F448" s="52" t="s">
        <v>1068</v>
      </c>
      <c r="G448" s="58">
        <v>1</v>
      </c>
      <c r="H448" s="53" t="s">
        <v>1067</v>
      </c>
      <c r="I448" s="54" t="s">
        <v>1069</v>
      </c>
      <c r="J448" s="55"/>
      <c r="K448" s="56">
        <v>1</v>
      </c>
      <c r="L448" s="56">
        <v>790.43</v>
      </c>
      <c r="M448" s="56"/>
      <c r="N448" s="56"/>
      <c r="O448" s="56"/>
      <c r="P448" s="56"/>
      <c r="Q448" s="56"/>
      <c r="R448" s="56">
        <v>790.43</v>
      </c>
      <c r="S448" s="56">
        <v>790.43</v>
      </c>
      <c r="T448" s="49"/>
      <c r="U448" s="50"/>
      <c r="W448"/>
      <c r="X448"/>
      <c r="Y448"/>
      <c r="Z448"/>
      <c r="AA448"/>
      <c r="AB448"/>
      <c r="AC448"/>
      <c r="AD448"/>
      <c r="AE448"/>
      <c r="AF448"/>
      <c r="AG448"/>
      <c r="AH448"/>
      <c r="AI448"/>
    </row>
    <row r="449" spans="1:35" ht="43.5" outlineLevel="2" x14ac:dyDescent="0.35">
      <c r="A449" s="1">
        <v>3</v>
      </c>
      <c r="B449" s="2" t="s">
        <v>1070</v>
      </c>
      <c r="C449" s="44" t="s">
        <v>50</v>
      </c>
      <c r="D449" s="51">
        <v>88489</v>
      </c>
      <c r="E449" s="4" t="s">
        <v>45</v>
      </c>
      <c r="F449" s="4" t="s">
        <v>1071</v>
      </c>
      <c r="G449" s="58">
        <v>1</v>
      </c>
      <c r="H449" s="46" t="s">
        <v>1070</v>
      </c>
      <c r="I449" s="47" t="s">
        <v>1072</v>
      </c>
      <c r="J449" s="48"/>
      <c r="K449" s="48"/>
      <c r="L449" s="49"/>
      <c r="M449" s="49"/>
      <c r="N449" s="49"/>
      <c r="O449" s="49"/>
      <c r="P449" s="49"/>
      <c r="Q449" s="49"/>
      <c r="R449" s="49"/>
      <c r="S449" s="49"/>
      <c r="T449" s="49">
        <v>790.43</v>
      </c>
      <c r="U449" s="50" t="s">
        <v>47</v>
      </c>
      <c r="W449"/>
      <c r="X449"/>
      <c r="Y449"/>
      <c r="Z449"/>
      <c r="AA449"/>
      <c r="AB449"/>
      <c r="AC449"/>
      <c r="AD449"/>
      <c r="AE449"/>
      <c r="AF449"/>
      <c r="AG449"/>
      <c r="AH449"/>
      <c r="AI449"/>
    </row>
    <row r="450" spans="1:35" outlineLevel="2" x14ac:dyDescent="0.35">
      <c r="A450" s="1">
        <v>4</v>
      </c>
      <c r="B450" s="2" t="s">
        <v>1073</v>
      </c>
      <c r="C450" s="44"/>
      <c r="D450" s="51"/>
      <c r="E450" s="4"/>
      <c r="F450" s="52" t="s">
        <v>1074</v>
      </c>
      <c r="G450" s="58">
        <v>1</v>
      </c>
      <c r="H450" s="53" t="s">
        <v>1073</v>
      </c>
      <c r="I450" s="54" t="s">
        <v>1069</v>
      </c>
      <c r="J450" s="55"/>
      <c r="K450" s="56">
        <v>1</v>
      </c>
      <c r="L450" s="56">
        <v>790.43</v>
      </c>
      <c r="M450" s="56"/>
      <c r="N450" s="56"/>
      <c r="O450" s="56"/>
      <c r="P450" s="56"/>
      <c r="Q450" s="56"/>
      <c r="R450" s="56">
        <v>790.43</v>
      </c>
      <c r="S450" s="56">
        <v>790.43</v>
      </c>
      <c r="T450" s="49"/>
      <c r="U450" s="50"/>
      <c r="W450"/>
      <c r="X450"/>
      <c r="Y450"/>
      <c r="Z450"/>
      <c r="AA450"/>
      <c r="AB450"/>
      <c r="AC450"/>
      <c r="AD450"/>
      <c r="AE450"/>
      <c r="AF450"/>
      <c r="AG450"/>
      <c r="AH450"/>
      <c r="AI450"/>
    </row>
    <row r="451" spans="1:35" ht="43.5" outlineLevel="2" x14ac:dyDescent="0.35">
      <c r="A451" s="1">
        <v>3</v>
      </c>
      <c r="B451" s="2" t="s">
        <v>1075</v>
      </c>
      <c r="C451" s="44" t="s">
        <v>50</v>
      </c>
      <c r="D451" s="51">
        <v>88484</v>
      </c>
      <c r="E451" s="4" t="s">
        <v>45</v>
      </c>
      <c r="F451" s="4" t="s">
        <v>1076</v>
      </c>
      <c r="G451" s="58">
        <v>1</v>
      </c>
      <c r="H451" s="46" t="s">
        <v>1075</v>
      </c>
      <c r="I451" s="47" t="s">
        <v>1077</v>
      </c>
      <c r="J451" s="48" t="s">
        <v>1078</v>
      </c>
      <c r="K451" s="48"/>
      <c r="L451" s="49"/>
      <c r="M451" s="49"/>
      <c r="N451" s="49"/>
      <c r="O451" s="49"/>
      <c r="P451" s="49"/>
      <c r="Q451" s="49"/>
      <c r="R451" s="49"/>
      <c r="S451" s="49"/>
      <c r="T451" s="49">
        <v>491.02</v>
      </c>
      <c r="U451" s="50" t="s">
        <v>47</v>
      </c>
      <c r="W451"/>
      <c r="X451"/>
      <c r="Y451"/>
      <c r="Z451"/>
      <c r="AA451"/>
      <c r="AB451"/>
      <c r="AC451"/>
      <c r="AD451"/>
      <c r="AE451"/>
      <c r="AF451"/>
      <c r="AG451"/>
      <c r="AH451"/>
      <c r="AI451"/>
    </row>
    <row r="452" spans="1:35" outlineLevel="2" x14ac:dyDescent="0.35">
      <c r="A452" s="1">
        <v>4</v>
      </c>
      <c r="B452" s="2" t="s">
        <v>1079</v>
      </c>
      <c r="C452" s="44"/>
      <c r="D452" s="51"/>
      <c r="E452" s="4"/>
      <c r="F452" s="52" t="s">
        <v>1080</v>
      </c>
      <c r="G452" s="58">
        <v>1</v>
      </c>
      <c r="H452" s="53" t="s">
        <v>1079</v>
      </c>
      <c r="I452" s="54" t="s">
        <v>1081</v>
      </c>
      <c r="J452" s="55"/>
      <c r="K452" s="56">
        <v>1</v>
      </c>
      <c r="L452" s="56">
        <v>491.02</v>
      </c>
      <c r="M452" s="56"/>
      <c r="N452" s="56"/>
      <c r="O452" s="56"/>
      <c r="P452" s="56"/>
      <c r="Q452" s="56"/>
      <c r="R452" s="56">
        <v>491.02</v>
      </c>
      <c r="S452" s="56">
        <v>491.02</v>
      </c>
      <c r="T452" s="49"/>
      <c r="U452" s="50"/>
      <c r="W452"/>
      <c r="X452"/>
      <c r="Y452"/>
      <c r="Z452"/>
      <c r="AA452"/>
      <c r="AB452"/>
      <c r="AC452"/>
      <c r="AD452"/>
      <c r="AE452"/>
      <c r="AF452"/>
      <c r="AG452"/>
      <c r="AH452"/>
      <c r="AI452"/>
    </row>
    <row r="453" spans="1:35" ht="43.5" outlineLevel="2" x14ac:dyDescent="0.35">
      <c r="A453" s="1">
        <v>3</v>
      </c>
      <c r="B453" s="2" t="s">
        <v>1082</v>
      </c>
      <c r="C453" s="44" t="s">
        <v>50</v>
      </c>
      <c r="D453" s="51">
        <v>88494</v>
      </c>
      <c r="E453" s="4" t="s">
        <v>45</v>
      </c>
      <c r="F453" s="4" t="s">
        <v>1083</v>
      </c>
      <c r="G453" s="58">
        <v>1</v>
      </c>
      <c r="H453" s="46" t="s">
        <v>1082</v>
      </c>
      <c r="I453" s="47" t="s">
        <v>1084</v>
      </c>
      <c r="J453" s="48"/>
      <c r="K453" s="48"/>
      <c r="L453" s="49"/>
      <c r="M453" s="49"/>
      <c r="N453" s="49"/>
      <c r="O453" s="49"/>
      <c r="P453" s="49"/>
      <c r="Q453" s="49"/>
      <c r="R453" s="49"/>
      <c r="S453" s="49"/>
      <c r="T453" s="49">
        <v>491.02</v>
      </c>
      <c r="U453" s="50" t="s">
        <v>47</v>
      </c>
      <c r="W453"/>
      <c r="X453"/>
      <c r="Y453"/>
      <c r="Z453"/>
      <c r="AA453"/>
      <c r="AB453"/>
      <c r="AC453"/>
      <c r="AD453"/>
      <c r="AE453"/>
      <c r="AF453"/>
      <c r="AG453"/>
      <c r="AH453"/>
      <c r="AI453"/>
    </row>
    <row r="454" spans="1:35" outlineLevel="2" x14ac:dyDescent="0.35">
      <c r="A454" s="1">
        <v>4</v>
      </c>
      <c r="B454" s="2" t="s">
        <v>1085</v>
      </c>
      <c r="C454" s="44"/>
      <c r="D454" s="51"/>
      <c r="E454" s="4"/>
      <c r="F454" s="52" t="s">
        <v>1086</v>
      </c>
      <c r="G454" s="58">
        <v>1</v>
      </c>
      <c r="H454" s="53" t="s">
        <v>1085</v>
      </c>
      <c r="I454" s="54" t="s">
        <v>1087</v>
      </c>
      <c r="J454" s="55"/>
      <c r="K454" s="56">
        <v>1</v>
      </c>
      <c r="L454" s="56">
        <v>491.02</v>
      </c>
      <c r="M454" s="56"/>
      <c r="N454" s="56"/>
      <c r="O454" s="56"/>
      <c r="P454" s="56"/>
      <c r="Q454" s="56"/>
      <c r="R454" s="56">
        <v>491.02</v>
      </c>
      <c r="S454" s="56">
        <v>491.02</v>
      </c>
      <c r="T454" s="49"/>
      <c r="U454" s="50"/>
      <c r="W454"/>
      <c r="X454"/>
      <c r="Y454"/>
      <c r="Z454"/>
      <c r="AA454"/>
      <c r="AB454"/>
      <c r="AC454"/>
      <c r="AD454"/>
      <c r="AE454"/>
      <c r="AF454"/>
      <c r="AG454"/>
      <c r="AH454"/>
      <c r="AI454"/>
    </row>
    <row r="455" spans="1:35" ht="43.5" outlineLevel="2" x14ac:dyDescent="0.35">
      <c r="A455" s="1">
        <v>3</v>
      </c>
      <c r="B455" s="2" t="s">
        <v>1088</v>
      </c>
      <c r="C455" s="44" t="s">
        <v>50</v>
      </c>
      <c r="D455" s="51">
        <v>88488</v>
      </c>
      <c r="E455" s="4" t="s">
        <v>45</v>
      </c>
      <c r="F455" s="4" t="s">
        <v>1089</v>
      </c>
      <c r="G455" s="58">
        <v>1</v>
      </c>
      <c r="H455" s="46" t="s">
        <v>1088</v>
      </c>
      <c r="I455" s="47" t="s">
        <v>1090</v>
      </c>
      <c r="J455" s="48"/>
      <c r="K455" s="48"/>
      <c r="L455" s="49"/>
      <c r="M455" s="49"/>
      <c r="N455" s="49"/>
      <c r="O455" s="49"/>
      <c r="P455" s="49"/>
      <c r="Q455" s="49"/>
      <c r="R455" s="49"/>
      <c r="S455" s="49"/>
      <c r="T455" s="49">
        <v>491.02</v>
      </c>
      <c r="U455" s="50" t="s">
        <v>47</v>
      </c>
      <c r="W455"/>
      <c r="X455"/>
      <c r="Y455"/>
      <c r="Z455"/>
      <c r="AA455"/>
      <c r="AB455"/>
      <c r="AC455"/>
      <c r="AD455"/>
      <c r="AE455"/>
      <c r="AF455"/>
      <c r="AG455"/>
      <c r="AH455"/>
      <c r="AI455"/>
    </row>
    <row r="456" spans="1:35" outlineLevel="2" x14ac:dyDescent="0.35">
      <c r="A456" s="1">
        <v>4</v>
      </c>
      <c r="B456" s="2" t="s">
        <v>1091</v>
      </c>
      <c r="C456" s="44"/>
      <c r="D456" s="51"/>
      <c r="E456" s="4"/>
      <c r="F456" s="52" t="s">
        <v>1092</v>
      </c>
      <c r="G456" s="58">
        <v>1</v>
      </c>
      <c r="H456" s="53" t="s">
        <v>1091</v>
      </c>
      <c r="I456" s="54" t="s">
        <v>1087</v>
      </c>
      <c r="J456" s="55"/>
      <c r="K456" s="56">
        <v>1</v>
      </c>
      <c r="L456" s="56">
        <v>491.02</v>
      </c>
      <c r="M456" s="56"/>
      <c r="N456" s="56"/>
      <c r="O456" s="56"/>
      <c r="P456" s="56"/>
      <c r="Q456" s="56"/>
      <c r="R456" s="56">
        <v>491.02</v>
      </c>
      <c r="S456" s="56">
        <v>491.02</v>
      </c>
      <c r="T456" s="49"/>
      <c r="U456" s="50"/>
      <c r="W456"/>
      <c r="X456"/>
      <c r="Y456"/>
      <c r="Z456"/>
      <c r="AA456"/>
      <c r="AB456"/>
      <c r="AC456"/>
      <c r="AD456"/>
      <c r="AE456"/>
      <c r="AF456"/>
      <c r="AG456"/>
      <c r="AH456"/>
      <c r="AI456"/>
    </row>
    <row r="457" spans="1:35" outlineLevel="2" x14ac:dyDescent="0.35">
      <c r="A457" s="1">
        <v>2</v>
      </c>
      <c r="B457" s="2" t="s">
        <v>92</v>
      </c>
      <c r="C457" s="4"/>
      <c r="D457" s="51"/>
      <c r="E457" s="4"/>
      <c r="F457" s="38">
        <v>9</v>
      </c>
      <c r="G457" s="58">
        <v>1</v>
      </c>
      <c r="H457" s="39" t="s">
        <v>92</v>
      </c>
      <c r="I457" s="60" t="s">
        <v>1093</v>
      </c>
      <c r="J457" s="41"/>
      <c r="K457" s="41"/>
      <c r="L457" s="41"/>
      <c r="M457" s="41"/>
      <c r="N457" s="42"/>
      <c r="O457" s="42"/>
      <c r="P457" s="42"/>
      <c r="Q457" s="42"/>
      <c r="R457" s="42"/>
      <c r="S457" s="42"/>
      <c r="T457" s="42"/>
      <c r="U457" s="43"/>
      <c r="W457"/>
      <c r="X457"/>
      <c r="Y457"/>
      <c r="Z457"/>
      <c r="AA457"/>
      <c r="AB457"/>
      <c r="AC457"/>
      <c r="AD457"/>
      <c r="AE457"/>
      <c r="AF457"/>
      <c r="AG457"/>
      <c r="AH457"/>
      <c r="AI457"/>
    </row>
    <row r="458" spans="1:35" ht="93" customHeight="1" outlineLevel="2" x14ac:dyDescent="0.35">
      <c r="A458" s="1">
        <v>3</v>
      </c>
      <c r="B458" s="2" t="s">
        <v>96</v>
      </c>
      <c r="C458" s="44" t="s">
        <v>50</v>
      </c>
      <c r="D458" s="51">
        <v>87894</v>
      </c>
      <c r="E458" s="4" t="s">
        <v>45</v>
      </c>
      <c r="F458" s="4" t="s">
        <v>1094</v>
      </c>
      <c r="G458" s="58">
        <v>1</v>
      </c>
      <c r="H458" s="46" t="s">
        <v>96</v>
      </c>
      <c r="I458" s="47" t="s">
        <v>1095</v>
      </c>
      <c r="J458" s="48"/>
      <c r="K458" s="48"/>
      <c r="L458" s="49"/>
      <c r="M458" s="49"/>
      <c r="N458" s="49"/>
      <c r="O458" s="49"/>
      <c r="P458" s="49"/>
      <c r="Q458" s="49"/>
      <c r="R458" s="49"/>
      <c r="S458" s="49"/>
      <c r="T458" s="49">
        <v>717.24</v>
      </c>
      <c r="U458" s="50" t="s">
        <v>47</v>
      </c>
      <c r="W458"/>
      <c r="X458"/>
      <c r="Y458"/>
      <c r="Z458"/>
      <c r="AA458"/>
      <c r="AB458"/>
      <c r="AC458"/>
      <c r="AD458"/>
      <c r="AE458"/>
      <c r="AF458"/>
      <c r="AG458"/>
      <c r="AH458"/>
      <c r="AI458"/>
    </row>
    <row r="459" spans="1:35" outlineLevel="2" x14ac:dyDescent="0.35">
      <c r="C459" s="44"/>
      <c r="D459" s="51"/>
      <c r="E459" s="4"/>
      <c r="G459" s="58"/>
      <c r="H459" s="46"/>
      <c r="I459" s="55" t="s">
        <v>182</v>
      </c>
      <c r="J459" s="48"/>
      <c r="K459" s="48"/>
      <c r="L459" s="49"/>
      <c r="M459" s="49"/>
      <c r="N459" s="49"/>
      <c r="O459" s="49"/>
      <c r="P459" s="49"/>
      <c r="Q459" s="49"/>
      <c r="R459" s="49"/>
      <c r="S459" s="49"/>
      <c r="T459" s="49"/>
      <c r="U459" s="50"/>
      <c r="W459"/>
      <c r="X459"/>
      <c r="Y459"/>
      <c r="Z459"/>
      <c r="AA459"/>
      <c r="AB459"/>
      <c r="AC459"/>
      <c r="AD459"/>
      <c r="AE459"/>
      <c r="AF459"/>
      <c r="AG459"/>
      <c r="AH459"/>
      <c r="AI459"/>
    </row>
    <row r="460" spans="1:35" outlineLevel="2" x14ac:dyDescent="0.35">
      <c r="A460" s="1">
        <v>4</v>
      </c>
      <c r="B460" s="2" t="s">
        <v>1096</v>
      </c>
      <c r="C460" s="44"/>
      <c r="D460" s="51"/>
      <c r="E460" s="4"/>
      <c r="F460" s="52" t="s">
        <v>1097</v>
      </c>
      <c r="G460" s="58">
        <v>1</v>
      </c>
      <c r="H460" s="53" t="s">
        <v>1096</v>
      </c>
      <c r="I460" s="54" t="s">
        <v>1098</v>
      </c>
      <c r="J460" s="55"/>
      <c r="K460" s="56">
        <v>1</v>
      </c>
      <c r="L460" s="56">
        <v>83.58</v>
      </c>
      <c r="M460" s="56"/>
      <c r="N460" s="56">
        <v>4</v>
      </c>
      <c r="O460" s="56"/>
      <c r="P460" s="56"/>
      <c r="Q460" s="56"/>
      <c r="R460" s="56">
        <v>334.32</v>
      </c>
      <c r="S460" s="56">
        <v>334.32</v>
      </c>
      <c r="T460" s="49"/>
      <c r="U460" s="50"/>
      <c r="W460"/>
      <c r="X460"/>
      <c r="Y460"/>
      <c r="Z460"/>
      <c r="AA460"/>
      <c r="AB460"/>
      <c r="AC460"/>
      <c r="AD460"/>
      <c r="AE460"/>
      <c r="AF460"/>
      <c r="AG460"/>
      <c r="AH460"/>
      <c r="AI460"/>
    </row>
    <row r="461" spans="1:35" outlineLevel="2" x14ac:dyDescent="0.35">
      <c r="A461" s="1">
        <v>4</v>
      </c>
      <c r="B461" s="2" t="s">
        <v>1099</v>
      </c>
      <c r="C461" s="44"/>
      <c r="D461" s="51"/>
      <c r="E461" s="4"/>
      <c r="F461" s="52" t="s">
        <v>1100</v>
      </c>
      <c r="G461" s="58">
        <v>1</v>
      </c>
      <c r="H461" s="53" t="s">
        <v>1099</v>
      </c>
      <c r="I461" s="54" t="s">
        <v>601</v>
      </c>
      <c r="J461" s="55"/>
      <c r="K461" s="56">
        <v>-3</v>
      </c>
      <c r="L461" s="56">
        <v>1</v>
      </c>
      <c r="M461" s="56"/>
      <c r="N461" s="56">
        <v>0.5</v>
      </c>
      <c r="O461" s="56"/>
      <c r="P461" s="56"/>
      <c r="Q461" s="56"/>
      <c r="R461" s="56">
        <v>0.5</v>
      </c>
      <c r="S461" s="56">
        <v>-1.5</v>
      </c>
      <c r="T461" s="49"/>
      <c r="U461" s="50"/>
      <c r="W461"/>
      <c r="X461"/>
      <c r="Y461"/>
      <c r="Z461"/>
      <c r="AA461"/>
      <c r="AB461"/>
      <c r="AC461"/>
      <c r="AD461"/>
      <c r="AE461"/>
      <c r="AF461"/>
      <c r="AG461"/>
      <c r="AH461"/>
      <c r="AI461"/>
    </row>
    <row r="462" spans="1:35" outlineLevel="2" x14ac:dyDescent="0.35">
      <c r="A462" s="1">
        <v>4</v>
      </c>
      <c r="B462" s="2" t="s">
        <v>1101</v>
      </c>
      <c r="C462" s="44"/>
      <c r="D462" s="51"/>
      <c r="E462" s="4"/>
      <c r="F462" s="52" t="s">
        <v>1102</v>
      </c>
      <c r="G462" s="58">
        <v>1</v>
      </c>
      <c r="H462" s="53" t="s">
        <v>1101</v>
      </c>
      <c r="I462" s="54" t="s">
        <v>586</v>
      </c>
      <c r="J462" s="55"/>
      <c r="K462" s="56">
        <v>-1</v>
      </c>
      <c r="L462" s="56">
        <v>1.1000000000000001</v>
      </c>
      <c r="M462" s="56"/>
      <c r="N462" s="56">
        <v>1.2</v>
      </c>
      <c r="O462" s="56"/>
      <c r="P462" s="56"/>
      <c r="Q462" s="56"/>
      <c r="R462" s="56">
        <v>1.32</v>
      </c>
      <c r="S462" s="56">
        <v>-1.32</v>
      </c>
      <c r="T462" s="49"/>
      <c r="U462" s="50"/>
      <c r="W462"/>
      <c r="X462"/>
      <c r="Y462"/>
      <c r="Z462"/>
      <c r="AA462"/>
      <c r="AB462"/>
      <c r="AC462"/>
      <c r="AD462"/>
      <c r="AE462"/>
      <c r="AF462"/>
      <c r="AG462"/>
      <c r="AH462"/>
      <c r="AI462"/>
    </row>
    <row r="463" spans="1:35" outlineLevel="2" x14ac:dyDescent="0.35">
      <c r="A463" s="1">
        <v>4</v>
      </c>
      <c r="B463" s="2" t="s">
        <v>1103</v>
      </c>
      <c r="C463" s="44"/>
      <c r="D463" s="51"/>
      <c r="E463" s="4"/>
      <c r="F463" s="52" t="s">
        <v>1104</v>
      </c>
      <c r="G463" s="58">
        <v>1</v>
      </c>
      <c r="H463" s="53" t="s">
        <v>1103</v>
      </c>
      <c r="I463" s="54" t="s">
        <v>612</v>
      </c>
      <c r="J463" s="55"/>
      <c r="K463" s="56">
        <v>-1</v>
      </c>
      <c r="L463" s="56">
        <v>2.5</v>
      </c>
      <c r="M463" s="56"/>
      <c r="N463" s="56">
        <v>0.5</v>
      </c>
      <c r="O463" s="56"/>
      <c r="P463" s="56"/>
      <c r="Q463" s="56"/>
      <c r="R463" s="56">
        <v>1.25</v>
      </c>
      <c r="S463" s="56">
        <v>-1.25</v>
      </c>
      <c r="T463" s="49"/>
      <c r="U463" s="50"/>
      <c r="W463"/>
      <c r="X463"/>
      <c r="Y463"/>
      <c r="Z463"/>
      <c r="AA463"/>
      <c r="AB463"/>
      <c r="AC463"/>
      <c r="AD463"/>
      <c r="AE463"/>
      <c r="AF463"/>
      <c r="AG463"/>
      <c r="AH463"/>
      <c r="AI463"/>
    </row>
    <row r="464" spans="1:35" outlineLevel="2" x14ac:dyDescent="0.35">
      <c r="A464" s="1">
        <v>4</v>
      </c>
      <c r="B464" s="2" t="s">
        <v>1105</v>
      </c>
      <c r="C464" s="44"/>
      <c r="D464" s="51"/>
      <c r="E464" s="4"/>
      <c r="F464" s="52" t="s">
        <v>1106</v>
      </c>
      <c r="G464" s="58">
        <v>1</v>
      </c>
      <c r="H464" s="53" t="s">
        <v>1105</v>
      </c>
      <c r="I464" s="54" t="s">
        <v>718</v>
      </c>
      <c r="J464" s="55"/>
      <c r="K464" s="56">
        <v>-1</v>
      </c>
      <c r="L464" s="56">
        <v>5.13</v>
      </c>
      <c r="M464" s="56"/>
      <c r="N464" s="56">
        <v>2.9</v>
      </c>
      <c r="O464" s="56"/>
      <c r="P464" s="56"/>
      <c r="Q464" s="56"/>
      <c r="R464" s="56">
        <v>14.876999999999999</v>
      </c>
      <c r="S464" s="56">
        <v>-14.88</v>
      </c>
      <c r="T464" s="49"/>
      <c r="U464" s="50"/>
      <c r="W464"/>
      <c r="X464"/>
      <c r="Y464"/>
      <c r="Z464"/>
      <c r="AA464"/>
      <c r="AB464"/>
      <c r="AC464"/>
      <c r="AD464"/>
      <c r="AE464"/>
      <c r="AF464"/>
      <c r="AG464"/>
      <c r="AH464"/>
      <c r="AI464"/>
    </row>
    <row r="465" spans="1:35" outlineLevel="2" x14ac:dyDescent="0.35">
      <c r="A465" s="1">
        <v>4</v>
      </c>
      <c r="B465" s="2" t="s">
        <v>1107</v>
      </c>
      <c r="C465" s="44"/>
      <c r="D465" s="51"/>
      <c r="E465" s="4"/>
      <c r="F465" s="52" t="s">
        <v>1108</v>
      </c>
      <c r="G465" s="58">
        <v>1</v>
      </c>
      <c r="H465" s="53" t="s">
        <v>1107</v>
      </c>
      <c r="I465" s="55" t="s">
        <v>685</v>
      </c>
      <c r="J465" s="55"/>
      <c r="K465" s="56"/>
      <c r="L465" s="56"/>
      <c r="M465" s="56"/>
      <c r="N465" s="56"/>
      <c r="O465" s="56"/>
      <c r="P465" s="56"/>
      <c r="Q465" s="56"/>
      <c r="R465" s="56"/>
      <c r="S465" s="56"/>
      <c r="T465" s="49"/>
      <c r="U465" s="50"/>
      <c r="W465"/>
      <c r="X465"/>
      <c r="Y465"/>
      <c r="Z465"/>
      <c r="AA465"/>
      <c r="AB465"/>
      <c r="AC465"/>
      <c r="AD465"/>
      <c r="AE465"/>
      <c r="AF465"/>
      <c r="AG465"/>
      <c r="AH465"/>
      <c r="AI465"/>
    </row>
    <row r="466" spans="1:35" outlineLevel="2" x14ac:dyDescent="0.35">
      <c r="A466" s="1">
        <v>4</v>
      </c>
      <c r="B466" s="2" t="s">
        <v>1109</v>
      </c>
      <c r="C466" s="44"/>
      <c r="D466" s="51"/>
      <c r="E466" s="4"/>
      <c r="F466" s="52" t="s">
        <v>1110</v>
      </c>
      <c r="G466" s="58">
        <v>1</v>
      </c>
      <c r="H466" s="53" t="s">
        <v>1109</v>
      </c>
      <c r="I466" s="54" t="s">
        <v>1098</v>
      </c>
      <c r="J466" s="55"/>
      <c r="K466" s="56">
        <v>1</v>
      </c>
      <c r="L466" s="56">
        <v>28.15</v>
      </c>
      <c r="M466" s="56"/>
      <c r="N466" s="56">
        <v>4.5999999999999996</v>
      </c>
      <c r="O466" s="56"/>
      <c r="P466" s="56"/>
      <c r="Q466" s="56"/>
      <c r="R466" s="56">
        <v>129.48999999999998</v>
      </c>
      <c r="S466" s="56">
        <v>129.49</v>
      </c>
      <c r="T466" s="49"/>
      <c r="U466" s="50"/>
      <c r="W466"/>
      <c r="X466"/>
      <c r="Y466"/>
      <c r="Z466"/>
      <c r="AA466"/>
      <c r="AB466"/>
      <c r="AC466"/>
      <c r="AD466"/>
      <c r="AE466"/>
      <c r="AF466"/>
      <c r="AG466"/>
      <c r="AH466"/>
      <c r="AI466"/>
    </row>
    <row r="467" spans="1:35" outlineLevel="2" x14ac:dyDescent="0.35">
      <c r="A467" s="1">
        <v>4</v>
      </c>
      <c r="B467" s="2" t="s">
        <v>1111</v>
      </c>
      <c r="C467" s="44"/>
      <c r="D467" s="51"/>
      <c r="E467" s="4"/>
      <c r="F467" s="52" t="s">
        <v>1112</v>
      </c>
      <c r="G467" s="58">
        <v>1</v>
      </c>
      <c r="H467" s="53" t="s">
        <v>1111</v>
      </c>
      <c r="I467" s="54" t="s">
        <v>887</v>
      </c>
      <c r="J467" s="55"/>
      <c r="K467" s="56">
        <v>-1</v>
      </c>
      <c r="L467" s="56">
        <v>1.8</v>
      </c>
      <c r="M467" s="56"/>
      <c r="N467" s="56">
        <v>2.1</v>
      </c>
      <c r="O467" s="56"/>
      <c r="P467" s="56"/>
      <c r="Q467" s="56"/>
      <c r="R467" s="56">
        <v>3.7800000000000002</v>
      </c>
      <c r="S467" s="56">
        <v>-3.78</v>
      </c>
      <c r="T467" s="49"/>
      <c r="U467" s="50"/>
      <c r="W467"/>
      <c r="X467"/>
      <c r="Y467"/>
      <c r="Z467"/>
      <c r="AA467"/>
      <c r="AB467"/>
      <c r="AC467"/>
      <c r="AD467"/>
      <c r="AE467"/>
      <c r="AF467"/>
      <c r="AG467"/>
      <c r="AH467"/>
      <c r="AI467"/>
    </row>
    <row r="468" spans="1:35" outlineLevel="2" x14ac:dyDescent="0.35">
      <c r="A468" s="1">
        <v>4</v>
      </c>
      <c r="B468" s="2" t="s">
        <v>1113</v>
      </c>
      <c r="C468" s="44"/>
      <c r="D468" s="51"/>
      <c r="E468" s="4"/>
      <c r="F468" s="52" t="s">
        <v>1114</v>
      </c>
      <c r="G468" s="58">
        <v>1</v>
      </c>
      <c r="H468" s="53" t="s">
        <v>1113</v>
      </c>
      <c r="I468" s="55" t="s">
        <v>700</v>
      </c>
      <c r="J468" s="56"/>
      <c r="K468" s="56"/>
      <c r="L468" s="56"/>
      <c r="M468" s="56"/>
      <c r="N468" s="56"/>
      <c r="O468" s="56"/>
      <c r="P468" s="56"/>
      <c r="Q468" s="56"/>
      <c r="R468" s="56">
        <v>1</v>
      </c>
      <c r="S468" s="56">
        <v>0</v>
      </c>
      <c r="T468" s="49"/>
      <c r="U468" s="50"/>
      <c r="W468"/>
      <c r="X468"/>
      <c r="Y468"/>
      <c r="Z468"/>
      <c r="AA468"/>
      <c r="AB468"/>
      <c r="AC468"/>
      <c r="AD468"/>
      <c r="AE468"/>
      <c r="AF468"/>
      <c r="AG468"/>
      <c r="AH468"/>
      <c r="AI468"/>
    </row>
    <row r="469" spans="1:35" outlineLevel="2" x14ac:dyDescent="0.35">
      <c r="A469" s="1">
        <v>4</v>
      </c>
      <c r="B469" s="2" t="s">
        <v>1115</v>
      </c>
      <c r="C469" s="44"/>
      <c r="D469" s="51"/>
      <c r="E469" s="4"/>
      <c r="F469" s="52" t="s">
        <v>1116</v>
      </c>
      <c r="G469" s="58">
        <v>1</v>
      </c>
      <c r="H469" s="53" t="s">
        <v>1115</v>
      </c>
      <c r="I469" s="54" t="s">
        <v>1098</v>
      </c>
      <c r="J469" s="55"/>
      <c r="K469" s="56">
        <v>1</v>
      </c>
      <c r="L469" s="56">
        <v>75.749999999999986</v>
      </c>
      <c r="M469" s="56"/>
      <c r="N469" s="56">
        <v>4</v>
      </c>
      <c r="O469" s="56"/>
      <c r="P469" s="56"/>
      <c r="Q469" s="56"/>
      <c r="R469" s="56">
        <v>302.99999999999994</v>
      </c>
      <c r="S469" s="56">
        <v>303</v>
      </c>
      <c r="T469" s="49"/>
      <c r="U469" s="50"/>
      <c r="W469"/>
      <c r="X469"/>
      <c r="Y469"/>
      <c r="Z469"/>
      <c r="AA469"/>
      <c r="AB469"/>
      <c r="AC469"/>
      <c r="AD469"/>
      <c r="AE469"/>
      <c r="AF469"/>
      <c r="AG469"/>
      <c r="AH469"/>
      <c r="AI469"/>
    </row>
    <row r="470" spans="1:35" outlineLevel="2" x14ac:dyDescent="0.35">
      <c r="A470" s="1">
        <v>4</v>
      </c>
      <c r="B470" s="2" t="s">
        <v>1117</v>
      </c>
      <c r="C470" s="44"/>
      <c r="D470" s="51"/>
      <c r="E470" s="4"/>
      <c r="F470" s="52" t="s">
        <v>1118</v>
      </c>
      <c r="G470" s="58">
        <v>1</v>
      </c>
      <c r="H470" s="53" t="s">
        <v>1117</v>
      </c>
      <c r="I470" s="54" t="s">
        <v>601</v>
      </c>
      <c r="J470" s="55"/>
      <c r="K470" s="56">
        <v>-4</v>
      </c>
      <c r="L470" s="56">
        <v>1</v>
      </c>
      <c r="M470" s="56"/>
      <c r="N470" s="56">
        <v>0.5</v>
      </c>
      <c r="O470" s="56"/>
      <c r="P470" s="56"/>
      <c r="Q470" s="56"/>
      <c r="R470" s="56">
        <v>0.5</v>
      </c>
      <c r="S470" s="56">
        <v>-2</v>
      </c>
      <c r="T470" s="49"/>
      <c r="U470" s="50"/>
      <c r="W470"/>
      <c r="X470"/>
      <c r="Y470"/>
      <c r="Z470"/>
      <c r="AA470"/>
      <c r="AB470"/>
      <c r="AC470"/>
      <c r="AD470"/>
      <c r="AE470"/>
      <c r="AF470"/>
      <c r="AG470"/>
      <c r="AH470"/>
      <c r="AI470"/>
    </row>
    <row r="471" spans="1:35" outlineLevel="2" x14ac:dyDescent="0.35">
      <c r="A471" s="1">
        <v>4</v>
      </c>
      <c r="B471" s="2" t="s">
        <v>1119</v>
      </c>
      <c r="C471" s="44"/>
      <c r="D471" s="51"/>
      <c r="E471" s="4"/>
      <c r="F471" s="52" t="s">
        <v>1120</v>
      </c>
      <c r="G471" s="58">
        <v>1</v>
      </c>
      <c r="H471" s="53" t="s">
        <v>1119</v>
      </c>
      <c r="I471" s="54" t="s">
        <v>586</v>
      </c>
      <c r="J471" s="55"/>
      <c r="K471" s="56">
        <v>-1</v>
      </c>
      <c r="L471" s="56">
        <v>1.1000000000000001</v>
      </c>
      <c r="M471" s="56"/>
      <c r="N471" s="56">
        <v>1.2</v>
      </c>
      <c r="O471" s="56"/>
      <c r="P471" s="56"/>
      <c r="Q471" s="56"/>
      <c r="R471" s="56">
        <v>1.32</v>
      </c>
      <c r="S471" s="56">
        <v>-1.32</v>
      </c>
      <c r="T471" s="49"/>
      <c r="U471" s="50"/>
      <c r="W471"/>
      <c r="X471"/>
      <c r="Y471"/>
      <c r="Z471"/>
      <c r="AA471"/>
      <c r="AB471"/>
      <c r="AC471"/>
      <c r="AD471"/>
      <c r="AE471"/>
      <c r="AF471"/>
      <c r="AG471"/>
      <c r="AH471"/>
      <c r="AI471"/>
    </row>
    <row r="472" spans="1:35" outlineLevel="2" x14ac:dyDescent="0.35">
      <c r="A472" s="1">
        <v>4</v>
      </c>
      <c r="B472" s="2" t="s">
        <v>1121</v>
      </c>
      <c r="C472" s="44"/>
      <c r="D472" s="51"/>
      <c r="E472" s="4"/>
      <c r="F472" s="52" t="s">
        <v>1122</v>
      </c>
      <c r="G472" s="58">
        <v>1</v>
      </c>
      <c r="H472" s="53" t="s">
        <v>1121</v>
      </c>
      <c r="I472" s="54" t="s">
        <v>612</v>
      </c>
      <c r="J472" s="55"/>
      <c r="K472" s="56">
        <v>-1</v>
      </c>
      <c r="L472" s="56">
        <v>2.5</v>
      </c>
      <c r="M472" s="56"/>
      <c r="N472" s="56">
        <v>0.5</v>
      </c>
      <c r="O472" s="56"/>
      <c r="P472" s="56"/>
      <c r="Q472" s="56"/>
      <c r="R472" s="56">
        <v>1.25</v>
      </c>
      <c r="S472" s="56">
        <v>-1.25</v>
      </c>
      <c r="T472" s="49"/>
      <c r="U472" s="50"/>
      <c r="W472"/>
      <c r="X472"/>
      <c r="Y472"/>
      <c r="Z472"/>
      <c r="AA472"/>
      <c r="AB472"/>
      <c r="AC472"/>
      <c r="AD472"/>
      <c r="AE472"/>
      <c r="AF472"/>
      <c r="AG472"/>
      <c r="AH472"/>
      <c r="AI472"/>
    </row>
    <row r="473" spans="1:35" outlineLevel="2" x14ac:dyDescent="0.35">
      <c r="A473" s="1">
        <v>4</v>
      </c>
      <c r="B473" s="2" t="s">
        <v>1123</v>
      </c>
      <c r="C473" s="44"/>
      <c r="D473" s="51"/>
      <c r="E473" s="4"/>
      <c r="F473" s="52" t="s">
        <v>1124</v>
      </c>
      <c r="G473" s="58">
        <v>1</v>
      </c>
      <c r="H473" s="53" t="s">
        <v>1123</v>
      </c>
      <c r="I473" s="54" t="s">
        <v>718</v>
      </c>
      <c r="J473" s="55"/>
      <c r="K473" s="56">
        <v>-1</v>
      </c>
      <c r="L473" s="56">
        <v>6.52</v>
      </c>
      <c r="M473" s="56"/>
      <c r="N473" s="56">
        <v>2.9</v>
      </c>
      <c r="O473" s="56"/>
      <c r="P473" s="56"/>
      <c r="Q473" s="56"/>
      <c r="R473" s="56">
        <v>18.907999999999998</v>
      </c>
      <c r="S473" s="56">
        <v>-18.91</v>
      </c>
      <c r="T473" s="49"/>
      <c r="U473" s="50"/>
      <c r="W473"/>
      <c r="X473"/>
      <c r="Y473"/>
      <c r="Z473"/>
      <c r="AA473"/>
      <c r="AB473"/>
      <c r="AC473"/>
      <c r="AD473"/>
      <c r="AE473"/>
      <c r="AF473"/>
      <c r="AG473"/>
      <c r="AH473"/>
      <c r="AI473"/>
    </row>
    <row r="474" spans="1:35" outlineLevel="2" x14ac:dyDescent="0.35">
      <c r="A474" s="1">
        <v>4</v>
      </c>
      <c r="B474" s="2" t="s">
        <v>1125</v>
      </c>
      <c r="C474" s="44"/>
      <c r="D474" s="51"/>
      <c r="E474" s="4"/>
      <c r="F474" s="52" t="s">
        <v>1126</v>
      </c>
      <c r="G474" s="58">
        <v>1</v>
      </c>
      <c r="H474" s="53" t="s">
        <v>1125</v>
      </c>
      <c r="I474" s="54" t="s">
        <v>1127</v>
      </c>
      <c r="J474" s="55"/>
      <c r="K474" s="56">
        <v>-2</v>
      </c>
      <c r="L474" s="56">
        <v>0.8</v>
      </c>
      <c r="M474" s="56"/>
      <c r="N474" s="56">
        <v>2.1</v>
      </c>
      <c r="O474" s="56"/>
      <c r="P474" s="56"/>
      <c r="Q474" s="56"/>
      <c r="R474" s="56">
        <v>1.6800000000000002</v>
      </c>
      <c r="S474" s="56">
        <v>-3.36</v>
      </c>
      <c r="T474" s="49"/>
      <c r="U474" s="50"/>
      <c r="W474"/>
      <c r="X474"/>
      <c r="Y474"/>
      <c r="Z474"/>
      <c r="AA474"/>
      <c r="AB474"/>
      <c r="AC474"/>
      <c r="AD474"/>
      <c r="AE474"/>
      <c r="AF474"/>
      <c r="AG474"/>
      <c r="AH474"/>
      <c r="AI474"/>
    </row>
    <row r="475" spans="1:35" ht="104.4" customHeight="1" outlineLevel="2" x14ac:dyDescent="0.35">
      <c r="A475" s="1">
        <v>3</v>
      </c>
      <c r="B475" s="2" t="s">
        <v>1128</v>
      </c>
      <c r="C475" s="44" t="s">
        <v>50</v>
      </c>
      <c r="D475" s="51">
        <v>104233</v>
      </c>
      <c r="E475" s="4" t="s">
        <v>45</v>
      </c>
      <c r="F475" s="4" t="s">
        <v>1129</v>
      </c>
      <c r="G475" s="58">
        <v>1</v>
      </c>
      <c r="H475" s="46" t="s">
        <v>1128</v>
      </c>
      <c r="I475" s="47" t="s">
        <v>1130</v>
      </c>
      <c r="J475" s="48"/>
      <c r="K475" s="48"/>
      <c r="L475" s="49"/>
      <c r="M475" s="49"/>
      <c r="N475" s="49"/>
      <c r="O475" s="49"/>
      <c r="P475" s="49"/>
      <c r="Q475" s="49"/>
      <c r="R475" s="49"/>
      <c r="S475" s="49"/>
      <c r="T475" s="49">
        <v>717.24</v>
      </c>
      <c r="U475" s="50" t="s">
        <v>47</v>
      </c>
      <c r="W475"/>
      <c r="X475"/>
      <c r="Y475"/>
      <c r="Z475"/>
      <c r="AA475"/>
      <c r="AB475"/>
      <c r="AC475"/>
      <c r="AD475"/>
      <c r="AE475"/>
      <c r="AF475"/>
      <c r="AG475"/>
      <c r="AH475"/>
      <c r="AI475"/>
    </row>
    <row r="476" spans="1:35" outlineLevel="2" x14ac:dyDescent="0.35">
      <c r="A476" s="1">
        <v>4</v>
      </c>
      <c r="B476" s="2" t="s">
        <v>1131</v>
      </c>
      <c r="C476" s="44"/>
      <c r="D476" s="51"/>
      <c r="E476" s="4"/>
      <c r="F476" s="52" t="s">
        <v>1132</v>
      </c>
      <c r="G476" s="58">
        <v>1</v>
      </c>
      <c r="H476" s="53" t="s">
        <v>1131</v>
      </c>
      <c r="I476" s="54" t="s">
        <v>1133</v>
      </c>
      <c r="J476" s="55"/>
      <c r="K476" s="56">
        <v>1</v>
      </c>
      <c r="L476" s="56">
        <v>717.24</v>
      </c>
      <c r="M476" s="56"/>
      <c r="N476" s="56"/>
      <c r="O476" s="56"/>
      <c r="P476" s="56"/>
      <c r="Q476" s="56"/>
      <c r="R476" s="56">
        <v>717.24</v>
      </c>
      <c r="S476" s="56">
        <v>717.24</v>
      </c>
      <c r="T476" s="49"/>
      <c r="U476" s="50"/>
      <c r="W476"/>
      <c r="X476"/>
      <c r="Y476"/>
      <c r="Z476"/>
      <c r="AA476"/>
      <c r="AB476"/>
      <c r="AC476"/>
      <c r="AD476"/>
      <c r="AE476"/>
      <c r="AF476"/>
      <c r="AG476"/>
      <c r="AH476"/>
      <c r="AI476"/>
    </row>
    <row r="477" spans="1:35" ht="37.25" customHeight="1" outlineLevel="2" x14ac:dyDescent="0.35">
      <c r="A477" s="1">
        <v>3</v>
      </c>
      <c r="B477" s="2" t="s">
        <v>1134</v>
      </c>
      <c r="C477" s="44" t="s">
        <v>44</v>
      </c>
      <c r="D477" s="51">
        <v>4</v>
      </c>
      <c r="E477" s="4" t="s">
        <v>45</v>
      </c>
      <c r="F477" s="4" t="s">
        <v>1135</v>
      </c>
      <c r="G477" s="58">
        <v>1</v>
      </c>
      <c r="H477" s="46" t="s">
        <v>1134</v>
      </c>
      <c r="I477" s="47" t="s">
        <v>1136</v>
      </c>
      <c r="J477" s="48"/>
      <c r="K477" s="48"/>
      <c r="L477" s="49"/>
      <c r="M477" s="49"/>
      <c r="N477" s="49"/>
      <c r="O477" s="49"/>
      <c r="P477" s="49"/>
      <c r="Q477" s="49"/>
      <c r="R477" s="49"/>
      <c r="S477" s="49"/>
      <c r="T477" s="49">
        <v>59.83</v>
      </c>
      <c r="U477" s="50" t="s">
        <v>47</v>
      </c>
      <c r="W477"/>
      <c r="X477"/>
      <c r="Y477"/>
      <c r="Z477"/>
      <c r="AA477"/>
      <c r="AB477"/>
      <c r="AC477"/>
      <c r="AD477"/>
      <c r="AE477"/>
      <c r="AF477"/>
      <c r="AG477"/>
      <c r="AH477"/>
      <c r="AI477"/>
    </row>
    <row r="478" spans="1:35" ht="29" outlineLevel="2" x14ac:dyDescent="0.35">
      <c r="A478" s="1">
        <v>4</v>
      </c>
      <c r="B478" s="2" t="s">
        <v>1137</v>
      </c>
      <c r="C478" s="44"/>
      <c r="D478" s="51"/>
      <c r="E478" s="4"/>
      <c r="F478" s="52" t="s">
        <v>1138</v>
      </c>
      <c r="G478" s="58">
        <v>1</v>
      </c>
      <c r="H478" s="53" t="s">
        <v>1137</v>
      </c>
      <c r="I478" s="54" t="s">
        <v>1139</v>
      </c>
      <c r="J478" s="55"/>
      <c r="K478" s="56">
        <v>1</v>
      </c>
      <c r="L478" s="56">
        <v>13.12</v>
      </c>
      <c r="M478" s="56"/>
      <c r="N478" s="56">
        <v>4.5599999999999996</v>
      </c>
      <c r="O478" s="56"/>
      <c r="P478" s="56"/>
      <c r="Q478" s="56"/>
      <c r="R478" s="56">
        <v>59.827199999999991</v>
      </c>
      <c r="S478" s="56">
        <v>59.83</v>
      </c>
      <c r="T478" s="49"/>
      <c r="U478" s="50"/>
      <c r="W478"/>
      <c r="X478"/>
      <c r="Y478"/>
      <c r="Z478"/>
      <c r="AA478"/>
      <c r="AB478"/>
      <c r="AC478"/>
      <c r="AD478"/>
      <c r="AE478"/>
      <c r="AF478"/>
      <c r="AG478"/>
      <c r="AH478"/>
      <c r="AI478"/>
    </row>
    <row r="479" spans="1:35" ht="76.5" customHeight="1" outlineLevel="2" x14ac:dyDescent="0.35">
      <c r="A479" s="1">
        <v>3</v>
      </c>
      <c r="B479" s="2" t="s">
        <v>1140</v>
      </c>
      <c r="C479" s="44" t="s">
        <v>44</v>
      </c>
      <c r="D479" s="51">
        <v>6</v>
      </c>
      <c r="E479" s="4" t="s">
        <v>45</v>
      </c>
      <c r="F479" s="4" t="s">
        <v>1141</v>
      </c>
      <c r="G479" s="58">
        <v>1</v>
      </c>
      <c r="H479" s="46" t="s">
        <v>1140</v>
      </c>
      <c r="I479" s="47" t="s">
        <v>1142</v>
      </c>
      <c r="J479" s="48"/>
      <c r="K479" s="48"/>
      <c r="L479" s="49"/>
      <c r="M479" s="49"/>
      <c r="N479" s="49"/>
      <c r="O479" s="49"/>
      <c r="P479" s="49"/>
      <c r="Q479" s="49"/>
      <c r="R479" s="49"/>
      <c r="S479" s="49"/>
      <c r="T479" s="49">
        <v>80.44</v>
      </c>
      <c r="U479" s="50" t="s">
        <v>1143</v>
      </c>
      <c r="W479"/>
      <c r="X479"/>
      <c r="Y479"/>
      <c r="Z479"/>
      <c r="AA479"/>
      <c r="AB479"/>
      <c r="AC479"/>
      <c r="AD479"/>
      <c r="AE479"/>
      <c r="AF479"/>
      <c r="AG479"/>
      <c r="AH479"/>
      <c r="AI479"/>
    </row>
    <row r="480" spans="1:35" outlineLevel="2" x14ac:dyDescent="0.35">
      <c r="A480" s="1">
        <v>4</v>
      </c>
      <c r="B480" s="2" t="s">
        <v>1144</v>
      </c>
      <c r="C480" s="44"/>
      <c r="D480" s="51"/>
      <c r="E480" s="4"/>
      <c r="F480" s="52" t="s">
        <v>1145</v>
      </c>
      <c r="G480" s="58">
        <v>1</v>
      </c>
      <c r="H480" s="53" t="s">
        <v>1144</v>
      </c>
      <c r="I480" s="54" t="s">
        <v>182</v>
      </c>
      <c r="J480" s="55"/>
      <c r="K480" s="56">
        <v>1</v>
      </c>
      <c r="L480" s="56">
        <v>9.5</v>
      </c>
      <c r="M480" s="56"/>
      <c r="N480" s="56">
        <v>4</v>
      </c>
      <c r="O480" s="56"/>
      <c r="P480" s="56"/>
      <c r="Q480" s="56"/>
      <c r="R480" s="56">
        <v>38</v>
      </c>
      <c r="S480" s="56">
        <v>38</v>
      </c>
      <c r="T480" s="49"/>
      <c r="U480" s="50"/>
      <c r="W480"/>
      <c r="X480"/>
      <c r="Y480"/>
      <c r="Z480"/>
      <c r="AA480"/>
      <c r="AB480"/>
      <c r="AC480"/>
      <c r="AD480"/>
      <c r="AE480"/>
      <c r="AF480"/>
      <c r="AG480"/>
      <c r="AH480"/>
      <c r="AI480"/>
    </row>
    <row r="481" spans="1:35" outlineLevel="2" x14ac:dyDescent="0.35">
      <c r="A481" s="1">
        <v>4</v>
      </c>
      <c r="B481" s="2" t="s">
        <v>1146</v>
      </c>
      <c r="C481" s="44"/>
      <c r="D481" s="51"/>
      <c r="E481" s="4"/>
      <c r="F481" s="52" t="s">
        <v>1147</v>
      </c>
      <c r="G481" s="58">
        <v>1</v>
      </c>
      <c r="H481" s="53" t="s">
        <v>1146</v>
      </c>
      <c r="I481" s="54" t="s">
        <v>685</v>
      </c>
      <c r="J481" s="55"/>
      <c r="K481" s="56">
        <v>1</v>
      </c>
      <c r="L481" s="56">
        <v>1.4</v>
      </c>
      <c r="M481" s="56"/>
      <c r="N481" s="56">
        <v>8.6</v>
      </c>
      <c r="O481" s="56"/>
      <c r="P481" s="56"/>
      <c r="Q481" s="56"/>
      <c r="R481" s="56">
        <v>12.04</v>
      </c>
      <c r="S481" s="56">
        <v>12.04</v>
      </c>
      <c r="T481" s="49"/>
      <c r="U481" s="50"/>
      <c r="W481"/>
      <c r="X481"/>
      <c r="Y481"/>
      <c r="Z481"/>
      <c r="AA481"/>
      <c r="AB481"/>
      <c r="AC481"/>
      <c r="AD481"/>
      <c r="AE481"/>
      <c r="AF481"/>
      <c r="AG481"/>
      <c r="AH481"/>
      <c r="AI481"/>
    </row>
    <row r="482" spans="1:35" outlineLevel="2" x14ac:dyDescent="0.35">
      <c r="A482" s="1">
        <v>4</v>
      </c>
      <c r="B482" s="2" t="s">
        <v>1148</v>
      </c>
      <c r="C482" s="44"/>
      <c r="D482" s="51"/>
      <c r="E482" s="4"/>
      <c r="F482" s="52" t="s">
        <v>1149</v>
      </c>
      <c r="G482" s="58">
        <v>1</v>
      </c>
      <c r="H482" s="53" t="s">
        <v>1148</v>
      </c>
      <c r="I482" s="54" t="s">
        <v>700</v>
      </c>
      <c r="J482" s="55"/>
      <c r="K482" s="56">
        <v>1</v>
      </c>
      <c r="L482" s="56">
        <v>7.6</v>
      </c>
      <c r="M482" s="56"/>
      <c r="N482" s="56">
        <v>4</v>
      </c>
      <c r="O482" s="56"/>
      <c r="P482" s="56"/>
      <c r="Q482" s="56"/>
      <c r="R482" s="56">
        <v>30.4</v>
      </c>
      <c r="S482" s="56">
        <v>30.4</v>
      </c>
      <c r="T482" s="49"/>
      <c r="U482" s="50"/>
      <c r="W482"/>
      <c r="X482"/>
      <c r="Y482"/>
      <c r="Z482"/>
      <c r="AA482"/>
      <c r="AB482"/>
      <c r="AC482"/>
      <c r="AD482"/>
      <c r="AE482"/>
      <c r="AF482"/>
      <c r="AG482"/>
      <c r="AH482"/>
      <c r="AI482"/>
    </row>
    <row r="483" spans="1:35" ht="81" customHeight="1" outlineLevel="2" x14ac:dyDescent="0.35">
      <c r="A483" s="1">
        <v>3</v>
      </c>
      <c r="B483" s="2" t="s">
        <v>1150</v>
      </c>
      <c r="C483" s="44" t="s">
        <v>44</v>
      </c>
      <c r="D483" s="51">
        <v>7</v>
      </c>
      <c r="E483" s="4" t="s">
        <v>45</v>
      </c>
      <c r="F483" s="4" t="s">
        <v>1151</v>
      </c>
      <c r="G483" s="58">
        <v>1</v>
      </c>
      <c r="H483" s="46" t="s">
        <v>1150</v>
      </c>
      <c r="I483" s="47" t="s">
        <v>1152</v>
      </c>
      <c r="J483" s="48"/>
      <c r="K483" s="48"/>
      <c r="L483" s="49"/>
      <c r="M483" s="49"/>
      <c r="N483" s="49"/>
      <c r="O483" s="49"/>
      <c r="P483" s="49"/>
      <c r="Q483" s="49"/>
      <c r="R483" s="49"/>
      <c r="S483" s="49"/>
      <c r="T483" s="49">
        <v>30.4</v>
      </c>
      <c r="U483" s="50" t="s">
        <v>1143</v>
      </c>
      <c r="W483"/>
      <c r="X483"/>
      <c r="Y483"/>
      <c r="Z483"/>
      <c r="AA483"/>
      <c r="AB483"/>
      <c r="AC483"/>
      <c r="AD483"/>
      <c r="AE483"/>
      <c r="AF483"/>
      <c r="AG483"/>
      <c r="AH483"/>
      <c r="AI483"/>
    </row>
    <row r="484" spans="1:35" outlineLevel="2" x14ac:dyDescent="0.35">
      <c r="A484" s="1">
        <v>4</v>
      </c>
      <c r="B484" s="2" t="s">
        <v>1153</v>
      </c>
      <c r="C484" s="44"/>
      <c r="D484" s="51"/>
      <c r="E484" s="4"/>
      <c r="F484" s="52" t="s">
        <v>1154</v>
      </c>
      <c r="G484" s="58">
        <v>1</v>
      </c>
      <c r="H484" s="53" t="s">
        <v>1153</v>
      </c>
      <c r="I484" s="54" t="s">
        <v>182</v>
      </c>
      <c r="J484" s="55"/>
      <c r="K484" s="56">
        <v>1</v>
      </c>
      <c r="L484" s="56">
        <v>4</v>
      </c>
      <c r="M484" s="56"/>
      <c r="N484" s="56">
        <v>4</v>
      </c>
      <c r="O484" s="56"/>
      <c r="P484" s="56"/>
      <c r="Q484" s="56"/>
      <c r="R484" s="56">
        <v>16</v>
      </c>
      <c r="S484" s="56">
        <v>16</v>
      </c>
      <c r="T484" s="49"/>
      <c r="U484" s="50"/>
      <c r="W484"/>
      <c r="X484"/>
      <c r="Y484"/>
      <c r="Z484"/>
      <c r="AA484"/>
      <c r="AB484"/>
      <c r="AC484"/>
      <c r="AD484"/>
      <c r="AE484"/>
      <c r="AF484"/>
      <c r="AG484"/>
      <c r="AH484"/>
      <c r="AI484"/>
    </row>
    <row r="485" spans="1:35" outlineLevel="2" x14ac:dyDescent="0.35">
      <c r="A485" s="1">
        <v>4</v>
      </c>
      <c r="B485" s="2" t="s">
        <v>1155</v>
      </c>
      <c r="C485" s="44"/>
      <c r="D485" s="51"/>
      <c r="E485" s="4"/>
      <c r="F485" s="52" t="s">
        <v>1156</v>
      </c>
      <c r="G485" s="58">
        <v>1</v>
      </c>
      <c r="H485" s="53" t="s">
        <v>1155</v>
      </c>
      <c r="I485" s="54" t="s">
        <v>700</v>
      </c>
      <c r="J485" s="55"/>
      <c r="K485" s="56">
        <v>1</v>
      </c>
      <c r="L485" s="56">
        <v>3.6</v>
      </c>
      <c r="M485" s="56"/>
      <c r="N485" s="56">
        <v>4</v>
      </c>
      <c r="O485" s="56"/>
      <c r="P485" s="56"/>
      <c r="Q485" s="56"/>
      <c r="R485" s="56">
        <v>14.4</v>
      </c>
      <c r="S485" s="56">
        <v>14.4</v>
      </c>
      <c r="T485" s="49"/>
      <c r="U485" s="50"/>
      <c r="W485"/>
      <c r="X485"/>
      <c r="Y485"/>
      <c r="Z485"/>
      <c r="AA485"/>
      <c r="AB485"/>
      <c r="AC485"/>
      <c r="AD485"/>
      <c r="AE485"/>
      <c r="AF485"/>
      <c r="AG485"/>
      <c r="AH485"/>
      <c r="AI485"/>
    </row>
    <row r="486" spans="1:35" ht="44.25" customHeight="1" outlineLevel="2" x14ac:dyDescent="0.35">
      <c r="A486" s="1">
        <v>3</v>
      </c>
      <c r="B486" s="2" t="s">
        <v>1157</v>
      </c>
      <c r="C486" s="44" t="s">
        <v>50</v>
      </c>
      <c r="D486" s="51">
        <v>88485</v>
      </c>
      <c r="E486" s="4" t="s">
        <v>45</v>
      </c>
      <c r="F486" s="4" t="s">
        <v>1158</v>
      </c>
      <c r="G486" s="58">
        <v>1</v>
      </c>
      <c r="H486" s="46" t="s">
        <v>1157</v>
      </c>
      <c r="I486" s="47" t="s">
        <v>1060</v>
      </c>
      <c r="J486" s="48"/>
      <c r="K486" s="48"/>
      <c r="L486" s="49"/>
      <c r="M486" s="49"/>
      <c r="N486" s="49"/>
      <c r="O486" s="49"/>
      <c r="P486" s="49"/>
      <c r="Q486" s="49"/>
      <c r="R486" s="49"/>
      <c r="S486" s="49"/>
      <c r="T486" s="49">
        <v>546.57000000000005</v>
      </c>
      <c r="U486" s="50" t="s">
        <v>47</v>
      </c>
      <c r="W486"/>
      <c r="X486"/>
      <c r="Y486"/>
      <c r="Z486"/>
      <c r="AA486"/>
      <c r="AB486"/>
      <c r="AC486"/>
      <c r="AD486"/>
      <c r="AE486"/>
      <c r="AF486"/>
      <c r="AG486"/>
      <c r="AH486"/>
      <c r="AI486"/>
    </row>
    <row r="487" spans="1:35" ht="43.5" outlineLevel="2" x14ac:dyDescent="0.35">
      <c r="A487" s="1">
        <v>4</v>
      </c>
      <c r="B487" s="2" t="s">
        <v>1159</v>
      </c>
      <c r="C487" s="44"/>
      <c r="D487" s="51"/>
      <c r="E487" s="4"/>
      <c r="F487" s="52" t="s">
        <v>1160</v>
      </c>
      <c r="G487" s="58">
        <v>1</v>
      </c>
      <c r="H487" s="53" t="s">
        <v>1159</v>
      </c>
      <c r="I487" s="54" t="s">
        <v>1161</v>
      </c>
      <c r="J487" s="55"/>
      <c r="K487" s="56">
        <v>1</v>
      </c>
      <c r="L487" s="56">
        <v>546.57000000000005</v>
      </c>
      <c r="M487" s="56"/>
      <c r="N487" s="56"/>
      <c r="O487" s="56"/>
      <c r="P487" s="56"/>
      <c r="Q487" s="56"/>
      <c r="R487" s="56">
        <v>546.57000000000005</v>
      </c>
      <c r="S487" s="56">
        <v>546.57000000000005</v>
      </c>
      <c r="T487" s="49"/>
      <c r="U487" s="50"/>
      <c r="W487"/>
      <c r="X487"/>
      <c r="Y487"/>
      <c r="Z487"/>
      <c r="AA487"/>
      <c r="AB487"/>
      <c r="AC487"/>
      <c r="AD487"/>
      <c r="AE487"/>
      <c r="AF487"/>
      <c r="AG487"/>
      <c r="AH487"/>
      <c r="AI487"/>
    </row>
    <row r="488" spans="1:35" ht="43.5" outlineLevel="2" x14ac:dyDescent="0.35">
      <c r="A488" s="1">
        <v>3</v>
      </c>
      <c r="B488" s="2" t="s">
        <v>1162</v>
      </c>
      <c r="C488" s="44" t="s">
        <v>50</v>
      </c>
      <c r="D488" s="51">
        <v>96130</v>
      </c>
      <c r="E488" s="4" t="s">
        <v>45</v>
      </c>
      <c r="F488" s="4" t="s">
        <v>1163</v>
      </c>
      <c r="G488" s="58">
        <v>1</v>
      </c>
      <c r="H488" s="46" t="s">
        <v>1162</v>
      </c>
      <c r="I488" s="47" t="s">
        <v>1164</v>
      </c>
      <c r="J488" s="48"/>
      <c r="K488" s="48"/>
      <c r="L488" s="49"/>
      <c r="M488" s="49"/>
      <c r="N488" s="49"/>
      <c r="O488" s="49"/>
      <c r="P488" s="49"/>
      <c r="Q488" s="49"/>
      <c r="R488" s="49"/>
      <c r="S488" s="49"/>
      <c r="T488" s="49">
        <v>546.57000000000005</v>
      </c>
      <c r="U488" s="50" t="s">
        <v>47</v>
      </c>
      <c r="W488"/>
      <c r="X488"/>
      <c r="Y488"/>
      <c r="Z488"/>
      <c r="AA488"/>
      <c r="AB488"/>
      <c r="AC488"/>
      <c r="AD488"/>
      <c r="AE488"/>
      <c r="AF488"/>
      <c r="AG488"/>
      <c r="AH488"/>
      <c r="AI488"/>
    </row>
    <row r="489" spans="1:35" outlineLevel="2" x14ac:dyDescent="0.35">
      <c r="A489" s="1">
        <v>4</v>
      </c>
      <c r="B489" s="2" t="s">
        <v>1165</v>
      </c>
      <c r="C489" s="44"/>
      <c r="D489" s="51"/>
      <c r="E489" s="4"/>
      <c r="F489" s="52" t="s">
        <v>1166</v>
      </c>
      <c r="G489" s="58">
        <v>1</v>
      </c>
      <c r="H489" s="53" t="s">
        <v>1165</v>
      </c>
      <c r="I489" s="54" t="s">
        <v>1167</v>
      </c>
      <c r="J489" s="55"/>
      <c r="K489" s="56">
        <v>1</v>
      </c>
      <c r="L489" s="56">
        <v>546.57000000000005</v>
      </c>
      <c r="M489" s="56"/>
      <c r="N489" s="56"/>
      <c r="O489" s="56"/>
      <c r="P489" s="56"/>
      <c r="Q489" s="56"/>
      <c r="R489" s="56">
        <v>546.57000000000005</v>
      </c>
      <c r="S489" s="56">
        <v>546.57000000000005</v>
      </c>
      <c r="T489" s="49"/>
      <c r="U489" s="50"/>
      <c r="W489"/>
      <c r="X489"/>
      <c r="Y489"/>
      <c r="Z489"/>
      <c r="AA489"/>
      <c r="AB489"/>
      <c r="AC489"/>
      <c r="AD489"/>
      <c r="AE489"/>
      <c r="AF489"/>
      <c r="AG489"/>
      <c r="AH489"/>
      <c r="AI489"/>
    </row>
    <row r="490" spans="1:35" ht="43.5" outlineLevel="2" x14ac:dyDescent="0.35">
      <c r="A490" s="1">
        <v>3</v>
      </c>
      <c r="B490" s="2" t="s">
        <v>1168</v>
      </c>
      <c r="C490" s="44" t="s">
        <v>50</v>
      </c>
      <c r="D490" s="51">
        <v>88489</v>
      </c>
      <c r="E490" s="4" t="s">
        <v>45</v>
      </c>
      <c r="F490" s="4" t="s">
        <v>1169</v>
      </c>
      <c r="G490" s="58">
        <v>1</v>
      </c>
      <c r="H490" s="46" t="s">
        <v>1168</v>
      </c>
      <c r="I490" s="47" t="s">
        <v>1072</v>
      </c>
      <c r="J490" s="48"/>
      <c r="K490" s="48"/>
      <c r="L490" s="49"/>
      <c r="M490" s="49"/>
      <c r="N490" s="49"/>
      <c r="O490" s="49"/>
      <c r="P490" s="49"/>
      <c r="Q490" s="49"/>
      <c r="R490" s="49"/>
      <c r="S490" s="49"/>
      <c r="T490" s="49">
        <v>546.57000000000005</v>
      </c>
      <c r="U490" s="50" t="s">
        <v>47</v>
      </c>
      <c r="W490"/>
      <c r="X490"/>
      <c r="Y490"/>
      <c r="Z490"/>
      <c r="AA490"/>
      <c r="AB490"/>
      <c r="AC490"/>
      <c r="AD490"/>
      <c r="AE490"/>
      <c r="AF490"/>
      <c r="AG490"/>
      <c r="AH490"/>
      <c r="AI490"/>
    </row>
    <row r="491" spans="1:35" outlineLevel="2" x14ac:dyDescent="0.35">
      <c r="A491" s="1">
        <v>4</v>
      </c>
      <c r="B491" s="2" t="s">
        <v>1170</v>
      </c>
      <c r="C491" s="44"/>
      <c r="D491" s="51"/>
      <c r="E491" s="4"/>
      <c r="F491" s="52" t="s">
        <v>1171</v>
      </c>
      <c r="G491" s="58">
        <v>1</v>
      </c>
      <c r="H491" s="53" t="s">
        <v>1170</v>
      </c>
      <c r="I491" s="54" t="s">
        <v>1167</v>
      </c>
      <c r="J491" s="55"/>
      <c r="K491" s="56">
        <v>1</v>
      </c>
      <c r="L491" s="56">
        <v>546.57000000000005</v>
      </c>
      <c r="M491" s="56"/>
      <c r="N491" s="56"/>
      <c r="O491" s="56"/>
      <c r="P491" s="56"/>
      <c r="Q491" s="56"/>
      <c r="R491" s="56">
        <v>546.57000000000005</v>
      </c>
      <c r="S491" s="56">
        <v>546.57000000000005</v>
      </c>
      <c r="T491" s="49"/>
      <c r="U491" s="50"/>
      <c r="W491"/>
      <c r="X491"/>
      <c r="Y491"/>
      <c r="Z491"/>
      <c r="AA491"/>
      <c r="AB491"/>
      <c r="AC491"/>
      <c r="AD491"/>
      <c r="AE491"/>
      <c r="AF491"/>
      <c r="AG491"/>
      <c r="AH491"/>
      <c r="AI491"/>
    </row>
    <row r="492" spans="1:35" outlineLevel="2" x14ac:dyDescent="0.35">
      <c r="A492" s="1">
        <v>2</v>
      </c>
      <c r="B492" s="2" t="s">
        <v>99</v>
      </c>
      <c r="C492" s="4"/>
      <c r="D492" s="51"/>
      <c r="E492" s="4"/>
      <c r="F492" s="38">
        <v>10</v>
      </c>
      <c r="G492" s="58">
        <v>1</v>
      </c>
      <c r="H492" s="39" t="s">
        <v>99</v>
      </c>
      <c r="I492" s="60" t="s">
        <v>1172</v>
      </c>
      <c r="J492" s="41"/>
      <c r="K492" s="41"/>
      <c r="L492" s="41"/>
      <c r="M492" s="41"/>
      <c r="N492" s="42"/>
      <c r="O492" s="42"/>
      <c r="P492" s="42"/>
      <c r="Q492" s="42"/>
      <c r="R492" s="42"/>
      <c r="S492" s="42"/>
      <c r="T492" s="42"/>
      <c r="U492" s="43"/>
      <c r="W492"/>
      <c r="X492"/>
      <c r="Y492"/>
      <c r="Z492"/>
      <c r="AA492"/>
      <c r="AB492"/>
      <c r="AC492"/>
      <c r="AD492"/>
      <c r="AE492"/>
      <c r="AF492"/>
      <c r="AG492"/>
      <c r="AH492"/>
      <c r="AI492"/>
    </row>
    <row r="493" spans="1:35" ht="72.5" outlineLevel="2" x14ac:dyDescent="0.35">
      <c r="A493" s="1">
        <v>3</v>
      </c>
      <c r="B493" s="2" t="s">
        <v>103</v>
      </c>
      <c r="C493" s="44" t="s">
        <v>50</v>
      </c>
      <c r="D493" s="51">
        <v>92868</v>
      </c>
      <c r="E493" s="4" t="s">
        <v>45</v>
      </c>
      <c r="F493" s="4" t="s">
        <v>1173</v>
      </c>
      <c r="G493" s="58">
        <v>1</v>
      </c>
      <c r="H493" s="46" t="s">
        <v>103</v>
      </c>
      <c r="I493" s="47" t="s">
        <v>1174</v>
      </c>
      <c r="J493" s="48"/>
      <c r="K493" s="48"/>
      <c r="L493" s="49"/>
      <c r="M493" s="49"/>
      <c r="N493" s="49"/>
      <c r="O493" s="49"/>
      <c r="P493" s="49"/>
      <c r="Q493" s="49"/>
      <c r="R493" s="49"/>
      <c r="S493" s="49"/>
      <c r="T493" s="49">
        <v>53</v>
      </c>
      <c r="U493" s="50" t="s">
        <v>1031</v>
      </c>
      <c r="W493"/>
      <c r="X493"/>
      <c r="Y493"/>
      <c r="Z493"/>
      <c r="AA493"/>
      <c r="AB493"/>
      <c r="AC493"/>
      <c r="AD493"/>
      <c r="AE493"/>
      <c r="AF493"/>
      <c r="AG493"/>
      <c r="AH493"/>
      <c r="AI493"/>
    </row>
    <row r="494" spans="1:35" outlineLevel="2" x14ac:dyDescent="0.35">
      <c r="A494" s="1">
        <v>4</v>
      </c>
      <c r="B494" s="2" t="s">
        <v>1175</v>
      </c>
      <c r="C494" s="44"/>
      <c r="D494" s="51"/>
      <c r="E494" s="4"/>
      <c r="F494" s="52" t="s">
        <v>1176</v>
      </c>
      <c r="G494" s="58">
        <v>1</v>
      </c>
      <c r="H494" s="53" t="s">
        <v>1175</v>
      </c>
      <c r="I494" s="54" t="s">
        <v>1177</v>
      </c>
      <c r="J494" s="55"/>
      <c r="K494" s="56">
        <v>1</v>
      </c>
      <c r="L494" s="56">
        <v>53</v>
      </c>
      <c r="M494" s="56"/>
      <c r="N494" s="56"/>
      <c r="O494" s="56"/>
      <c r="P494" s="56"/>
      <c r="Q494" s="56"/>
      <c r="R494" s="56">
        <v>53</v>
      </c>
      <c r="S494" s="56">
        <v>53</v>
      </c>
      <c r="T494" s="49"/>
      <c r="U494" s="50"/>
      <c r="W494"/>
      <c r="X494"/>
      <c r="Y494"/>
      <c r="Z494"/>
      <c r="AA494"/>
      <c r="AB494"/>
      <c r="AC494"/>
      <c r="AD494"/>
      <c r="AE494"/>
      <c r="AF494"/>
      <c r="AG494"/>
      <c r="AH494"/>
      <c r="AI494"/>
    </row>
    <row r="495" spans="1:35" ht="50.25" customHeight="1" outlineLevel="2" x14ac:dyDescent="0.35">
      <c r="A495" s="1">
        <v>3</v>
      </c>
      <c r="B495" s="2" t="s">
        <v>106</v>
      </c>
      <c r="C495" s="44" t="s">
        <v>50</v>
      </c>
      <c r="D495" s="51">
        <v>91937</v>
      </c>
      <c r="E495" s="4" t="s">
        <v>45</v>
      </c>
      <c r="F495" s="4" t="s">
        <v>1178</v>
      </c>
      <c r="G495" s="58">
        <v>1</v>
      </c>
      <c r="H495" s="46" t="s">
        <v>106</v>
      </c>
      <c r="I495" s="47" t="s">
        <v>1179</v>
      </c>
      <c r="J495" s="48"/>
      <c r="K495" s="48"/>
      <c r="L495" s="49"/>
      <c r="M495" s="49"/>
      <c r="N495" s="49"/>
      <c r="O495" s="49"/>
      <c r="P495" s="49"/>
      <c r="Q495" s="49"/>
      <c r="R495" s="49"/>
      <c r="S495" s="49"/>
      <c r="T495" s="49">
        <v>62</v>
      </c>
      <c r="U495" s="50" t="s">
        <v>1031</v>
      </c>
      <c r="W495"/>
      <c r="X495"/>
      <c r="Y495"/>
      <c r="Z495"/>
      <c r="AA495"/>
      <c r="AB495"/>
      <c r="AC495"/>
      <c r="AD495"/>
      <c r="AE495"/>
      <c r="AF495"/>
      <c r="AG495"/>
      <c r="AH495"/>
      <c r="AI495"/>
    </row>
    <row r="496" spans="1:35" outlineLevel="2" x14ac:dyDescent="0.35">
      <c r="A496" s="1">
        <v>4</v>
      </c>
      <c r="B496" s="2" t="s">
        <v>1180</v>
      </c>
      <c r="C496" s="44"/>
      <c r="D496" s="51"/>
      <c r="E496" s="4"/>
      <c r="F496" s="52" t="s">
        <v>1181</v>
      </c>
      <c r="G496" s="58">
        <v>1</v>
      </c>
      <c r="H496" s="53" t="s">
        <v>1180</v>
      </c>
      <c r="I496" s="54" t="s">
        <v>1177</v>
      </c>
      <c r="J496" s="55"/>
      <c r="K496" s="56">
        <v>1</v>
      </c>
      <c r="L496" s="56">
        <v>62</v>
      </c>
      <c r="M496" s="56"/>
      <c r="N496" s="56"/>
      <c r="O496" s="56"/>
      <c r="P496" s="56"/>
      <c r="Q496" s="56"/>
      <c r="R496" s="56">
        <v>62</v>
      </c>
      <c r="S496" s="56">
        <v>62</v>
      </c>
      <c r="T496" s="49"/>
      <c r="U496" s="50"/>
      <c r="W496"/>
      <c r="X496"/>
      <c r="Y496"/>
      <c r="Z496"/>
      <c r="AA496"/>
      <c r="AB496"/>
      <c r="AC496"/>
      <c r="AD496"/>
      <c r="AE496"/>
      <c r="AF496"/>
      <c r="AG496"/>
      <c r="AH496"/>
      <c r="AI496"/>
    </row>
    <row r="497" spans="1:35" ht="79.25" customHeight="1" outlineLevel="2" x14ac:dyDescent="0.35">
      <c r="A497" s="1">
        <v>3</v>
      </c>
      <c r="B497" s="2" t="s">
        <v>109</v>
      </c>
      <c r="C497" s="44" t="s">
        <v>50</v>
      </c>
      <c r="D497" s="51">
        <v>91924</v>
      </c>
      <c r="E497" s="4" t="s">
        <v>45</v>
      </c>
      <c r="F497" s="4" t="s">
        <v>1182</v>
      </c>
      <c r="G497" s="58">
        <v>1</v>
      </c>
      <c r="H497" s="46" t="s">
        <v>109</v>
      </c>
      <c r="I497" s="47" t="s">
        <v>1183</v>
      </c>
      <c r="J497" s="48"/>
      <c r="K497" s="48"/>
      <c r="L497" s="49"/>
      <c r="M497" s="49"/>
      <c r="N497" s="49"/>
      <c r="O497" s="49"/>
      <c r="P497" s="49"/>
      <c r="Q497" s="49"/>
      <c r="R497" s="49"/>
      <c r="S497" s="49"/>
      <c r="T497" s="49">
        <v>782.4</v>
      </c>
      <c r="U497" s="50" t="s">
        <v>87</v>
      </c>
      <c r="W497"/>
      <c r="X497"/>
      <c r="Y497"/>
      <c r="Z497"/>
      <c r="AA497"/>
      <c r="AB497"/>
      <c r="AC497"/>
      <c r="AD497"/>
      <c r="AE497"/>
      <c r="AF497"/>
      <c r="AG497"/>
      <c r="AH497"/>
      <c r="AI497"/>
    </row>
    <row r="498" spans="1:35" outlineLevel="2" x14ac:dyDescent="0.35">
      <c r="A498" s="1">
        <v>4</v>
      </c>
      <c r="B498" s="2" t="s">
        <v>1184</v>
      </c>
      <c r="C498" s="44"/>
      <c r="D498" s="51"/>
      <c r="E498" s="4"/>
      <c r="F498" s="52" t="s">
        <v>1185</v>
      </c>
      <c r="G498" s="58">
        <v>1</v>
      </c>
      <c r="H498" s="53" t="s">
        <v>1184</v>
      </c>
      <c r="I498" s="54" t="s">
        <v>1177</v>
      </c>
      <c r="J498" s="55"/>
      <c r="K498" s="56">
        <v>1</v>
      </c>
      <c r="L498" s="56">
        <v>782.4</v>
      </c>
      <c r="M498" s="56"/>
      <c r="N498" s="56"/>
      <c r="O498" s="56"/>
      <c r="P498" s="56"/>
      <c r="Q498" s="56"/>
      <c r="R498" s="56">
        <v>782.4</v>
      </c>
      <c r="S498" s="56">
        <v>782.4</v>
      </c>
      <c r="T498" s="49"/>
      <c r="U498" s="50"/>
      <c r="W498"/>
      <c r="X498"/>
      <c r="Y498"/>
      <c r="Z498"/>
      <c r="AA498"/>
      <c r="AB498"/>
      <c r="AC498"/>
      <c r="AD498"/>
      <c r="AE498"/>
      <c r="AF498"/>
      <c r="AG498"/>
      <c r="AH498"/>
      <c r="AI498"/>
    </row>
    <row r="499" spans="1:35" ht="75" customHeight="1" outlineLevel="2" x14ac:dyDescent="0.35">
      <c r="A499" s="1">
        <v>3</v>
      </c>
      <c r="B499" s="2" t="s">
        <v>1186</v>
      </c>
      <c r="C499" s="44" t="s">
        <v>50</v>
      </c>
      <c r="D499" s="51">
        <v>91926</v>
      </c>
      <c r="E499" s="4" t="s">
        <v>45</v>
      </c>
      <c r="F499" s="4" t="s">
        <v>1187</v>
      </c>
      <c r="G499" s="58">
        <v>1</v>
      </c>
      <c r="H499" s="46" t="s">
        <v>1186</v>
      </c>
      <c r="I499" s="47" t="s">
        <v>1188</v>
      </c>
      <c r="J499" s="48"/>
      <c r="K499" s="48"/>
      <c r="L499" s="49"/>
      <c r="M499" s="49"/>
      <c r="N499" s="49"/>
      <c r="O499" s="49"/>
      <c r="P499" s="49"/>
      <c r="Q499" s="49"/>
      <c r="R499" s="49"/>
      <c r="S499" s="49"/>
      <c r="T499" s="49">
        <v>895.4</v>
      </c>
      <c r="U499" s="50" t="s">
        <v>87</v>
      </c>
      <c r="W499"/>
      <c r="X499"/>
      <c r="Y499"/>
      <c r="Z499"/>
      <c r="AA499"/>
      <c r="AB499"/>
      <c r="AC499"/>
      <c r="AD499"/>
      <c r="AE499"/>
      <c r="AF499"/>
      <c r="AG499"/>
      <c r="AH499"/>
      <c r="AI499"/>
    </row>
    <row r="500" spans="1:35" outlineLevel="2" x14ac:dyDescent="0.35">
      <c r="A500" s="1">
        <v>4</v>
      </c>
      <c r="B500" s="2" t="s">
        <v>1189</v>
      </c>
      <c r="C500" s="44"/>
      <c r="D500" s="51"/>
      <c r="E500" s="4"/>
      <c r="F500" s="52" t="s">
        <v>1190</v>
      </c>
      <c r="G500" s="58">
        <v>1</v>
      </c>
      <c r="H500" s="53" t="s">
        <v>1189</v>
      </c>
      <c r="I500" s="54" t="s">
        <v>1177</v>
      </c>
      <c r="J500" s="55"/>
      <c r="K500" s="56">
        <v>1</v>
      </c>
      <c r="L500" s="56">
        <v>895.4</v>
      </c>
      <c r="M500" s="56"/>
      <c r="N500" s="56"/>
      <c r="O500" s="56"/>
      <c r="P500" s="56"/>
      <c r="Q500" s="56"/>
      <c r="R500" s="56">
        <v>895.4</v>
      </c>
      <c r="S500" s="56">
        <v>895.4</v>
      </c>
      <c r="T500" s="49"/>
      <c r="U500" s="50"/>
      <c r="W500"/>
      <c r="X500"/>
      <c r="Y500"/>
      <c r="Z500"/>
      <c r="AA500"/>
      <c r="AB500"/>
      <c r="AC500"/>
      <c r="AD500"/>
      <c r="AE500"/>
      <c r="AF500"/>
      <c r="AG500"/>
      <c r="AH500"/>
      <c r="AI500"/>
    </row>
    <row r="501" spans="1:35" ht="72.5" outlineLevel="2" x14ac:dyDescent="0.35">
      <c r="A501" s="1">
        <v>3</v>
      </c>
      <c r="B501" s="2" t="s">
        <v>1191</v>
      </c>
      <c r="C501" s="44" t="s">
        <v>50</v>
      </c>
      <c r="D501" s="51">
        <v>91928</v>
      </c>
      <c r="E501" s="4" t="s">
        <v>45</v>
      </c>
      <c r="F501" s="4" t="s">
        <v>1192</v>
      </c>
      <c r="G501" s="58">
        <v>1</v>
      </c>
      <c r="H501" s="46" t="s">
        <v>1191</v>
      </c>
      <c r="I501" s="47" t="s">
        <v>1193</v>
      </c>
      <c r="J501" s="48"/>
      <c r="K501" s="48"/>
      <c r="L501" s="49"/>
      <c r="M501" s="49"/>
      <c r="N501" s="49"/>
      <c r="O501" s="49"/>
      <c r="P501" s="49"/>
      <c r="Q501" s="49"/>
      <c r="R501" s="49"/>
      <c r="S501" s="49"/>
      <c r="T501" s="49">
        <v>378.7</v>
      </c>
      <c r="U501" s="50" t="s">
        <v>87</v>
      </c>
      <c r="W501"/>
      <c r="X501"/>
      <c r="Y501"/>
      <c r="Z501"/>
      <c r="AA501"/>
      <c r="AB501"/>
      <c r="AC501"/>
      <c r="AD501"/>
      <c r="AE501"/>
      <c r="AF501"/>
      <c r="AG501"/>
      <c r="AH501"/>
      <c r="AI501"/>
    </row>
    <row r="502" spans="1:35" outlineLevel="2" x14ac:dyDescent="0.35">
      <c r="A502" s="1">
        <v>4</v>
      </c>
      <c r="B502" s="2" t="s">
        <v>1194</v>
      </c>
      <c r="C502" s="44"/>
      <c r="D502" s="51"/>
      <c r="E502" s="4"/>
      <c r="F502" s="52" t="s">
        <v>1195</v>
      </c>
      <c r="G502" s="58">
        <v>1</v>
      </c>
      <c r="H502" s="53" t="s">
        <v>1194</v>
      </c>
      <c r="I502" s="54" t="s">
        <v>1177</v>
      </c>
      <c r="J502" s="55"/>
      <c r="K502" s="56">
        <v>1</v>
      </c>
      <c r="L502" s="56">
        <v>378.7</v>
      </c>
      <c r="M502" s="56"/>
      <c r="N502" s="56"/>
      <c r="O502" s="56"/>
      <c r="P502" s="56"/>
      <c r="Q502" s="56"/>
      <c r="R502" s="56">
        <v>378.7</v>
      </c>
      <c r="S502" s="56">
        <v>378.7</v>
      </c>
      <c r="T502" s="49"/>
      <c r="U502" s="50"/>
      <c r="W502"/>
      <c r="X502"/>
      <c r="Y502"/>
      <c r="Z502"/>
      <c r="AA502"/>
      <c r="AB502"/>
      <c r="AC502"/>
      <c r="AD502"/>
      <c r="AE502"/>
      <c r="AF502"/>
      <c r="AG502"/>
      <c r="AH502"/>
      <c r="AI502"/>
    </row>
    <row r="503" spans="1:35" ht="72.5" outlineLevel="2" x14ac:dyDescent="0.35">
      <c r="A503" s="1">
        <v>3</v>
      </c>
      <c r="B503" s="2" t="s">
        <v>1196</v>
      </c>
      <c r="C503" s="44" t="s">
        <v>50</v>
      </c>
      <c r="D503" s="51">
        <v>91929</v>
      </c>
      <c r="E503" s="4" t="s">
        <v>45</v>
      </c>
      <c r="F503" s="4" t="s">
        <v>1197</v>
      </c>
      <c r="G503" s="58">
        <v>1</v>
      </c>
      <c r="H503" s="46" t="s">
        <v>1196</v>
      </c>
      <c r="I503" s="47" t="s">
        <v>1198</v>
      </c>
      <c r="J503" s="48"/>
      <c r="K503" s="48"/>
      <c r="L503" s="49"/>
      <c r="M503" s="49"/>
      <c r="N503" s="49"/>
      <c r="O503" s="49"/>
      <c r="P503" s="49"/>
      <c r="Q503" s="49"/>
      <c r="R503" s="49"/>
      <c r="S503" s="49"/>
      <c r="T503" s="49">
        <v>103.6</v>
      </c>
      <c r="U503" s="50" t="s">
        <v>87</v>
      </c>
      <c r="W503"/>
      <c r="X503"/>
      <c r="Y503"/>
      <c r="Z503"/>
      <c r="AA503"/>
      <c r="AB503"/>
      <c r="AC503"/>
      <c r="AD503"/>
      <c r="AE503"/>
      <c r="AF503"/>
      <c r="AG503"/>
      <c r="AH503"/>
      <c r="AI503"/>
    </row>
    <row r="504" spans="1:35" outlineLevel="2" x14ac:dyDescent="0.35">
      <c r="A504" s="1">
        <v>4</v>
      </c>
      <c r="B504" s="2" t="s">
        <v>1199</v>
      </c>
      <c r="C504" s="44"/>
      <c r="D504" s="51"/>
      <c r="E504" s="4"/>
      <c r="F504" s="52" t="s">
        <v>1200</v>
      </c>
      <c r="G504" s="58">
        <v>1</v>
      </c>
      <c r="H504" s="53" t="s">
        <v>1199</v>
      </c>
      <c r="I504" s="54" t="s">
        <v>1177</v>
      </c>
      <c r="J504" s="55"/>
      <c r="K504" s="56">
        <v>1</v>
      </c>
      <c r="L504" s="56">
        <v>103.6</v>
      </c>
      <c r="M504" s="56"/>
      <c r="N504" s="56"/>
      <c r="O504" s="56"/>
      <c r="P504" s="56"/>
      <c r="Q504" s="56"/>
      <c r="R504" s="56">
        <v>103.6</v>
      </c>
      <c r="S504" s="56">
        <v>103.6</v>
      </c>
      <c r="T504" s="49"/>
      <c r="U504" s="50"/>
      <c r="W504"/>
      <c r="X504"/>
      <c r="Y504"/>
      <c r="Z504"/>
      <c r="AA504"/>
      <c r="AB504"/>
      <c r="AC504"/>
      <c r="AD504"/>
      <c r="AE504"/>
      <c r="AF504"/>
      <c r="AG504"/>
      <c r="AH504"/>
      <c r="AI504"/>
    </row>
    <row r="505" spans="1:35" ht="58" outlineLevel="2" x14ac:dyDescent="0.35">
      <c r="A505" s="1">
        <v>3</v>
      </c>
      <c r="B505" s="2" t="s">
        <v>1201</v>
      </c>
      <c r="C505" s="44" t="s">
        <v>50</v>
      </c>
      <c r="D505" s="51">
        <v>92980</v>
      </c>
      <c r="E505" s="4" t="s">
        <v>45</v>
      </c>
      <c r="F505" s="4" t="s">
        <v>1202</v>
      </c>
      <c r="G505" s="58">
        <v>1</v>
      </c>
      <c r="H505" s="46" t="s">
        <v>1201</v>
      </c>
      <c r="I505" s="47" t="s">
        <v>1203</v>
      </c>
      <c r="J505" s="48"/>
      <c r="K505" s="48"/>
      <c r="L505" s="49"/>
      <c r="M505" s="49"/>
      <c r="N505" s="49"/>
      <c r="O505" s="49"/>
      <c r="P505" s="49"/>
      <c r="Q505" s="49"/>
      <c r="R505" s="49"/>
      <c r="S505" s="49"/>
      <c r="T505" s="49">
        <v>131.1</v>
      </c>
      <c r="U505" s="50" t="s">
        <v>87</v>
      </c>
      <c r="W505"/>
      <c r="X505"/>
      <c r="Y505"/>
      <c r="Z505"/>
      <c r="AA505"/>
      <c r="AB505"/>
      <c r="AC505"/>
      <c r="AD505"/>
      <c r="AE505"/>
      <c r="AF505"/>
      <c r="AG505"/>
      <c r="AH505"/>
      <c r="AI505"/>
    </row>
    <row r="506" spans="1:35" outlineLevel="2" x14ac:dyDescent="0.35">
      <c r="A506" s="1">
        <v>4</v>
      </c>
      <c r="B506" s="2" t="s">
        <v>1204</v>
      </c>
      <c r="C506" s="44"/>
      <c r="D506" s="51"/>
      <c r="E506" s="4"/>
      <c r="F506" s="52" t="s">
        <v>1205</v>
      </c>
      <c r="G506" s="58">
        <v>1</v>
      </c>
      <c r="H506" s="53" t="s">
        <v>1204</v>
      </c>
      <c r="I506" s="54" t="s">
        <v>1177</v>
      </c>
      <c r="J506" s="55"/>
      <c r="K506" s="56">
        <v>1</v>
      </c>
      <c r="L506" s="56">
        <v>131.1</v>
      </c>
      <c r="M506" s="56"/>
      <c r="N506" s="56"/>
      <c r="O506" s="56"/>
      <c r="P506" s="56"/>
      <c r="Q506" s="56"/>
      <c r="R506" s="56">
        <v>131.1</v>
      </c>
      <c r="S506" s="56">
        <v>131.1</v>
      </c>
      <c r="T506" s="49"/>
      <c r="U506" s="50"/>
      <c r="W506"/>
      <c r="X506"/>
      <c r="Y506"/>
      <c r="Z506"/>
      <c r="AA506"/>
      <c r="AB506"/>
      <c r="AC506"/>
      <c r="AD506"/>
      <c r="AE506"/>
      <c r="AF506"/>
      <c r="AG506"/>
      <c r="AH506"/>
      <c r="AI506"/>
    </row>
    <row r="507" spans="1:35" ht="72.5" outlineLevel="2" x14ac:dyDescent="0.35">
      <c r="A507" s="1">
        <v>3</v>
      </c>
      <c r="B507" s="2" t="s">
        <v>1206</v>
      </c>
      <c r="C507" s="44" t="s">
        <v>50</v>
      </c>
      <c r="D507" s="51">
        <v>101887</v>
      </c>
      <c r="E507" s="4" t="s">
        <v>45</v>
      </c>
      <c r="F507" s="4" t="s">
        <v>1207</v>
      </c>
      <c r="G507" s="58">
        <v>1</v>
      </c>
      <c r="H507" s="46" t="s">
        <v>1206</v>
      </c>
      <c r="I507" s="47" t="s">
        <v>1208</v>
      </c>
      <c r="J507" s="48"/>
      <c r="K507" s="48"/>
      <c r="L507" s="49"/>
      <c r="M507" s="49"/>
      <c r="N507" s="49"/>
      <c r="O507" s="49"/>
      <c r="P507" s="49"/>
      <c r="Q507" s="49"/>
      <c r="R507" s="49"/>
      <c r="S507" s="49"/>
      <c r="T507" s="49">
        <v>20.3</v>
      </c>
      <c r="U507" s="50" t="s">
        <v>87</v>
      </c>
      <c r="W507"/>
      <c r="X507"/>
      <c r="Y507"/>
      <c r="Z507"/>
      <c r="AA507"/>
      <c r="AB507"/>
      <c r="AC507"/>
      <c r="AD507"/>
      <c r="AE507"/>
      <c r="AF507"/>
      <c r="AG507"/>
      <c r="AH507"/>
      <c r="AI507"/>
    </row>
    <row r="508" spans="1:35" outlineLevel="2" x14ac:dyDescent="0.35">
      <c r="A508" s="1">
        <v>4</v>
      </c>
      <c r="B508" s="2" t="s">
        <v>1209</v>
      </c>
      <c r="C508" s="44"/>
      <c r="D508" s="51"/>
      <c r="E508" s="4"/>
      <c r="F508" s="52" t="s">
        <v>1210</v>
      </c>
      <c r="G508" s="58">
        <v>1</v>
      </c>
      <c r="H508" s="53" t="s">
        <v>1209</v>
      </c>
      <c r="I508" s="54" t="s">
        <v>1177</v>
      </c>
      <c r="J508" s="55"/>
      <c r="K508" s="56">
        <v>1</v>
      </c>
      <c r="L508" s="56">
        <v>20.3</v>
      </c>
      <c r="M508" s="56"/>
      <c r="N508" s="56"/>
      <c r="O508" s="56"/>
      <c r="P508" s="56"/>
      <c r="Q508" s="56"/>
      <c r="R508" s="56">
        <v>20.3</v>
      </c>
      <c r="S508" s="56">
        <v>20.3</v>
      </c>
      <c r="T508" s="49"/>
      <c r="U508" s="50"/>
      <c r="W508"/>
      <c r="X508"/>
      <c r="Y508"/>
      <c r="Z508"/>
      <c r="AA508"/>
      <c r="AB508"/>
      <c r="AC508"/>
      <c r="AD508"/>
      <c r="AE508"/>
      <c r="AF508"/>
      <c r="AG508"/>
      <c r="AH508"/>
      <c r="AI508"/>
    </row>
    <row r="509" spans="1:35" ht="72.5" outlineLevel="2" x14ac:dyDescent="0.35">
      <c r="A509" s="1">
        <v>3</v>
      </c>
      <c r="B509" s="2" t="s">
        <v>1211</v>
      </c>
      <c r="C509" s="44" t="s">
        <v>50</v>
      </c>
      <c r="D509" s="51">
        <v>101889</v>
      </c>
      <c r="E509" s="4" t="s">
        <v>45</v>
      </c>
      <c r="F509" s="4" t="s">
        <v>1212</v>
      </c>
      <c r="G509" s="58">
        <v>1</v>
      </c>
      <c r="H509" s="46" t="s">
        <v>1211</v>
      </c>
      <c r="I509" s="47" t="s">
        <v>1213</v>
      </c>
      <c r="J509" s="48"/>
      <c r="K509" s="48"/>
      <c r="L509" s="49"/>
      <c r="M509" s="49"/>
      <c r="N509" s="49"/>
      <c r="O509" s="49"/>
      <c r="P509" s="49"/>
      <c r="Q509" s="49"/>
      <c r="R509" s="49"/>
      <c r="S509" s="49"/>
      <c r="T509" s="49">
        <v>81.2</v>
      </c>
      <c r="U509" s="50" t="s">
        <v>87</v>
      </c>
      <c r="W509"/>
      <c r="X509"/>
      <c r="Y509"/>
      <c r="Z509"/>
      <c r="AA509"/>
      <c r="AB509"/>
      <c r="AC509"/>
      <c r="AD509"/>
      <c r="AE509"/>
      <c r="AF509"/>
      <c r="AG509"/>
      <c r="AH509"/>
      <c r="AI509"/>
    </row>
    <row r="510" spans="1:35" outlineLevel="2" x14ac:dyDescent="0.35">
      <c r="A510" s="1">
        <v>4</v>
      </c>
      <c r="B510" s="2" t="s">
        <v>1214</v>
      </c>
      <c r="C510" s="44"/>
      <c r="D510" s="51"/>
      <c r="E510" s="4"/>
      <c r="F510" s="52" t="s">
        <v>1215</v>
      </c>
      <c r="G510" s="58">
        <v>1</v>
      </c>
      <c r="H510" s="53" t="s">
        <v>1214</v>
      </c>
      <c r="I510" s="54" t="s">
        <v>1177</v>
      </c>
      <c r="J510" s="55"/>
      <c r="K510" s="56">
        <v>1</v>
      </c>
      <c r="L510" s="56">
        <v>81.2</v>
      </c>
      <c r="M510" s="56"/>
      <c r="N510" s="56"/>
      <c r="O510" s="56"/>
      <c r="P510" s="56"/>
      <c r="Q510" s="56"/>
      <c r="R510" s="56">
        <v>81.2</v>
      </c>
      <c r="S510" s="56">
        <v>81.2</v>
      </c>
      <c r="T510" s="49"/>
      <c r="U510" s="50"/>
      <c r="W510"/>
      <c r="X510"/>
      <c r="Y510"/>
      <c r="Z510"/>
      <c r="AA510"/>
      <c r="AB510"/>
      <c r="AC510"/>
      <c r="AD510"/>
      <c r="AE510"/>
      <c r="AF510"/>
      <c r="AG510"/>
      <c r="AH510"/>
      <c r="AI510"/>
    </row>
    <row r="511" spans="1:35" ht="46.75" customHeight="1" outlineLevel="2" x14ac:dyDescent="0.35">
      <c r="A511" s="1">
        <v>3</v>
      </c>
      <c r="B511" s="2" t="s">
        <v>1216</v>
      </c>
      <c r="C511" s="44" t="s">
        <v>50</v>
      </c>
      <c r="D511" s="51">
        <v>39773</v>
      </c>
      <c r="E511" s="4" t="s">
        <v>1217</v>
      </c>
      <c r="F511" s="4" t="s">
        <v>1218</v>
      </c>
      <c r="G511" s="58">
        <v>1</v>
      </c>
      <c r="H511" s="46" t="s">
        <v>1216</v>
      </c>
      <c r="I511" s="47" t="s">
        <v>1219</v>
      </c>
      <c r="J511" s="48"/>
      <c r="K511" s="48"/>
      <c r="L511" s="49"/>
      <c r="M511" s="49"/>
      <c r="N511" s="49"/>
      <c r="O511" s="49"/>
      <c r="P511" s="49"/>
      <c r="Q511" s="49"/>
      <c r="R511" s="49"/>
      <c r="S511" s="49"/>
      <c r="T511" s="49">
        <v>3</v>
      </c>
      <c r="U511" s="50" t="s">
        <v>1220</v>
      </c>
      <c r="W511"/>
      <c r="X511"/>
      <c r="Y511"/>
      <c r="Z511"/>
      <c r="AA511"/>
      <c r="AB511"/>
      <c r="AC511"/>
      <c r="AD511"/>
      <c r="AE511"/>
      <c r="AF511"/>
      <c r="AG511"/>
      <c r="AH511"/>
      <c r="AI511"/>
    </row>
    <row r="512" spans="1:35" outlineLevel="2" x14ac:dyDescent="0.35">
      <c r="A512" s="1">
        <v>4</v>
      </c>
      <c r="B512" s="2" t="s">
        <v>1221</v>
      </c>
      <c r="C512" s="44"/>
      <c r="D512" s="51"/>
      <c r="E512" s="4"/>
      <c r="F512" s="52" t="s">
        <v>1222</v>
      </c>
      <c r="G512" s="58">
        <v>1</v>
      </c>
      <c r="H512" s="53" t="s">
        <v>1221</v>
      </c>
      <c r="I512" s="54" t="s">
        <v>1177</v>
      </c>
      <c r="J512" s="55"/>
      <c r="K512" s="56">
        <v>1</v>
      </c>
      <c r="L512" s="56">
        <v>3</v>
      </c>
      <c r="M512" s="56"/>
      <c r="N512" s="56"/>
      <c r="O512" s="56"/>
      <c r="P512" s="56"/>
      <c r="Q512" s="56"/>
      <c r="R512" s="56">
        <v>3</v>
      </c>
      <c r="S512" s="56">
        <v>3</v>
      </c>
      <c r="T512" s="49"/>
      <c r="U512" s="50"/>
      <c r="W512"/>
      <c r="X512"/>
      <c r="Y512"/>
      <c r="Z512"/>
      <c r="AA512"/>
      <c r="AB512"/>
      <c r="AC512"/>
      <c r="AD512"/>
      <c r="AE512"/>
      <c r="AF512"/>
      <c r="AG512"/>
      <c r="AH512"/>
      <c r="AI512"/>
    </row>
    <row r="513" spans="1:35" ht="58" outlineLevel="2" x14ac:dyDescent="0.35">
      <c r="A513" s="1">
        <v>3</v>
      </c>
      <c r="B513" s="2" t="s">
        <v>1223</v>
      </c>
      <c r="C513" s="44" t="s">
        <v>50</v>
      </c>
      <c r="D513" s="51">
        <v>101890</v>
      </c>
      <c r="E513" s="4" t="s">
        <v>45</v>
      </c>
      <c r="F513" s="4" t="s">
        <v>1224</v>
      </c>
      <c r="G513" s="58">
        <v>1</v>
      </c>
      <c r="H513" s="46" t="s">
        <v>1223</v>
      </c>
      <c r="I513" s="47" t="s">
        <v>1225</v>
      </c>
      <c r="J513" s="48"/>
      <c r="K513" s="48"/>
      <c r="L513" s="49"/>
      <c r="M513" s="49"/>
      <c r="N513" s="49"/>
      <c r="O513" s="49"/>
      <c r="P513" s="49"/>
      <c r="Q513" s="49"/>
      <c r="R513" s="49"/>
      <c r="S513" s="49"/>
      <c r="T513" s="49">
        <v>27</v>
      </c>
      <c r="U513" s="50" t="s">
        <v>1031</v>
      </c>
      <c r="W513"/>
      <c r="X513"/>
      <c r="Y513"/>
      <c r="Z513"/>
      <c r="AA513"/>
      <c r="AB513"/>
      <c r="AC513"/>
      <c r="AD513"/>
      <c r="AE513"/>
      <c r="AF513"/>
      <c r="AG513"/>
      <c r="AH513"/>
      <c r="AI513"/>
    </row>
    <row r="514" spans="1:35" outlineLevel="2" x14ac:dyDescent="0.35">
      <c r="A514" s="1">
        <v>4</v>
      </c>
      <c r="B514" s="2" t="s">
        <v>1226</v>
      </c>
      <c r="C514" s="44"/>
      <c r="D514" s="51"/>
      <c r="E514" s="4"/>
      <c r="F514" s="52" t="s">
        <v>1227</v>
      </c>
      <c r="G514" s="58">
        <v>1</v>
      </c>
      <c r="H514" s="53" t="s">
        <v>1226</v>
      </c>
      <c r="I514" s="54" t="s">
        <v>1177</v>
      </c>
      <c r="J514" s="55"/>
      <c r="K514" s="56">
        <v>1</v>
      </c>
      <c r="L514" s="56">
        <v>27</v>
      </c>
      <c r="M514" s="56"/>
      <c r="N514" s="56"/>
      <c r="O514" s="56"/>
      <c r="P514" s="56"/>
      <c r="Q514" s="56"/>
      <c r="R514" s="56">
        <v>27</v>
      </c>
      <c r="S514" s="56">
        <v>27</v>
      </c>
      <c r="T514" s="49"/>
      <c r="U514" s="50"/>
      <c r="W514"/>
      <c r="X514"/>
      <c r="Y514"/>
      <c r="Z514"/>
      <c r="AA514"/>
      <c r="AB514"/>
      <c r="AC514"/>
      <c r="AD514"/>
      <c r="AE514"/>
      <c r="AF514"/>
      <c r="AG514"/>
      <c r="AH514"/>
      <c r="AI514"/>
    </row>
    <row r="515" spans="1:35" ht="62.4" customHeight="1" outlineLevel="2" x14ac:dyDescent="0.35">
      <c r="A515" s="1">
        <v>3</v>
      </c>
      <c r="B515" s="2" t="s">
        <v>1228</v>
      </c>
      <c r="C515" s="44" t="s">
        <v>50</v>
      </c>
      <c r="D515" s="51">
        <v>93658</v>
      </c>
      <c r="E515" s="4" t="s">
        <v>45</v>
      </c>
      <c r="F515" s="4" t="s">
        <v>1229</v>
      </c>
      <c r="G515" s="58">
        <v>1</v>
      </c>
      <c r="H515" s="46" t="s">
        <v>1228</v>
      </c>
      <c r="I515" s="47" t="s">
        <v>1230</v>
      </c>
      <c r="J515" s="48"/>
      <c r="K515" s="48"/>
      <c r="L515" s="49"/>
      <c r="M515" s="49"/>
      <c r="N515" s="49"/>
      <c r="O515" s="49"/>
      <c r="P515" s="49"/>
      <c r="Q515" s="49"/>
      <c r="R515" s="49"/>
      <c r="S515" s="49"/>
      <c r="T515" s="49">
        <v>1</v>
      </c>
      <c r="U515" s="50" t="s">
        <v>1031</v>
      </c>
      <c r="W515"/>
      <c r="X515"/>
      <c r="Y515"/>
      <c r="Z515"/>
      <c r="AA515"/>
      <c r="AB515"/>
      <c r="AC515"/>
      <c r="AD515"/>
      <c r="AE515"/>
      <c r="AF515"/>
      <c r="AG515"/>
      <c r="AH515"/>
      <c r="AI515"/>
    </row>
    <row r="516" spans="1:35" outlineLevel="2" x14ac:dyDescent="0.35">
      <c r="A516" s="1">
        <v>4</v>
      </c>
      <c r="B516" s="2" t="s">
        <v>1231</v>
      </c>
      <c r="C516" s="44"/>
      <c r="D516" s="51"/>
      <c r="E516" s="4"/>
      <c r="F516" s="52" t="s">
        <v>1232</v>
      </c>
      <c r="G516" s="58">
        <v>1</v>
      </c>
      <c r="H516" s="53" t="s">
        <v>1231</v>
      </c>
      <c r="I516" s="54" t="s">
        <v>1177</v>
      </c>
      <c r="J516" s="55"/>
      <c r="K516" s="56">
        <v>1</v>
      </c>
      <c r="L516" s="56">
        <v>1</v>
      </c>
      <c r="M516" s="56"/>
      <c r="N516" s="56"/>
      <c r="O516" s="56"/>
      <c r="P516" s="56"/>
      <c r="Q516" s="56"/>
      <c r="R516" s="56">
        <v>1</v>
      </c>
      <c r="S516" s="56">
        <v>1</v>
      </c>
      <c r="T516" s="49"/>
      <c r="U516" s="50"/>
      <c r="W516"/>
      <c r="X516"/>
      <c r="Y516"/>
      <c r="Z516"/>
      <c r="AA516"/>
      <c r="AB516"/>
      <c r="AC516"/>
      <c r="AD516"/>
      <c r="AE516"/>
      <c r="AF516"/>
      <c r="AG516"/>
      <c r="AH516"/>
      <c r="AI516"/>
    </row>
    <row r="517" spans="1:35" ht="51.75" customHeight="1" outlineLevel="2" x14ac:dyDescent="0.35">
      <c r="A517" s="1">
        <v>3</v>
      </c>
      <c r="B517" s="2" t="s">
        <v>1233</v>
      </c>
      <c r="C517" s="44" t="s">
        <v>50</v>
      </c>
      <c r="D517" s="51">
        <v>39452</v>
      </c>
      <c r="E517" s="4" t="s">
        <v>1217</v>
      </c>
      <c r="F517" s="4" t="s">
        <v>1234</v>
      </c>
      <c r="G517" s="58">
        <v>1</v>
      </c>
      <c r="H517" s="46" t="s">
        <v>1233</v>
      </c>
      <c r="I517" s="47" t="s">
        <v>1235</v>
      </c>
      <c r="J517" s="48"/>
      <c r="K517" s="48"/>
      <c r="L517" s="49"/>
      <c r="M517" s="49"/>
      <c r="N517" s="49"/>
      <c r="O517" s="49"/>
      <c r="P517" s="49"/>
      <c r="Q517" s="49"/>
      <c r="R517" s="49"/>
      <c r="S517" s="49"/>
      <c r="T517" s="49">
        <v>1</v>
      </c>
      <c r="U517" s="50" t="s">
        <v>1220</v>
      </c>
      <c r="W517"/>
      <c r="X517"/>
      <c r="Y517"/>
      <c r="Z517"/>
      <c r="AA517"/>
      <c r="AB517"/>
      <c r="AC517"/>
      <c r="AD517"/>
      <c r="AE517"/>
      <c r="AF517"/>
      <c r="AG517"/>
      <c r="AH517"/>
      <c r="AI517"/>
    </row>
    <row r="518" spans="1:35" outlineLevel="2" x14ac:dyDescent="0.35">
      <c r="A518" s="1">
        <v>4</v>
      </c>
      <c r="B518" s="2" t="s">
        <v>1236</v>
      </c>
      <c r="C518" s="44"/>
      <c r="D518" s="51"/>
      <c r="E518" s="4"/>
      <c r="F518" s="52" t="s">
        <v>1237</v>
      </c>
      <c r="G518" s="58">
        <v>1</v>
      </c>
      <c r="H518" s="53" t="s">
        <v>1236</v>
      </c>
      <c r="I518" s="54" t="s">
        <v>1177</v>
      </c>
      <c r="J518" s="55"/>
      <c r="K518" s="56">
        <v>1</v>
      </c>
      <c r="L518" s="56">
        <v>1</v>
      </c>
      <c r="M518" s="56"/>
      <c r="N518" s="56"/>
      <c r="O518" s="56"/>
      <c r="P518" s="56"/>
      <c r="Q518" s="56"/>
      <c r="R518" s="56">
        <v>1</v>
      </c>
      <c r="S518" s="56">
        <v>1</v>
      </c>
      <c r="T518" s="49"/>
      <c r="U518" s="50"/>
      <c r="W518"/>
      <c r="X518"/>
      <c r="Y518"/>
      <c r="Z518"/>
      <c r="AA518"/>
      <c r="AB518"/>
      <c r="AC518"/>
      <c r="AD518"/>
      <c r="AE518"/>
      <c r="AF518"/>
      <c r="AG518"/>
      <c r="AH518"/>
      <c r="AI518"/>
    </row>
    <row r="519" spans="1:35" ht="58" outlineLevel="2" x14ac:dyDescent="0.35">
      <c r="A519" s="1">
        <v>3</v>
      </c>
      <c r="B519" s="2" t="s">
        <v>1238</v>
      </c>
      <c r="C519" s="44" t="s">
        <v>50</v>
      </c>
      <c r="D519" s="51">
        <v>91953</v>
      </c>
      <c r="E519" s="4" t="s">
        <v>45</v>
      </c>
      <c r="F519" s="4" t="s">
        <v>1239</v>
      </c>
      <c r="G519" s="58">
        <v>1</v>
      </c>
      <c r="H519" s="46" t="s">
        <v>1238</v>
      </c>
      <c r="I519" s="47" t="s">
        <v>1240</v>
      </c>
      <c r="J519" s="48"/>
      <c r="K519" s="48"/>
      <c r="L519" s="49"/>
      <c r="M519" s="49"/>
      <c r="N519" s="49"/>
      <c r="O519" s="49"/>
      <c r="P519" s="49"/>
      <c r="Q519" s="49"/>
      <c r="R519" s="49"/>
      <c r="S519" s="49"/>
      <c r="T519" s="49">
        <v>28</v>
      </c>
      <c r="U519" s="50" t="s">
        <v>1031</v>
      </c>
      <c r="W519"/>
      <c r="X519"/>
      <c r="Y519"/>
      <c r="Z519"/>
      <c r="AA519"/>
      <c r="AB519"/>
      <c r="AC519"/>
      <c r="AD519"/>
      <c r="AE519"/>
      <c r="AF519"/>
      <c r="AG519"/>
      <c r="AH519"/>
      <c r="AI519"/>
    </row>
    <row r="520" spans="1:35" outlineLevel="2" x14ac:dyDescent="0.35">
      <c r="A520" s="1">
        <v>4</v>
      </c>
      <c r="B520" s="2" t="s">
        <v>1241</v>
      </c>
      <c r="C520" s="44"/>
      <c r="D520" s="51"/>
      <c r="E520" s="4"/>
      <c r="F520" s="52" t="s">
        <v>1242</v>
      </c>
      <c r="G520" s="58">
        <v>1</v>
      </c>
      <c r="H520" s="53" t="s">
        <v>1241</v>
      </c>
      <c r="I520" s="54" t="s">
        <v>1177</v>
      </c>
      <c r="J520" s="55"/>
      <c r="K520" s="56">
        <v>1</v>
      </c>
      <c r="L520" s="56">
        <v>28</v>
      </c>
      <c r="M520" s="56"/>
      <c r="N520" s="56"/>
      <c r="O520" s="56"/>
      <c r="P520" s="56"/>
      <c r="Q520" s="56"/>
      <c r="R520" s="56">
        <v>28</v>
      </c>
      <c r="S520" s="56">
        <v>28</v>
      </c>
      <c r="T520" s="49"/>
      <c r="U520" s="50"/>
      <c r="W520"/>
      <c r="X520"/>
      <c r="Y520"/>
      <c r="Z520"/>
      <c r="AA520"/>
      <c r="AB520"/>
      <c r="AC520"/>
      <c r="AD520"/>
      <c r="AE520"/>
      <c r="AF520"/>
      <c r="AG520"/>
      <c r="AH520"/>
      <c r="AI520"/>
    </row>
    <row r="521" spans="1:35" ht="58" outlineLevel="2" x14ac:dyDescent="0.35">
      <c r="A521" s="1">
        <v>3</v>
      </c>
      <c r="B521" s="2" t="s">
        <v>1243</v>
      </c>
      <c r="C521" s="44" t="s">
        <v>50</v>
      </c>
      <c r="D521" s="51">
        <v>91969</v>
      </c>
      <c r="E521" s="4" t="s">
        <v>45</v>
      </c>
      <c r="F521" s="4" t="s">
        <v>1244</v>
      </c>
      <c r="G521" s="58">
        <v>1</v>
      </c>
      <c r="H521" s="46" t="s">
        <v>1243</v>
      </c>
      <c r="I521" s="47" t="s">
        <v>1245</v>
      </c>
      <c r="J521" s="48"/>
      <c r="K521" s="48"/>
      <c r="L521" s="49"/>
      <c r="M521" s="49"/>
      <c r="N521" s="49"/>
      <c r="O521" s="49"/>
      <c r="P521" s="49"/>
      <c r="Q521" s="49"/>
      <c r="R521" s="49"/>
      <c r="S521" s="49"/>
      <c r="T521" s="49">
        <v>1</v>
      </c>
      <c r="U521" s="50" t="s">
        <v>1031</v>
      </c>
      <c r="W521"/>
      <c r="X521"/>
      <c r="Y521"/>
      <c r="Z521"/>
      <c r="AA521"/>
      <c r="AB521"/>
      <c r="AC521"/>
      <c r="AD521"/>
      <c r="AE521"/>
      <c r="AF521"/>
      <c r="AG521"/>
      <c r="AH521"/>
      <c r="AI521"/>
    </row>
    <row r="522" spans="1:35" outlineLevel="2" x14ac:dyDescent="0.35">
      <c r="A522" s="1">
        <v>4</v>
      </c>
      <c r="B522" s="2" t="s">
        <v>1246</v>
      </c>
      <c r="C522" s="44"/>
      <c r="D522" s="51"/>
      <c r="E522" s="4"/>
      <c r="F522" s="52" t="s">
        <v>1247</v>
      </c>
      <c r="G522" s="58">
        <v>1</v>
      </c>
      <c r="H522" s="53" t="s">
        <v>1246</v>
      </c>
      <c r="I522" s="54" t="s">
        <v>1177</v>
      </c>
      <c r="J522" s="55"/>
      <c r="K522" s="56">
        <v>1</v>
      </c>
      <c r="L522" s="56">
        <v>1</v>
      </c>
      <c r="M522" s="56"/>
      <c r="N522" s="56"/>
      <c r="O522" s="56"/>
      <c r="P522" s="56"/>
      <c r="Q522" s="56"/>
      <c r="R522" s="56">
        <v>1</v>
      </c>
      <c r="S522" s="56">
        <v>1</v>
      </c>
      <c r="T522" s="49"/>
      <c r="U522" s="50"/>
      <c r="W522"/>
      <c r="X522"/>
      <c r="Y522"/>
      <c r="Z522"/>
      <c r="AA522"/>
      <c r="AB522"/>
      <c r="AC522"/>
      <c r="AD522"/>
      <c r="AE522"/>
      <c r="AF522"/>
      <c r="AG522"/>
      <c r="AH522"/>
      <c r="AI522"/>
    </row>
    <row r="523" spans="1:35" ht="58" outlineLevel="2" x14ac:dyDescent="0.35">
      <c r="A523" s="1">
        <v>3</v>
      </c>
      <c r="B523" s="2" t="s">
        <v>1248</v>
      </c>
      <c r="C523" s="44" t="s">
        <v>50</v>
      </c>
      <c r="D523" s="51">
        <v>92000</v>
      </c>
      <c r="E523" s="4" t="s">
        <v>45</v>
      </c>
      <c r="F523" s="4" t="s">
        <v>1249</v>
      </c>
      <c r="G523" s="58">
        <v>1</v>
      </c>
      <c r="H523" s="46" t="s">
        <v>1248</v>
      </c>
      <c r="I523" s="47" t="s">
        <v>1250</v>
      </c>
      <c r="J523" s="48"/>
      <c r="K523" s="48"/>
      <c r="L523" s="49"/>
      <c r="M523" s="49"/>
      <c r="N523" s="49"/>
      <c r="O523" s="49"/>
      <c r="P523" s="49"/>
      <c r="Q523" s="49"/>
      <c r="R523" s="49"/>
      <c r="S523" s="49"/>
      <c r="T523" s="49">
        <v>56</v>
      </c>
      <c r="U523" s="50" t="s">
        <v>1031</v>
      </c>
      <c r="W523"/>
      <c r="X523"/>
      <c r="Y523"/>
      <c r="Z523"/>
      <c r="AA523"/>
      <c r="AB523"/>
      <c r="AC523"/>
      <c r="AD523"/>
      <c r="AE523"/>
      <c r="AF523"/>
      <c r="AG523"/>
      <c r="AH523"/>
      <c r="AI523"/>
    </row>
    <row r="524" spans="1:35" outlineLevel="2" x14ac:dyDescent="0.35">
      <c r="A524" s="1">
        <v>4</v>
      </c>
      <c r="B524" s="2" t="s">
        <v>1251</v>
      </c>
      <c r="C524" s="44"/>
      <c r="D524" s="51"/>
      <c r="E524" s="4"/>
      <c r="F524" s="52" t="s">
        <v>1252</v>
      </c>
      <c r="G524" s="58">
        <v>1</v>
      </c>
      <c r="H524" s="53" t="s">
        <v>1251</v>
      </c>
      <c r="I524" s="54" t="s">
        <v>1177</v>
      </c>
      <c r="J524" s="55"/>
      <c r="K524" s="56">
        <v>1</v>
      </c>
      <c r="L524" s="56">
        <v>56</v>
      </c>
      <c r="M524" s="56"/>
      <c r="N524" s="56"/>
      <c r="O524" s="56"/>
      <c r="P524" s="56"/>
      <c r="Q524" s="56"/>
      <c r="R524" s="56">
        <v>56</v>
      </c>
      <c r="S524" s="56">
        <v>56</v>
      </c>
      <c r="T524" s="49"/>
      <c r="U524" s="50"/>
      <c r="W524"/>
      <c r="X524"/>
      <c r="Y524"/>
      <c r="Z524"/>
      <c r="AA524"/>
      <c r="AB524"/>
      <c r="AC524"/>
      <c r="AD524"/>
      <c r="AE524"/>
      <c r="AF524"/>
      <c r="AG524"/>
      <c r="AH524"/>
      <c r="AI524"/>
    </row>
    <row r="525" spans="1:35" ht="58" outlineLevel="2" x14ac:dyDescent="0.35">
      <c r="A525" s="1">
        <v>3</v>
      </c>
      <c r="B525" s="2" t="s">
        <v>1253</v>
      </c>
      <c r="C525" s="44" t="s">
        <v>50</v>
      </c>
      <c r="D525" s="51">
        <v>92001</v>
      </c>
      <c r="E525" s="4" t="s">
        <v>45</v>
      </c>
      <c r="F525" s="4" t="s">
        <v>1254</v>
      </c>
      <c r="G525" s="58">
        <v>1</v>
      </c>
      <c r="H525" s="46" t="s">
        <v>1253</v>
      </c>
      <c r="I525" s="47" t="s">
        <v>1255</v>
      </c>
      <c r="J525" s="48"/>
      <c r="K525" s="48"/>
      <c r="L525" s="49"/>
      <c r="M525" s="49"/>
      <c r="N525" s="49"/>
      <c r="O525" s="49"/>
      <c r="P525" s="49"/>
      <c r="Q525" s="49"/>
      <c r="R525" s="49"/>
      <c r="S525" s="49"/>
      <c r="T525" s="49">
        <v>17</v>
      </c>
      <c r="U525" s="50" t="s">
        <v>1031</v>
      </c>
      <c r="W525"/>
      <c r="X525"/>
      <c r="Y525"/>
      <c r="Z525"/>
      <c r="AA525"/>
      <c r="AB525"/>
      <c r="AC525"/>
      <c r="AD525"/>
      <c r="AE525"/>
      <c r="AF525"/>
      <c r="AG525"/>
      <c r="AH525"/>
      <c r="AI525"/>
    </row>
    <row r="526" spans="1:35" outlineLevel="2" x14ac:dyDescent="0.35">
      <c r="A526" s="1">
        <v>4</v>
      </c>
      <c r="B526" s="2" t="s">
        <v>1256</v>
      </c>
      <c r="C526" s="44"/>
      <c r="D526" s="51"/>
      <c r="E526" s="4"/>
      <c r="F526" s="52" t="s">
        <v>1257</v>
      </c>
      <c r="G526" s="58">
        <v>1</v>
      </c>
      <c r="H526" s="53" t="s">
        <v>1256</v>
      </c>
      <c r="I526" s="54" t="s">
        <v>1177</v>
      </c>
      <c r="J526" s="55"/>
      <c r="K526" s="56">
        <v>1</v>
      </c>
      <c r="L526" s="56">
        <v>17</v>
      </c>
      <c r="M526" s="56"/>
      <c r="N526" s="56"/>
      <c r="O526" s="56"/>
      <c r="P526" s="56"/>
      <c r="Q526" s="56"/>
      <c r="R526" s="56">
        <v>17</v>
      </c>
      <c r="S526" s="56">
        <v>17</v>
      </c>
      <c r="T526" s="49"/>
      <c r="U526" s="50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1:35" ht="58" outlineLevel="2" x14ac:dyDescent="0.35">
      <c r="A527" s="1">
        <v>3</v>
      </c>
      <c r="B527" s="2" t="s">
        <v>1258</v>
      </c>
      <c r="C527" s="44" t="s">
        <v>50</v>
      </c>
      <c r="D527" s="51">
        <v>91955</v>
      </c>
      <c r="E527" s="4" t="s">
        <v>45</v>
      </c>
      <c r="F527" s="4" t="s">
        <v>1259</v>
      </c>
      <c r="G527" s="58">
        <v>1</v>
      </c>
      <c r="H527" s="46" t="s">
        <v>1258</v>
      </c>
      <c r="I527" s="47" t="s">
        <v>1260</v>
      </c>
      <c r="J527" s="48"/>
      <c r="K527" s="48"/>
      <c r="L527" s="49"/>
      <c r="M527" s="49"/>
      <c r="N527" s="49"/>
      <c r="O527" s="49"/>
      <c r="P527" s="49"/>
      <c r="Q527" s="49"/>
      <c r="R527" s="49"/>
      <c r="S527" s="49"/>
      <c r="T527" s="49">
        <v>2</v>
      </c>
      <c r="U527" s="50" t="s">
        <v>1031</v>
      </c>
      <c r="W527"/>
      <c r="X527"/>
      <c r="Y527"/>
      <c r="Z527"/>
      <c r="AA527"/>
      <c r="AB527"/>
      <c r="AC527"/>
      <c r="AD527"/>
      <c r="AE527"/>
      <c r="AF527"/>
      <c r="AG527"/>
      <c r="AH527"/>
      <c r="AI527"/>
    </row>
    <row r="528" spans="1:35" outlineLevel="2" x14ac:dyDescent="0.35">
      <c r="A528" s="1">
        <v>4</v>
      </c>
      <c r="B528" s="2" t="s">
        <v>1261</v>
      </c>
      <c r="C528" s="44"/>
      <c r="D528" s="51"/>
      <c r="E528" s="4"/>
      <c r="F528" s="52" t="s">
        <v>1262</v>
      </c>
      <c r="G528" s="58">
        <v>1</v>
      </c>
      <c r="H528" s="53" t="s">
        <v>1261</v>
      </c>
      <c r="I528" s="54" t="s">
        <v>1177</v>
      </c>
      <c r="J528" s="55"/>
      <c r="K528" s="56">
        <v>1</v>
      </c>
      <c r="L528" s="56">
        <v>2</v>
      </c>
      <c r="M528" s="56"/>
      <c r="N528" s="56"/>
      <c r="O528" s="56"/>
      <c r="P528" s="56"/>
      <c r="Q528" s="56"/>
      <c r="R528" s="56">
        <v>2</v>
      </c>
      <c r="S528" s="56">
        <v>2</v>
      </c>
      <c r="T528" s="49"/>
      <c r="U528" s="50"/>
      <c r="W528"/>
      <c r="X528"/>
      <c r="Y528"/>
      <c r="Z528"/>
      <c r="AA528"/>
      <c r="AB528"/>
      <c r="AC528"/>
      <c r="AD528"/>
      <c r="AE528"/>
      <c r="AF528"/>
      <c r="AG528"/>
      <c r="AH528"/>
      <c r="AI528"/>
    </row>
    <row r="529" spans="1:35" ht="84" customHeight="1" outlineLevel="2" x14ac:dyDescent="0.35">
      <c r="A529" s="1">
        <v>3</v>
      </c>
      <c r="B529" s="2" t="s">
        <v>1263</v>
      </c>
      <c r="C529" s="44" t="s">
        <v>50</v>
      </c>
      <c r="D529" s="51">
        <v>91834</v>
      </c>
      <c r="E529" s="4" t="s">
        <v>45</v>
      </c>
      <c r="F529" s="4" t="s">
        <v>1264</v>
      </c>
      <c r="G529" s="58">
        <v>1</v>
      </c>
      <c r="H529" s="46" t="s">
        <v>1263</v>
      </c>
      <c r="I529" s="47" t="s">
        <v>1265</v>
      </c>
      <c r="J529" s="48"/>
      <c r="K529" s="48"/>
      <c r="L529" s="49"/>
      <c r="M529" s="49"/>
      <c r="N529" s="49"/>
      <c r="O529" s="49"/>
      <c r="P529" s="49"/>
      <c r="Q529" s="49"/>
      <c r="R529" s="49"/>
      <c r="S529" s="49"/>
      <c r="T529" s="49">
        <v>586.6</v>
      </c>
      <c r="U529" s="50" t="s">
        <v>87</v>
      </c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1:35" outlineLevel="2" x14ac:dyDescent="0.35">
      <c r="A530" s="1">
        <v>4</v>
      </c>
      <c r="B530" s="2" t="s">
        <v>1266</v>
      </c>
      <c r="C530" s="44"/>
      <c r="D530" s="51"/>
      <c r="E530" s="4"/>
      <c r="F530" s="52" t="s">
        <v>1267</v>
      </c>
      <c r="G530" s="58">
        <v>1</v>
      </c>
      <c r="H530" s="53" t="s">
        <v>1266</v>
      </c>
      <c r="I530" s="54" t="s">
        <v>1177</v>
      </c>
      <c r="J530" s="55"/>
      <c r="K530" s="56">
        <v>1</v>
      </c>
      <c r="L530" s="56">
        <v>586.6</v>
      </c>
      <c r="M530" s="56"/>
      <c r="N530" s="56"/>
      <c r="O530" s="56"/>
      <c r="P530" s="56"/>
      <c r="Q530" s="56"/>
      <c r="R530" s="56">
        <v>586.6</v>
      </c>
      <c r="S530" s="56">
        <v>586.6</v>
      </c>
      <c r="T530" s="49"/>
      <c r="U530" s="50"/>
      <c r="W530"/>
      <c r="X530"/>
      <c r="Y530"/>
      <c r="Z530"/>
      <c r="AA530"/>
      <c r="AB530"/>
      <c r="AC530"/>
      <c r="AD530"/>
      <c r="AE530"/>
      <c r="AF530"/>
      <c r="AG530"/>
      <c r="AH530"/>
      <c r="AI530"/>
    </row>
    <row r="531" spans="1:35" ht="72.5" outlineLevel="2" x14ac:dyDescent="0.35">
      <c r="A531" s="1">
        <v>3</v>
      </c>
      <c r="B531" s="2" t="s">
        <v>1268</v>
      </c>
      <c r="C531" s="44" t="s">
        <v>50</v>
      </c>
      <c r="D531" s="51">
        <v>91846</v>
      </c>
      <c r="E531" s="4" t="s">
        <v>45</v>
      </c>
      <c r="F531" s="4" t="s">
        <v>1269</v>
      </c>
      <c r="G531" s="58">
        <v>1</v>
      </c>
      <c r="H531" s="46" t="s">
        <v>1268</v>
      </c>
      <c r="I531" s="47" t="s">
        <v>1270</v>
      </c>
      <c r="J531" s="48"/>
      <c r="K531" s="48"/>
      <c r="L531" s="49"/>
      <c r="M531" s="49"/>
      <c r="N531" s="49"/>
      <c r="O531" s="49"/>
      <c r="P531" s="49"/>
      <c r="Q531" s="49"/>
      <c r="R531" s="49"/>
      <c r="S531" s="49"/>
      <c r="T531" s="49">
        <v>18.2</v>
      </c>
      <c r="U531" s="50" t="s">
        <v>87</v>
      </c>
      <c r="W531"/>
      <c r="X531"/>
      <c r="Y531"/>
      <c r="Z531"/>
      <c r="AA531"/>
      <c r="AB531"/>
      <c r="AC531"/>
      <c r="AD531"/>
      <c r="AE531"/>
      <c r="AF531"/>
      <c r="AG531"/>
      <c r="AH531"/>
      <c r="AI531"/>
    </row>
    <row r="532" spans="1:35" outlineLevel="2" x14ac:dyDescent="0.35">
      <c r="A532" s="1">
        <v>4</v>
      </c>
      <c r="B532" s="2" t="s">
        <v>1271</v>
      </c>
      <c r="C532" s="44"/>
      <c r="D532" s="51"/>
      <c r="E532" s="4"/>
      <c r="F532" s="52" t="s">
        <v>1272</v>
      </c>
      <c r="G532" s="58">
        <v>1</v>
      </c>
      <c r="H532" s="53" t="s">
        <v>1271</v>
      </c>
      <c r="I532" s="54" t="s">
        <v>1177</v>
      </c>
      <c r="J532" s="55"/>
      <c r="K532" s="56">
        <v>1</v>
      </c>
      <c r="L532" s="56">
        <v>18.2</v>
      </c>
      <c r="M532" s="56"/>
      <c r="N532" s="56"/>
      <c r="O532" s="56"/>
      <c r="P532" s="56"/>
      <c r="Q532" s="56"/>
      <c r="R532" s="56">
        <v>18.2</v>
      </c>
      <c r="S532" s="56">
        <v>18.2</v>
      </c>
      <c r="T532" s="49"/>
      <c r="U532" s="50"/>
      <c r="W532"/>
      <c r="X532"/>
      <c r="Y532"/>
      <c r="Z532"/>
      <c r="AA532"/>
      <c r="AB532"/>
      <c r="AC532"/>
      <c r="AD532"/>
      <c r="AE532"/>
      <c r="AF532"/>
      <c r="AG532"/>
      <c r="AH532"/>
      <c r="AI532"/>
    </row>
    <row r="533" spans="1:35" ht="72.5" outlineLevel="2" x14ac:dyDescent="0.35">
      <c r="A533" s="1">
        <v>3</v>
      </c>
      <c r="B533" s="2" t="s">
        <v>1273</v>
      </c>
      <c r="C533" s="44" t="s">
        <v>50</v>
      </c>
      <c r="D533" s="51">
        <v>91865</v>
      </c>
      <c r="E533" s="4" t="s">
        <v>45</v>
      </c>
      <c r="F533" s="4" t="s">
        <v>1274</v>
      </c>
      <c r="G533" s="58">
        <v>1</v>
      </c>
      <c r="H533" s="46" t="s">
        <v>1273</v>
      </c>
      <c r="I533" s="47" t="s">
        <v>1275</v>
      </c>
      <c r="J533" s="48"/>
      <c r="K533" s="48"/>
      <c r="L533" s="49"/>
      <c r="M533" s="49"/>
      <c r="N533" s="49"/>
      <c r="O533" s="49"/>
      <c r="P533" s="49"/>
      <c r="Q533" s="49"/>
      <c r="R533" s="49"/>
      <c r="S533" s="49"/>
      <c r="T533" s="49">
        <v>32.6</v>
      </c>
      <c r="U533" s="50" t="s">
        <v>87</v>
      </c>
      <c r="W533"/>
      <c r="X533"/>
      <c r="Y533"/>
      <c r="Z533"/>
      <c r="AA533"/>
      <c r="AB533"/>
      <c r="AC533"/>
      <c r="AD533"/>
      <c r="AE533"/>
      <c r="AF533"/>
      <c r="AG533"/>
      <c r="AH533"/>
      <c r="AI533"/>
    </row>
    <row r="534" spans="1:35" outlineLevel="2" x14ac:dyDescent="0.35">
      <c r="A534" s="1">
        <v>4</v>
      </c>
      <c r="B534" s="2" t="s">
        <v>1276</v>
      </c>
      <c r="C534" s="44"/>
      <c r="D534" s="51"/>
      <c r="E534" s="4"/>
      <c r="F534" s="52" t="s">
        <v>1277</v>
      </c>
      <c r="G534" s="58">
        <v>1</v>
      </c>
      <c r="H534" s="53" t="s">
        <v>1276</v>
      </c>
      <c r="I534" s="54" t="s">
        <v>1177</v>
      </c>
      <c r="J534" s="55"/>
      <c r="K534" s="56">
        <v>1</v>
      </c>
      <c r="L534" s="56">
        <v>32.6</v>
      </c>
      <c r="M534" s="56"/>
      <c r="N534" s="56"/>
      <c r="O534" s="56"/>
      <c r="P534" s="56"/>
      <c r="Q534" s="56"/>
      <c r="R534" s="56">
        <v>32.6</v>
      </c>
      <c r="S534" s="56">
        <v>32.6</v>
      </c>
      <c r="T534" s="49"/>
      <c r="U534" s="50"/>
      <c r="W534"/>
      <c r="X534"/>
      <c r="Y534"/>
      <c r="Z534"/>
      <c r="AA534"/>
      <c r="AB534"/>
      <c r="AC534"/>
      <c r="AD534"/>
      <c r="AE534"/>
      <c r="AF534"/>
      <c r="AG534"/>
      <c r="AH534"/>
      <c r="AI534"/>
    </row>
    <row r="535" spans="1:35" ht="72.5" outlineLevel="2" x14ac:dyDescent="0.35">
      <c r="A535" s="1">
        <v>3</v>
      </c>
      <c r="B535" s="2" t="s">
        <v>1278</v>
      </c>
      <c r="C535" s="44" t="s">
        <v>50</v>
      </c>
      <c r="D535" s="51">
        <v>93009</v>
      </c>
      <c r="E535" s="4" t="s">
        <v>45</v>
      </c>
      <c r="F535" s="4" t="s">
        <v>1279</v>
      </c>
      <c r="G535" s="58">
        <v>1</v>
      </c>
      <c r="H535" s="46" t="s">
        <v>1278</v>
      </c>
      <c r="I535" s="47" t="s">
        <v>1280</v>
      </c>
      <c r="J535" s="48"/>
      <c r="K535" s="48"/>
      <c r="L535" s="49"/>
      <c r="M535" s="49"/>
      <c r="N535" s="49"/>
      <c r="O535" s="49"/>
      <c r="P535" s="49"/>
      <c r="Q535" s="49"/>
      <c r="R535" s="49"/>
      <c r="S535" s="49"/>
      <c r="T535" s="49">
        <v>3.91</v>
      </c>
      <c r="U535" s="50" t="s">
        <v>87</v>
      </c>
      <c r="W535"/>
      <c r="X535"/>
      <c r="Y535"/>
      <c r="Z535"/>
      <c r="AA535"/>
      <c r="AB535"/>
      <c r="AC535"/>
      <c r="AD535"/>
      <c r="AE535"/>
      <c r="AF535"/>
      <c r="AG535"/>
      <c r="AH535"/>
      <c r="AI535"/>
    </row>
    <row r="536" spans="1:35" outlineLevel="2" x14ac:dyDescent="0.35">
      <c r="A536" s="1">
        <v>4</v>
      </c>
      <c r="B536" s="2" t="s">
        <v>1281</v>
      </c>
      <c r="C536" s="44"/>
      <c r="D536" s="51"/>
      <c r="E536" s="4"/>
      <c r="F536" s="52" t="s">
        <v>1282</v>
      </c>
      <c r="G536" s="58">
        <v>1</v>
      </c>
      <c r="H536" s="53" t="s">
        <v>1281</v>
      </c>
      <c r="I536" s="54" t="s">
        <v>1177</v>
      </c>
      <c r="J536" s="55"/>
      <c r="K536" s="56">
        <v>1</v>
      </c>
      <c r="L536" s="56">
        <v>3.91</v>
      </c>
      <c r="M536" s="56"/>
      <c r="N536" s="56"/>
      <c r="O536" s="56"/>
      <c r="P536" s="56"/>
      <c r="Q536" s="56"/>
      <c r="R536" s="56">
        <v>3.91</v>
      </c>
      <c r="S536" s="56">
        <v>3.91</v>
      </c>
      <c r="T536" s="49"/>
      <c r="U536" s="50"/>
      <c r="W536"/>
      <c r="X536"/>
      <c r="Y536"/>
      <c r="Z536"/>
      <c r="AA536"/>
      <c r="AB536"/>
      <c r="AC536"/>
      <c r="AD536"/>
      <c r="AE536"/>
      <c r="AF536"/>
      <c r="AG536"/>
      <c r="AH536"/>
      <c r="AI536"/>
    </row>
    <row r="537" spans="1:35" ht="72.5" outlineLevel="2" x14ac:dyDescent="0.35">
      <c r="A537" s="1">
        <v>3</v>
      </c>
      <c r="B537" s="2" t="s">
        <v>1283</v>
      </c>
      <c r="C537" s="44" t="s">
        <v>50</v>
      </c>
      <c r="D537" s="51">
        <v>91867</v>
      </c>
      <c r="E537" s="4" t="s">
        <v>45</v>
      </c>
      <c r="F537" s="4" t="s">
        <v>1284</v>
      </c>
      <c r="G537" s="58">
        <v>1</v>
      </c>
      <c r="H537" s="46" t="s">
        <v>1283</v>
      </c>
      <c r="I537" s="47" t="s">
        <v>1285</v>
      </c>
      <c r="J537" s="48"/>
      <c r="K537" s="48"/>
      <c r="L537" s="49"/>
      <c r="M537" s="49"/>
      <c r="N537" s="49"/>
      <c r="O537" s="49"/>
      <c r="P537" s="49"/>
      <c r="Q537" s="49"/>
      <c r="R537" s="49"/>
      <c r="S537" s="49"/>
      <c r="T537" s="49">
        <v>1</v>
      </c>
      <c r="U537" s="50" t="s">
        <v>87</v>
      </c>
      <c r="W537"/>
      <c r="X537"/>
      <c r="Y537"/>
      <c r="Z537"/>
      <c r="AA537"/>
      <c r="AB537"/>
      <c r="AC537"/>
      <c r="AD537"/>
      <c r="AE537"/>
      <c r="AF537"/>
      <c r="AG537"/>
      <c r="AH537"/>
      <c r="AI537"/>
    </row>
    <row r="538" spans="1:35" outlineLevel="2" x14ac:dyDescent="0.35">
      <c r="A538" s="1">
        <v>4</v>
      </c>
      <c r="B538" s="2" t="s">
        <v>1286</v>
      </c>
      <c r="C538" s="44"/>
      <c r="D538" s="51"/>
      <c r="E538" s="4"/>
      <c r="F538" s="52" t="s">
        <v>1287</v>
      </c>
      <c r="G538" s="58">
        <v>1</v>
      </c>
      <c r="H538" s="53" t="s">
        <v>1286</v>
      </c>
      <c r="I538" s="54" t="s">
        <v>1177</v>
      </c>
      <c r="J538" s="55"/>
      <c r="K538" s="56">
        <v>1</v>
      </c>
      <c r="L538" s="56">
        <v>1</v>
      </c>
      <c r="M538" s="56"/>
      <c r="N538" s="56"/>
      <c r="O538" s="56"/>
      <c r="P538" s="56"/>
      <c r="Q538" s="56"/>
      <c r="R538" s="56">
        <v>1</v>
      </c>
      <c r="S538" s="56">
        <v>1</v>
      </c>
      <c r="T538" s="49"/>
      <c r="U538" s="50"/>
      <c r="W538"/>
      <c r="X538"/>
      <c r="Y538"/>
      <c r="Z538"/>
      <c r="AA538"/>
      <c r="AB538"/>
      <c r="AC538"/>
      <c r="AD538"/>
      <c r="AE538"/>
      <c r="AF538"/>
      <c r="AG538"/>
      <c r="AH538"/>
      <c r="AI538"/>
    </row>
    <row r="539" spans="1:35" ht="96" customHeight="1" outlineLevel="2" x14ac:dyDescent="0.35">
      <c r="A539" s="1">
        <v>3</v>
      </c>
      <c r="B539" s="2" t="s">
        <v>1288</v>
      </c>
      <c r="C539" s="44" t="s">
        <v>50</v>
      </c>
      <c r="D539" s="51">
        <v>97608</v>
      </c>
      <c r="E539" s="4" t="s">
        <v>45</v>
      </c>
      <c r="F539" s="4" t="s">
        <v>1289</v>
      </c>
      <c r="G539" s="58">
        <v>1</v>
      </c>
      <c r="H539" s="46" t="s">
        <v>1288</v>
      </c>
      <c r="I539" s="47" t="s">
        <v>1290</v>
      </c>
      <c r="J539" s="48"/>
      <c r="K539" s="48"/>
      <c r="L539" s="49"/>
      <c r="M539" s="49"/>
      <c r="N539" s="49"/>
      <c r="O539" s="49"/>
      <c r="P539" s="49"/>
      <c r="Q539" s="49"/>
      <c r="R539" s="49"/>
      <c r="S539" s="49"/>
      <c r="T539" s="49">
        <v>17</v>
      </c>
      <c r="U539" s="50" t="s">
        <v>1031</v>
      </c>
      <c r="W539"/>
      <c r="X539"/>
      <c r="Y539"/>
      <c r="Z539"/>
      <c r="AA539"/>
      <c r="AB539"/>
      <c r="AC539"/>
      <c r="AD539"/>
      <c r="AE539"/>
      <c r="AF539"/>
      <c r="AG539"/>
      <c r="AH539"/>
      <c r="AI539"/>
    </row>
    <row r="540" spans="1:35" outlineLevel="2" x14ac:dyDescent="0.35">
      <c r="A540" s="1">
        <v>4</v>
      </c>
      <c r="B540" s="2" t="s">
        <v>1291</v>
      </c>
      <c r="C540" s="44"/>
      <c r="D540" s="51"/>
      <c r="E540" s="4"/>
      <c r="F540" s="52" t="s">
        <v>1292</v>
      </c>
      <c r="G540" s="58">
        <v>1</v>
      </c>
      <c r="H540" s="53" t="s">
        <v>1291</v>
      </c>
      <c r="I540" s="54" t="s">
        <v>1177</v>
      </c>
      <c r="J540" s="55"/>
      <c r="K540" s="56">
        <v>1</v>
      </c>
      <c r="L540" s="56">
        <v>17</v>
      </c>
      <c r="M540" s="56"/>
      <c r="N540" s="56"/>
      <c r="O540" s="56"/>
      <c r="P540" s="56"/>
      <c r="Q540" s="56"/>
      <c r="R540" s="56">
        <v>17</v>
      </c>
      <c r="S540" s="56">
        <v>17</v>
      </c>
      <c r="T540" s="49"/>
      <c r="U540" s="50"/>
      <c r="W540"/>
      <c r="X540"/>
      <c r="Y540"/>
      <c r="Z540"/>
      <c r="AA540"/>
      <c r="AB540"/>
      <c r="AC540"/>
      <c r="AD540"/>
      <c r="AE540"/>
      <c r="AF540"/>
      <c r="AG540"/>
      <c r="AH540"/>
      <c r="AI540"/>
    </row>
    <row r="541" spans="1:35" ht="58" outlineLevel="2" x14ac:dyDescent="0.35">
      <c r="A541" s="1">
        <v>3</v>
      </c>
      <c r="B541" s="2" t="s">
        <v>1293</v>
      </c>
      <c r="C541" s="44" t="s">
        <v>50</v>
      </c>
      <c r="D541" s="51">
        <v>103782</v>
      </c>
      <c r="E541" s="4" t="s">
        <v>45</v>
      </c>
      <c r="F541" s="4" t="s">
        <v>1294</v>
      </c>
      <c r="G541" s="58">
        <v>1</v>
      </c>
      <c r="H541" s="46" t="s">
        <v>1293</v>
      </c>
      <c r="I541" s="47" t="s">
        <v>1295</v>
      </c>
      <c r="J541" s="48"/>
      <c r="K541" s="48"/>
      <c r="L541" s="49"/>
      <c r="M541" s="49"/>
      <c r="N541" s="49"/>
      <c r="O541" s="49"/>
      <c r="P541" s="49"/>
      <c r="Q541" s="49"/>
      <c r="R541" s="49"/>
      <c r="S541" s="49"/>
      <c r="T541" s="49">
        <v>45</v>
      </c>
      <c r="U541" s="50" t="s">
        <v>1031</v>
      </c>
      <c r="W541"/>
      <c r="X541"/>
      <c r="Y541"/>
      <c r="Z541"/>
      <c r="AA541"/>
      <c r="AB541"/>
      <c r="AC541"/>
      <c r="AD541"/>
      <c r="AE541"/>
      <c r="AF541"/>
      <c r="AG541"/>
      <c r="AH541"/>
      <c r="AI541"/>
    </row>
    <row r="542" spans="1:35" outlineLevel="2" x14ac:dyDescent="0.35">
      <c r="A542" s="1">
        <v>4</v>
      </c>
      <c r="B542" s="2" t="s">
        <v>1296</v>
      </c>
      <c r="C542" s="44"/>
      <c r="D542" s="51"/>
      <c r="E542" s="4"/>
      <c r="F542" s="52" t="s">
        <v>1297</v>
      </c>
      <c r="G542" s="58">
        <v>1</v>
      </c>
      <c r="H542" s="53" t="s">
        <v>1296</v>
      </c>
      <c r="I542" s="54" t="s">
        <v>1177</v>
      </c>
      <c r="J542" s="55"/>
      <c r="K542" s="56">
        <v>1</v>
      </c>
      <c r="L542" s="56">
        <v>45</v>
      </c>
      <c r="M542" s="56"/>
      <c r="N542" s="56"/>
      <c r="O542" s="56"/>
      <c r="P542" s="56"/>
      <c r="Q542" s="56"/>
      <c r="R542" s="56">
        <v>45</v>
      </c>
      <c r="S542" s="56">
        <v>45</v>
      </c>
      <c r="T542" s="49"/>
      <c r="U542" s="50"/>
      <c r="W542"/>
      <c r="X542"/>
      <c r="Y542"/>
      <c r="Z542"/>
      <c r="AA542"/>
      <c r="AB542"/>
      <c r="AC542"/>
      <c r="AD542"/>
      <c r="AE542"/>
      <c r="AF542"/>
      <c r="AG542"/>
      <c r="AH542"/>
      <c r="AI542"/>
    </row>
    <row r="543" spans="1:35" ht="72.5" outlineLevel="2" x14ac:dyDescent="0.35">
      <c r="A543" s="1">
        <v>3</v>
      </c>
      <c r="B543" s="2" t="s">
        <v>1298</v>
      </c>
      <c r="C543" s="44" t="s">
        <v>50</v>
      </c>
      <c r="D543" s="51">
        <v>101509</v>
      </c>
      <c r="E543" s="4" t="s">
        <v>45</v>
      </c>
      <c r="F543" s="4" t="s">
        <v>1299</v>
      </c>
      <c r="G543" s="58">
        <v>1</v>
      </c>
      <c r="H543" s="46" t="s">
        <v>1298</v>
      </c>
      <c r="I543" s="47" t="s">
        <v>1300</v>
      </c>
      <c r="J543" s="48"/>
      <c r="K543" s="48"/>
      <c r="L543" s="49"/>
      <c r="M543" s="49"/>
      <c r="N543" s="49"/>
      <c r="O543" s="49"/>
      <c r="P543" s="49"/>
      <c r="Q543" s="49"/>
      <c r="R543" s="49"/>
      <c r="S543" s="49"/>
      <c r="T543" s="49">
        <v>1</v>
      </c>
      <c r="U543" s="50" t="s">
        <v>1031</v>
      </c>
      <c r="W543"/>
      <c r="X543"/>
      <c r="Y543"/>
      <c r="Z543"/>
      <c r="AA543"/>
      <c r="AB543"/>
      <c r="AC543"/>
      <c r="AD543"/>
      <c r="AE543"/>
      <c r="AF543"/>
      <c r="AG543"/>
      <c r="AH543"/>
      <c r="AI543"/>
    </row>
    <row r="544" spans="1:35" outlineLevel="2" x14ac:dyDescent="0.35">
      <c r="A544" s="1">
        <v>4</v>
      </c>
      <c r="B544" s="2" t="s">
        <v>1301</v>
      </c>
      <c r="C544" s="44"/>
      <c r="D544" s="51"/>
      <c r="E544" s="4"/>
      <c r="F544" s="52" t="s">
        <v>1302</v>
      </c>
      <c r="G544" s="58">
        <v>1</v>
      </c>
      <c r="H544" s="53" t="s">
        <v>1301</v>
      </c>
      <c r="I544" s="54" t="s">
        <v>1177</v>
      </c>
      <c r="J544" s="55"/>
      <c r="K544" s="56">
        <v>1</v>
      </c>
      <c r="L544" s="56">
        <v>1</v>
      </c>
      <c r="M544" s="56"/>
      <c r="N544" s="56"/>
      <c r="O544" s="56"/>
      <c r="P544" s="56"/>
      <c r="Q544" s="56"/>
      <c r="R544" s="56">
        <v>1</v>
      </c>
      <c r="S544" s="56">
        <v>1</v>
      </c>
      <c r="T544" s="49"/>
      <c r="U544" s="50"/>
      <c r="W544"/>
      <c r="X544"/>
      <c r="Y544"/>
      <c r="Z544"/>
      <c r="AA544"/>
      <c r="AB544"/>
      <c r="AC544"/>
      <c r="AD544"/>
      <c r="AE544"/>
      <c r="AF544"/>
      <c r="AG544"/>
      <c r="AH544"/>
      <c r="AI544"/>
    </row>
    <row r="545" spans="1:35" ht="61.75" customHeight="1" outlineLevel="2" x14ac:dyDescent="0.35">
      <c r="A545" s="1">
        <v>3</v>
      </c>
      <c r="B545" s="2" t="s">
        <v>1303</v>
      </c>
      <c r="C545" s="44" t="s">
        <v>50</v>
      </c>
      <c r="D545" s="51">
        <v>5044</v>
      </c>
      <c r="E545" s="4" t="s">
        <v>1217</v>
      </c>
      <c r="F545" s="4" t="s">
        <v>1304</v>
      </c>
      <c r="G545" s="58">
        <v>1</v>
      </c>
      <c r="H545" s="46" t="s">
        <v>1303</v>
      </c>
      <c r="I545" s="47" t="s">
        <v>1305</v>
      </c>
      <c r="J545" s="48"/>
      <c r="K545" s="48"/>
      <c r="L545" s="49"/>
      <c r="M545" s="49"/>
      <c r="N545" s="49"/>
      <c r="O545" s="49"/>
      <c r="P545" s="49"/>
      <c r="Q545" s="49"/>
      <c r="R545" s="49"/>
      <c r="S545" s="49"/>
      <c r="T545" s="49">
        <v>1</v>
      </c>
      <c r="U545" s="50" t="s">
        <v>1220</v>
      </c>
      <c r="W545"/>
      <c r="X545"/>
      <c r="Y545"/>
      <c r="Z545"/>
      <c r="AA545"/>
      <c r="AB545"/>
      <c r="AC545"/>
      <c r="AD545"/>
      <c r="AE545"/>
      <c r="AF545"/>
      <c r="AG545"/>
      <c r="AH545"/>
      <c r="AI545"/>
    </row>
    <row r="546" spans="1:35" outlineLevel="2" x14ac:dyDescent="0.35">
      <c r="A546" s="1">
        <v>4</v>
      </c>
      <c r="B546" s="2" t="s">
        <v>1306</v>
      </c>
      <c r="C546" s="44"/>
      <c r="D546" s="51"/>
      <c r="E546" s="4"/>
      <c r="F546" s="52" t="s">
        <v>1307</v>
      </c>
      <c r="G546" s="58">
        <v>1</v>
      </c>
      <c r="H546" s="53" t="s">
        <v>1306</v>
      </c>
      <c r="I546" s="54" t="s">
        <v>1177</v>
      </c>
      <c r="J546" s="55"/>
      <c r="K546" s="56">
        <v>1</v>
      </c>
      <c r="L546" s="56">
        <v>1</v>
      </c>
      <c r="M546" s="56"/>
      <c r="N546" s="56"/>
      <c r="O546" s="56"/>
      <c r="P546" s="56"/>
      <c r="Q546" s="56"/>
      <c r="R546" s="56">
        <v>1</v>
      </c>
      <c r="S546" s="56">
        <v>1</v>
      </c>
      <c r="T546" s="49"/>
      <c r="U546" s="50"/>
      <c r="W546"/>
      <c r="X546"/>
      <c r="Y546"/>
      <c r="Z546"/>
      <c r="AA546"/>
      <c r="AB546"/>
      <c r="AC546"/>
      <c r="AD546"/>
      <c r="AE546"/>
      <c r="AF546"/>
      <c r="AG546"/>
      <c r="AH546"/>
      <c r="AI546"/>
    </row>
    <row r="547" spans="1:35" ht="91.25" customHeight="1" outlineLevel="2" x14ac:dyDescent="0.35">
      <c r="A547" s="1">
        <v>3</v>
      </c>
      <c r="B547" s="2" t="s">
        <v>1308</v>
      </c>
      <c r="C547" s="44" t="s">
        <v>50</v>
      </c>
      <c r="D547" s="51">
        <v>101875</v>
      </c>
      <c r="E547" s="4" t="s">
        <v>45</v>
      </c>
      <c r="F547" s="4" t="s">
        <v>1309</v>
      </c>
      <c r="G547" s="58">
        <v>1</v>
      </c>
      <c r="H547" s="46" t="s">
        <v>1308</v>
      </c>
      <c r="I547" s="47" t="s">
        <v>1310</v>
      </c>
      <c r="J547" s="48"/>
      <c r="K547" s="48"/>
      <c r="L547" s="49"/>
      <c r="M547" s="49"/>
      <c r="N547" s="49"/>
      <c r="O547" s="49"/>
      <c r="P547" s="49"/>
      <c r="Q547" s="49"/>
      <c r="R547" s="49"/>
      <c r="S547" s="49"/>
      <c r="T547" s="49">
        <v>3</v>
      </c>
      <c r="U547" s="50" t="s">
        <v>1031</v>
      </c>
      <c r="W547"/>
      <c r="X547"/>
      <c r="Y547"/>
      <c r="Z547"/>
      <c r="AA547"/>
      <c r="AB547"/>
      <c r="AC547"/>
      <c r="AD547"/>
      <c r="AE547"/>
      <c r="AF547"/>
      <c r="AG547"/>
      <c r="AH547"/>
      <c r="AI547"/>
    </row>
    <row r="548" spans="1:35" outlineLevel="2" x14ac:dyDescent="0.35">
      <c r="A548" s="1">
        <v>4</v>
      </c>
      <c r="B548" s="2" t="s">
        <v>1311</v>
      </c>
      <c r="C548" s="44"/>
      <c r="D548" s="51"/>
      <c r="E548" s="4"/>
      <c r="F548" s="52" t="s">
        <v>1312</v>
      </c>
      <c r="G548" s="58">
        <v>1</v>
      </c>
      <c r="H548" s="53" t="s">
        <v>1311</v>
      </c>
      <c r="I548" s="54" t="s">
        <v>1177</v>
      </c>
      <c r="J548" s="55"/>
      <c r="K548" s="56">
        <v>1</v>
      </c>
      <c r="L548" s="56">
        <v>3</v>
      </c>
      <c r="M548" s="56"/>
      <c r="N548" s="56"/>
      <c r="O548" s="56"/>
      <c r="P548" s="56"/>
      <c r="Q548" s="56"/>
      <c r="R548" s="56">
        <v>3</v>
      </c>
      <c r="S548" s="56">
        <v>3</v>
      </c>
      <c r="T548" s="49"/>
      <c r="U548" s="50"/>
      <c r="W548"/>
      <c r="X548"/>
      <c r="Y548"/>
      <c r="Z548"/>
      <c r="AA548"/>
      <c r="AB548"/>
      <c r="AC548"/>
      <c r="AD548"/>
      <c r="AE548"/>
      <c r="AF548"/>
      <c r="AG548"/>
      <c r="AH548"/>
      <c r="AI548"/>
    </row>
    <row r="549" spans="1:35" outlineLevel="2" x14ac:dyDescent="0.35">
      <c r="A549" s="1">
        <v>2</v>
      </c>
      <c r="B549" s="2" t="s">
        <v>112</v>
      </c>
      <c r="C549" s="4"/>
      <c r="D549" s="51"/>
      <c r="E549" s="4"/>
      <c r="F549" s="38">
        <v>11</v>
      </c>
      <c r="G549" s="58">
        <v>1</v>
      </c>
      <c r="H549" s="39" t="s">
        <v>112</v>
      </c>
      <c r="I549" s="59" t="s">
        <v>1313</v>
      </c>
      <c r="J549" s="41"/>
      <c r="K549" s="41"/>
      <c r="L549" s="41"/>
      <c r="M549" s="41"/>
      <c r="N549" s="42"/>
      <c r="O549" s="42"/>
      <c r="P549" s="42"/>
      <c r="Q549" s="42"/>
      <c r="R549" s="42"/>
      <c r="S549" s="42"/>
      <c r="T549" s="42"/>
      <c r="U549" s="43"/>
      <c r="W549"/>
      <c r="X549"/>
      <c r="Y549"/>
      <c r="Z549"/>
      <c r="AA549"/>
      <c r="AB549"/>
      <c r="AC549"/>
      <c r="AD549"/>
      <c r="AE549"/>
      <c r="AF549"/>
      <c r="AG549"/>
      <c r="AH549"/>
      <c r="AI549"/>
    </row>
    <row r="550" spans="1:35" ht="50.4" customHeight="1" outlineLevel="2" x14ac:dyDescent="0.35">
      <c r="A550" s="1">
        <v>3</v>
      </c>
      <c r="B550" s="2" t="s">
        <v>116</v>
      </c>
      <c r="C550" s="44" t="s">
        <v>50</v>
      </c>
      <c r="D550" s="51">
        <v>96620</v>
      </c>
      <c r="E550" s="4" t="s">
        <v>45</v>
      </c>
      <c r="F550" s="4" t="s">
        <v>1314</v>
      </c>
      <c r="G550" s="58">
        <v>1</v>
      </c>
      <c r="H550" s="46" t="s">
        <v>116</v>
      </c>
      <c r="I550" s="47" t="s">
        <v>1315</v>
      </c>
      <c r="J550" s="48"/>
      <c r="K550" s="48"/>
      <c r="L550" s="49"/>
      <c r="M550" s="49"/>
      <c r="N550" s="49"/>
      <c r="O550" s="49"/>
      <c r="P550" s="49"/>
      <c r="Q550" s="49"/>
      <c r="R550" s="49"/>
      <c r="S550" s="49"/>
      <c r="T550" s="49">
        <v>34.950000000000003</v>
      </c>
      <c r="U550" s="50" t="s">
        <v>101</v>
      </c>
      <c r="W550"/>
      <c r="X550"/>
      <c r="Y550"/>
      <c r="Z550"/>
      <c r="AA550"/>
      <c r="AB550"/>
      <c r="AC550"/>
      <c r="AD550"/>
      <c r="AE550"/>
      <c r="AF550"/>
      <c r="AG550"/>
      <c r="AH550"/>
      <c r="AI550"/>
    </row>
    <row r="551" spans="1:35" outlineLevel="2" x14ac:dyDescent="0.35">
      <c r="A551" s="1">
        <v>4</v>
      </c>
      <c r="B551" s="2" t="s">
        <v>1316</v>
      </c>
      <c r="C551" s="44"/>
      <c r="D551" s="51"/>
      <c r="E551" s="4"/>
      <c r="F551" s="52" t="s">
        <v>1317</v>
      </c>
      <c r="G551" s="33">
        <v>1</v>
      </c>
      <c r="H551" s="53" t="s">
        <v>1316</v>
      </c>
      <c r="I551" s="57" t="s">
        <v>182</v>
      </c>
      <c r="J551" s="55"/>
      <c r="K551" s="56">
        <v>1</v>
      </c>
      <c r="L551" s="56">
        <v>190</v>
      </c>
      <c r="M551" s="56"/>
      <c r="N551" s="56">
        <v>0.05</v>
      </c>
      <c r="O551" s="56"/>
      <c r="P551" s="56"/>
      <c r="Q551" s="56"/>
      <c r="R551" s="56">
        <v>9.5</v>
      </c>
      <c r="S551" s="56">
        <v>9.5</v>
      </c>
      <c r="T551" s="49"/>
      <c r="U551" s="50"/>
      <c r="W551"/>
      <c r="X551"/>
      <c r="Y551"/>
      <c r="Z551"/>
      <c r="AA551"/>
      <c r="AB551"/>
      <c r="AC551"/>
      <c r="AD551"/>
      <c r="AE551"/>
      <c r="AF551"/>
      <c r="AG551"/>
      <c r="AH551"/>
      <c r="AI551"/>
    </row>
    <row r="552" spans="1:35" outlineLevel="2" x14ac:dyDescent="0.35">
      <c r="A552" s="1">
        <v>4</v>
      </c>
      <c r="B552" s="2" t="s">
        <v>1318</v>
      </c>
      <c r="C552" s="44"/>
      <c r="D552" s="51"/>
      <c r="E552" s="4"/>
      <c r="F552" s="52" t="s">
        <v>1319</v>
      </c>
      <c r="G552" s="33">
        <v>1</v>
      </c>
      <c r="H552" s="53" t="s">
        <v>1318</v>
      </c>
      <c r="I552" s="57" t="s">
        <v>185</v>
      </c>
      <c r="J552" s="55"/>
      <c r="K552" s="56">
        <v>1</v>
      </c>
      <c r="L552" s="56">
        <v>79</v>
      </c>
      <c r="M552" s="56"/>
      <c r="N552" s="56">
        <v>0.05</v>
      </c>
      <c r="O552" s="56"/>
      <c r="P552" s="56"/>
      <c r="Q552" s="56"/>
      <c r="R552" s="56">
        <v>3.95</v>
      </c>
      <c r="S552" s="56">
        <v>3.95</v>
      </c>
      <c r="T552" s="49"/>
      <c r="U552" s="50"/>
      <c r="W552"/>
      <c r="X552"/>
      <c r="Y552"/>
      <c r="Z552"/>
      <c r="AA552"/>
      <c r="AB552"/>
      <c r="AC552"/>
      <c r="AD552"/>
      <c r="AE552"/>
      <c r="AF552"/>
      <c r="AG552"/>
      <c r="AH552"/>
      <c r="AI552"/>
    </row>
    <row r="553" spans="1:35" outlineLevel="2" x14ac:dyDescent="0.35">
      <c r="A553" s="1">
        <v>4</v>
      </c>
      <c r="B553" s="2" t="s">
        <v>1320</v>
      </c>
      <c r="C553" s="44"/>
      <c r="D553" s="51"/>
      <c r="E553" s="4"/>
      <c r="F553" s="52" t="s">
        <v>1321</v>
      </c>
      <c r="G553" s="33">
        <v>1</v>
      </c>
      <c r="H553" s="53" t="s">
        <v>1320</v>
      </c>
      <c r="I553" s="57" t="s">
        <v>188</v>
      </c>
      <c r="J553" s="55"/>
      <c r="K553" s="56">
        <v>1</v>
      </c>
      <c r="L553" s="56">
        <v>51</v>
      </c>
      <c r="M553" s="56"/>
      <c r="N553" s="56">
        <v>0.05</v>
      </c>
      <c r="O553" s="56"/>
      <c r="P553" s="56"/>
      <c r="Q553" s="56"/>
      <c r="R553" s="56">
        <v>2.5500000000000003</v>
      </c>
      <c r="S553" s="56">
        <v>2.5499999999999998</v>
      </c>
      <c r="T553" s="49"/>
      <c r="U553" s="50"/>
      <c r="W553"/>
      <c r="X553"/>
      <c r="Y553"/>
      <c r="Z553"/>
      <c r="AA553"/>
      <c r="AB553"/>
      <c r="AC553"/>
      <c r="AD553"/>
      <c r="AE553"/>
      <c r="AF553"/>
      <c r="AG553"/>
      <c r="AH553"/>
      <c r="AI553"/>
    </row>
    <row r="554" spans="1:35" outlineLevel="2" x14ac:dyDescent="0.35">
      <c r="A554" s="1">
        <v>4</v>
      </c>
      <c r="B554" s="2" t="s">
        <v>1322</v>
      </c>
      <c r="C554" s="44"/>
      <c r="D554" s="51"/>
      <c r="E554" s="4"/>
      <c r="F554" s="52" t="s">
        <v>1323</v>
      </c>
      <c r="G554" s="33">
        <v>1</v>
      </c>
      <c r="H554" s="53" t="s">
        <v>1322</v>
      </c>
      <c r="I554" s="57" t="s">
        <v>191</v>
      </c>
      <c r="J554" s="55"/>
      <c r="K554" s="56">
        <v>1</v>
      </c>
      <c r="L554" s="56">
        <v>198.5</v>
      </c>
      <c r="M554" s="56"/>
      <c r="N554" s="56">
        <v>0.05</v>
      </c>
      <c r="O554" s="56"/>
      <c r="P554" s="56"/>
      <c r="Q554" s="56"/>
      <c r="R554" s="56">
        <v>9.9250000000000007</v>
      </c>
      <c r="S554" s="56">
        <v>9.93</v>
      </c>
      <c r="T554" s="49"/>
      <c r="U554" s="50"/>
      <c r="W554"/>
      <c r="X554"/>
      <c r="Y554"/>
      <c r="Z554"/>
      <c r="AA554"/>
      <c r="AB554"/>
      <c r="AC554"/>
      <c r="AD554"/>
      <c r="AE554"/>
      <c r="AF554"/>
      <c r="AG554"/>
      <c r="AH554"/>
      <c r="AI554"/>
    </row>
    <row r="555" spans="1:35" outlineLevel="2" x14ac:dyDescent="0.35">
      <c r="A555" s="1">
        <v>4</v>
      </c>
      <c r="B555" s="2" t="s">
        <v>1324</v>
      </c>
      <c r="C555" s="44"/>
      <c r="D555" s="51"/>
      <c r="E555" s="4"/>
      <c r="F555" s="52" t="s">
        <v>1325</v>
      </c>
      <c r="G555" s="33">
        <v>1</v>
      </c>
      <c r="H555" s="53" t="s">
        <v>1324</v>
      </c>
      <c r="I555" s="57" t="s">
        <v>194</v>
      </c>
      <c r="J555" s="55"/>
      <c r="K555" s="56">
        <v>1</v>
      </c>
      <c r="L555" s="56">
        <v>23.52</v>
      </c>
      <c r="M555" s="56"/>
      <c r="N555" s="56">
        <v>0.05</v>
      </c>
      <c r="O555" s="56"/>
      <c r="P555" s="56"/>
      <c r="Q555" s="56"/>
      <c r="R555" s="56">
        <v>1.1759999999999999</v>
      </c>
      <c r="S555" s="56">
        <v>1.18</v>
      </c>
      <c r="T555" s="49"/>
      <c r="U555" s="50"/>
      <c r="W555"/>
      <c r="X555"/>
      <c r="Y555"/>
      <c r="Z555"/>
      <c r="AA555"/>
      <c r="AB555"/>
      <c r="AC555"/>
      <c r="AD555"/>
      <c r="AE555"/>
      <c r="AF555"/>
      <c r="AG555"/>
      <c r="AH555"/>
      <c r="AI555"/>
    </row>
    <row r="556" spans="1:35" outlineLevel="2" x14ac:dyDescent="0.35">
      <c r="A556" s="1">
        <v>4</v>
      </c>
      <c r="B556" s="2" t="s">
        <v>1326</v>
      </c>
      <c r="C556" s="44"/>
      <c r="D556" s="51"/>
      <c r="E556" s="4"/>
      <c r="F556" s="52" t="s">
        <v>1327</v>
      </c>
      <c r="G556" s="33">
        <v>1</v>
      </c>
      <c r="H556" s="53" t="s">
        <v>1326</v>
      </c>
      <c r="I556" s="54" t="s">
        <v>1328</v>
      </c>
      <c r="J556" s="55"/>
      <c r="K556" s="56">
        <v>1</v>
      </c>
      <c r="L556" s="56">
        <v>156.84</v>
      </c>
      <c r="M556" s="56"/>
      <c r="N556" s="56">
        <v>0.05</v>
      </c>
      <c r="O556" s="56"/>
      <c r="P556" s="56"/>
      <c r="Q556" s="56"/>
      <c r="R556" s="56">
        <v>7.8420000000000005</v>
      </c>
      <c r="S556" s="56">
        <v>7.84</v>
      </c>
      <c r="T556" s="49"/>
      <c r="U556" s="50"/>
      <c r="W556"/>
      <c r="X556"/>
      <c r="Y556"/>
      <c r="Z556"/>
      <c r="AA556"/>
      <c r="AB556"/>
      <c r="AC556"/>
      <c r="AD556"/>
      <c r="AE556"/>
      <c r="AF556"/>
      <c r="AG556"/>
      <c r="AH556"/>
      <c r="AI556"/>
    </row>
    <row r="557" spans="1:35" ht="138" customHeight="1" outlineLevel="2" x14ac:dyDescent="0.35">
      <c r="A557" s="1">
        <v>3</v>
      </c>
      <c r="B557" s="2" t="s">
        <v>1329</v>
      </c>
      <c r="C557" s="44" t="s">
        <v>50</v>
      </c>
      <c r="D557" s="51">
        <v>94439</v>
      </c>
      <c r="E557" s="4" t="s">
        <v>45</v>
      </c>
      <c r="F557" s="4" t="s">
        <v>1330</v>
      </c>
      <c r="G557" s="58">
        <v>1</v>
      </c>
      <c r="H557" s="46" t="s">
        <v>1329</v>
      </c>
      <c r="I557" s="47" t="s">
        <v>1331</v>
      </c>
      <c r="J557" s="48"/>
      <c r="K557" s="48"/>
      <c r="L557" s="49"/>
      <c r="M557" s="49"/>
      <c r="N557" s="49"/>
      <c r="O557" s="49"/>
      <c r="P557" s="49"/>
      <c r="Q557" s="49"/>
      <c r="R557" s="49"/>
      <c r="S557" s="49"/>
      <c r="T557" s="49">
        <v>698.86</v>
      </c>
      <c r="U557" s="50" t="s">
        <v>47</v>
      </c>
      <c r="W557"/>
      <c r="X557"/>
      <c r="Y557"/>
      <c r="Z557"/>
      <c r="AA557"/>
      <c r="AB557"/>
      <c r="AC557"/>
      <c r="AD557"/>
      <c r="AE557"/>
      <c r="AF557"/>
      <c r="AG557"/>
      <c r="AH557"/>
      <c r="AI557"/>
    </row>
    <row r="558" spans="1:35" outlineLevel="2" x14ac:dyDescent="0.35">
      <c r="A558" s="1">
        <v>4</v>
      </c>
      <c r="B558" s="2" t="s">
        <v>1332</v>
      </c>
      <c r="C558" s="44"/>
      <c r="D558" s="51"/>
      <c r="E558" s="4"/>
      <c r="F558" s="52" t="s">
        <v>1333</v>
      </c>
      <c r="G558" s="33">
        <v>1</v>
      </c>
      <c r="H558" s="53" t="s">
        <v>1332</v>
      </c>
      <c r="I558" s="57" t="s">
        <v>182</v>
      </c>
      <c r="J558" s="55"/>
      <c r="K558" s="56">
        <v>1</v>
      </c>
      <c r="L558" s="56">
        <v>190</v>
      </c>
      <c r="M558" s="56"/>
      <c r="N558" s="56"/>
      <c r="O558" s="56"/>
      <c r="P558" s="56"/>
      <c r="Q558" s="56"/>
      <c r="R558" s="56">
        <v>190</v>
      </c>
      <c r="S558" s="56">
        <v>190</v>
      </c>
      <c r="T558" s="49"/>
      <c r="U558" s="50"/>
      <c r="W558"/>
      <c r="X558"/>
      <c r="Y558"/>
      <c r="Z558"/>
      <c r="AA558"/>
      <c r="AB558"/>
      <c r="AC558"/>
      <c r="AD558"/>
      <c r="AE558"/>
      <c r="AF558"/>
      <c r="AG558"/>
      <c r="AH558"/>
      <c r="AI558"/>
    </row>
    <row r="559" spans="1:35" outlineLevel="2" x14ac:dyDescent="0.35">
      <c r="A559" s="1">
        <v>4</v>
      </c>
      <c r="B559" s="2" t="s">
        <v>1334</v>
      </c>
      <c r="C559" s="44"/>
      <c r="D559" s="51"/>
      <c r="E559" s="4"/>
      <c r="F559" s="52" t="s">
        <v>1335</v>
      </c>
      <c r="G559" s="33">
        <v>1</v>
      </c>
      <c r="H559" s="53" t="s">
        <v>1334</v>
      </c>
      <c r="I559" s="57" t="s">
        <v>185</v>
      </c>
      <c r="J559" s="55"/>
      <c r="K559" s="56">
        <v>1</v>
      </c>
      <c r="L559" s="56">
        <v>79</v>
      </c>
      <c r="M559" s="56"/>
      <c r="N559" s="56"/>
      <c r="O559" s="56"/>
      <c r="P559" s="56"/>
      <c r="Q559" s="56"/>
      <c r="R559" s="56">
        <v>79</v>
      </c>
      <c r="S559" s="56">
        <v>79</v>
      </c>
      <c r="T559" s="49"/>
      <c r="U559" s="50"/>
      <c r="W559"/>
      <c r="X559"/>
      <c r="Y559"/>
      <c r="Z559"/>
      <c r="AA559"/>
      <c r="AB559"/>
      <c r="AC559"/>
      <c r="AD559"/>
      <c r="AE559"/>
      <c r="AF559"/>
      <c r="AG559"/>
      <c r="AH559"/>
      <c r="AI559"/>
    </row>
    <row r="560" spans="1:35" outlineLevel="2" x14ac:dyDescent="0.35">
      <c r="A560" s="1">
        <v>4</v>
      </c>
      <c r="B560" s="2" t="s">
        <v>1336</v>
      </c>
      <c r="C560" s="44"/>
      <c r="D560" s="51"/>
      <c r="E560" s="4"/>
      <c r="F560" s="52" t="s">
        <v>1337</v>
      </c>
      <c r="G560" s="33">
        <v>1</v>
      </c>
      <c r="H560" s="53" t="s">
        <v>1336</v>
      </c>
      <c r="I560" s="57" t="s">
        <v>188</v>
      </c>
      <c r="J560" s="55"/>
      <c r="K560" s="56">
        <v>1</v>
      </c>
      <c r="L560" s="56">
        <v>51</v>
      </c>
      <c r="M560" s="56"/>
      <c r="N560" s="56"/>
      <c r="O560" s="56"/>
      <c r="P560" s="56"/>
      <c r="Q560" s="56"/>
      <c r="R560" s="56">
        <v>51</v>
      </c>
      <c r="S560" s="56">
        <v>51</v>
      </c>
      <c r="T560" s="49"/>
      <c r="U560" s="50"/>
      <c r="W560"/>
      <c r="X560"/>
      <c r="Y560"/>
      <c r="Z560"/>
      <c r="AA560"/>
      <c r="AB560"/>
      <c r="AC560"/>
      <c r="AD560"/>
      <c r="AE560"/>
      <c r="AF560"/>
      <c r="AG560"/>
      <c r="AH560"/>
      <c r="AI560"/>
    </row>
    <row r="561" spans="1:35" outlineLevel="2" x14ac:dyDescent="0.35">
      <c r="A561" s="1">
        <v>4</v>
      </c>
      <c r="B561" s="2" t="s">
        <v>1338</v>
      </c>
      <c r="C561" s="44"/>
      <c r="D561" s="51"/>
      <c r="E561" s="4"/>
      <c r="F561" s="52" t="s">
        <v>1339</v>
      </c>
      <c r="G561" s="33">
        <v>1</v>
      </c>
      <c r="H561" s="53" t="s">
        <v>1338</v>
      </c>
      <c r="I561" s="57" t="s">
        <v>191</v>
      </c>
      <c r="J561" s="55"/>
      <c r="K561" s="56">
        <v>1</v>
      </c>
      <c r="L561" s="56">
        <v>198.5</v>
      </c>
      <c r="M561" s="56"/>
      <c r="N561" s="56"/>
      <c r="O561" s="56"/>
      <c r="P561" s="56"/>
      <c r="Q561" s="56"/>
      <c r="R561" s="56">
        <v>198.5</v>
      </c>
      <c r="S561" s="56">
        <v>198.5</v>
      </c>
      <c r="T561" s="49"/>
      <c r="U561" s="50"/>
      <c r="W561"/>
      <c r="X561"/>
      <c r="Y561"/>
      <c r="Z561"/>
      <c r="AA561"/>
      <c r="AB561"/>
      <c r="AC561"/>
      <c r="AD561"/>
      <c r="AE561"/>
      <c r="AF561"/>
      <c r="AG561"/>
      <c r="AH561"/>
      <c r="AI561"/>
    </row>
    <row r="562" spans="1:35" outlineLevel="2" x14ac:dyDescent="0.35">
      <c r="A562" s="1">
        <v>4</v>
      </c>
      <c r="B562" s="2" t="s">
        <v>1340</v>
      </c>
      <c r="C562" s="44"/>
      <c r="D562" s="51"/>
      <c r="E562" s="4"/>
      <c r="F562" s="52" t="s">
        <v>1341</v>
      </c>
      <c r="G562" s="33">
        <v>1</v>
      </c>
      <c r="H562" s="53" t="s">
        <v>1340</v>
      </c>
      <c r="I562" s="57" t="s">
        <v>194</v>
      </c>
      <c r="J562" s="55"/>
      <c r="K562" s="56">
        <v>1</v>
      </c>
      <c r="L562" s="56">
        <v>23.52</v>
      </c>
      <c r="M562" s="56"/>
      <c r="N562" s="56"/>
      <c r="O562" s="56"/>
      <c r="P562" s="56"/>
      <c r="Q562" s="56"/>
      <c r="R562" s="56">
        <v>23.52</v>
      </c>
      <c r="S562" s="56">
        <v>23.52</v>
      </c>
      <c r="T562" s="49"/>
      <c r="U562" s="50"/>
      <c r="W562"/>
      <c r="X562"/>
      <c r="Y562"/>
      <c r="Z562"/>
      <c r="AA562"/>
      <c r="AB562"/>
      <c r="AC562"/>
      <c r="AD562"/>
      <c r="AE562"/>
      <c r="AF562"/>
      <c r="AG562"/>
      <c r="AH562"/>
      <c r="AI562"/>
    </row>
    <row r="563" spans="1:35" outlineLevel="2" x14ac:dyDescent="0.35">
      <c r="A563" s="1">
        <v>4</v>
      </c>
      <c r="B563" s="2" t="s">
        <v>1342</v>
      </c>
      <c r="C563" s="44"/>
      <c r="D563" s="51"/>
      <c r="E563" s="4"/>
      <c r="F563" s="52" t="s">
        <v>1343</v>
      </c>
      <c r="G563" s="33">
        <v>1</v>
      </c>
      <c r="H563" s="53" t="s">
        <v>1342</v>
      </c>
      <c r="I563" s="54" t="s">
        <v>1328</v>
      </c>
      <c r="J563" s="55"/>
      <c r="K563" s="56">
        <v>1</v>
      </c>
      <c r="L563" s="56">
        <v>156.84</v>
      </c>
      <c r="M563" s="56"/>
      <c r="N563" s="56"/>
      <c r="O563" s="56"/>
      <c r="P563" s="56"/>
      <c r="Q563" s="56"/>
      <c r="R563" s="56">
        <v>156.84</v>
      </c>
      <c r="S563" s="56">
        <v>156.84</v>
      </c>
      <c r="T563" s="49"/>
      <c r="U563" s="50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1:35" ht="73.25" customHeight="1" outlineLevel="2" x14ac:dyDescent="0.35">
      <c r="A564" s="1">
        <v>3</v>
      </c>
      <c r="B564" s="2" t="s">
        <v>1344</v>
      </c>
      <c r="C564" s="44" t="s">
        <v>50</v>
      </c>
      <c r="D564" s="51">
        <v>87258</v>
      </c>
      <c r="E564" s="4" t="s">
        <v>45</v>
      </c>
      <c r="F564" s="4" t="s">
        <v>1345</v>
      </c>
      <c r="G564" s="58">
        <v>1</v>
      </c>
      <c r="H564" s="46" t="s">
        <v>1344</v>
      </c>
      <c r="I564" s="47" t="s">
        <v>1346</v>
      </c>
      <c r="J564" s="48"/>
      <c r="K564" s="48"/>
      <c r="L564" s="49"/>
      <c r="M564" s="49"/>
      <c r="N564" s="49"/>
      <c r="O564" s="49"/>
      <c r="P564" s="49"/>
      <c r="Q564" s="49"/>
      <c r="R564" s="49"/>
      <c r="S564" s="49"/>
      <c r="T564" s="49">
        <v>542.02</v>
      </c>
      <c r="U564" s="50" t="s">
        <v>47</v>
      </c>
      <c r="W564"/>
      <c r="X564"/>
      <c r="Y564"/>
      <c r="Z564"/>
      <c r="AA564"/>
      <c r="AB564"/>
      <c r="AC564"/>
      <c r="AD564"/>
      <c r="AE564"/>
      <c r="AF564"/>
      <c r="AG564"/>
      <c r="AH564"/>
      <c r="AI564"/>
    </row>
    <row r="565" spans="1:35" ht="20.25" customHeight="1" outlineLevel="2" x14ac:dyDescent="0.35">
      <c r="A565" s="1">
        <v>4</v>
      </c>
      <c r="B565" s="2" t="s">
        <v>1347</v>
      </c>
      <c r="C565" s="44"/>
      <c r="D565" s="51"/>
      <c r="E565" s="4"/>
      <c r="F565" s="52" t="s">
        <v>1348</v>
      </c>
      <c r="G565" s="33">
        <v>1</v>
      </c>
      <c r="H565" s="53" t="s">
        <v>1347</v>
      </c>
      <c r="I565" s="57" t="s">
        <v>182</v>
      </c>
      <c r="J565" s="55"/>
      <c r="K565" s="56">
        <v>1</v>
      </c>
      <c r="L565" s="56">
        <v>190</v>
      </c>
      <c r="M565" s="56"/>
      <c r="N565" s="56"/>
      <c r="O565" s="56"/>
      <c r="P565" s="56"/>
      <c r="Q565" s="56"/>
      <c r="R565" s="56">
        <v>190</v>
      </c>
      <c r="S565" s="56">
        <v>190</v>
      </c>
      <c r="T565" s="49"/>
      <c r="U565" s="50"/>
      <c r="W565"/>
      <c r="X565"/>
      <c r="Y565"/>
      <c r="Z565"/>
      <c r="AA565"/>
      <c r="AB565"/>
      <c r="AC565"/>
      <c r="AD565"/>
      <c r="AE565"/>
      <c r="AF565"/>
      <c r="AG565"/>
      <c r="AH565"/>
      <c r="AI565"/>
    </row>
    <row r="566" spans="1:35" ht="20.25" customHeight="1" outlineLevel="2" x14ac:dyDescent="0.35">
      <c r="A566" s="1">
        <v>4</v>
      </c>
      <c r="B566" s="2" t="s">
        <v>1349</v>
      </c>
      <c r="C566" s="44"/>
      <c r="D566" s="51"/>
      <c r="E566" s="4"/>
      <c r="F566" s="52" t="s">
        <v>1350</v>
      </c>
      <c r="G566" s="33">
        <v>1</v>
      </c>
      <c r="H566" s="53" t="s">
        <v>1349</v>
      </c>
      <c r="I566" s="57" t="s">
        <v>185</v>
      </c>
      <c r="J566" s="55"/>
      <c r="K566" s="56">
        <v>1</v>
      </c>
      <c r="L566" s="56">
        <v>79</v>
      </c>
      <c r="M566" s="56"/>
      <c r="N566" s="56"/>
      <c r="O566" s="56"/>
      <c r="P566" s="56"/>
      <c r="Q566" s="56"/>
      <c r="R566" s="56">
        <v>79</v>
      </c>
      <c r="S566" s="56">
        <v>79</v>
      </c>
      <c r="T566" s="49"/>
      <c r="U566" s="50"/>
      <c r="W566"/>
      <c r="X566"/>
      <c r="Y566"/>
      <c r="Z566"/>
      <c r="AA566"/>
      <c r="AB566"/>
      <c r="AC566"/>
      <c r="AD566"/>
      <c r="AE566"/>
      <c r="AF566"/>
      <c r="AG566"/>
      <c r="AH566"/>
      <c r="AI566"/>
    </row>
    <row r="567" spans="1:35" ht="20.25" customHeight="1" outlineLevel="2" x14ac:dyDescent="0.35">
      <c r="A567" s="1">
        <v>4</v>
      </c>
      <c r="B567" s="2" t="s">
        <v>1351</v>
      </c>
      <c r="C567" s="44"/>
      <c r="D567" s="51"/>
      <c r="E567" s="4"/>
      <c r="F567" s="52" t="s">
        <v>1352</v>
      </c>
      <c r="G567" s="33">
        <v>1</v>
      </c>
      <c r="H567" s="53" t="s">
        <v>1351</v>
      </c>
      <c r="I567" s="57" t="s">
        <v>188</v>
      </c>
      <c r="J567" s="55"/>
      <c r="K567" s="56">
        <v>1</v>
      </c>
      <c r="L567" s="56">
        <v>51</v>
      </c>
      <c r="M567" s="56"/>
      <c r="N567" s="56"/>
      <c r="O567" s="56"/>
      <c r="P567" s="56"/>
      <c r="Q567" s="56"/>
      <c r="R567" s="56">
        <v>51</v>
      </c>
      <c r="S567" s="56">
        <v>51</v>
      </c>
      <c r="T567" s="49"/>
      <c r="U567" s="50"/>
      <c r="W567"/>
      <c r="X567"/>
      <c r="Y567"/>
      <c r="Z567"/>
      <c r="AA567"/>
      <c r="AB567"/>
      <c r="AC567"/>
      <c r="AD567"/>
      <c r="AE567"/>
      <c r="AF567"/>
      <c r="AG567"/>
      <c r="AH567"/>
      <c r="AI567"/>
    </row>
    <row r="568" spans="1:35" ht="20.25" customHeight="1" outlineLevel="2" x14ac:dyDescent="0.35">
      <c r="A568" s="1">
        <v>4</v>
      </c>
      <c r="B568" s="2" t="s">
        <v>1353</v>
      </c>
      <c r="C568" s="44"/>
      <c r="D568" s="51"/>
      <c r="E568" s="4"/>
      <c r="F568" s="52" t="s">
        <v>1354</v>
      </c>
      <c r="G568" s="33">
        <v>1</v>
      </c>
      <c r="H568" s="53" t="s">
        <v>1353</v>
      </c>
      <c r="I568" s="57" t="s">
        <v>191</v>
      </c>
      <c r="J568" s="55"/>
      <c r="K568" s="56">
        <v>1</v>
      </c>
      <c r="L568" s="56">
        <v>198.5</v>
      </c>
      <c r="M568" s="56"/>
      <c r="N568" s="56"/>
      <c r="O568" s="56"/>
      <c r="P568" s="56"/>
      <c r="Q568" s="56"/>
      <c r="R568" s="56">
        <v>198.5</v>
      </c>
      <c r="S568" s="56">
        <v>198.5</v>
      </c>
      <c r="T568" s="49"/>
      <c r="U568" s="50"/>
      <c r="W568"/>
      <c r="X568"/>
      <c r="Y568"/>
      <c r="Z568"/>
      <c r="AA568"/>
      <c r="AB568"/>
      <c r="AC568"/>
      <c r="AD568"/>
      <c r="AE568"/>
      <c r="AF568"/>
      <c r="AG568"/>
      <c r="AH568"/>
      <c r="AI568"/>
    </row>
    <row r="569" spans="1:35" ht="15.75" customHeight="1" outlineLevel="2" x14ac:dyDescent="0.35">
      <c r="A569" s="1">
        <v>4</v>
      </c>
      <c r="B569" s="2" t="s">
        <v>1355</v>
      </c>
      <c r="C569" s="44"/>
      <c r="D569" s="51"/>
      <c r="E569" s="4"/>
      <c r="F569" s="52" t="s">
        <v>1356</v>
      </c>
      <c r="G569" s="33">
        <v>1</v>
      </c>
      <c r="H569" s="53" t="s">
        <v>1355</v>
      </c>
      <c r="I569" s="57" t="s">
        <v>194</v>
      </c>
      <c r="J569" s="55"/>
      <c r="K569" s="56">
        <v>1</v>
      </c>
      <c r="L569" s="56">
        <v>23.52</v>
      </c>
      <c r="M569" s="56"/>
      <c r="N569" s="56"/>
      <c r="O569" s="56"/>
      <c r="P569" s="56"/>
      <c r="Q569" s="56"/>
      <c r="R569" s="56">
        <v>23.52</v>
      </c>
      <c r="S569" s="56">
        <v>23.52</v>
      </c>
      <c r="T569" s="49"/>
      <c r="U569" s="50"/>
      <c r="W569"/>
      <c r="X569"/>
      <c r="Y569"/>
      <c r="Z569"/>
      <c r="AA569"/>
      <c r="AB569"/>
      <c r="AC569"/>
      <c r="AD569"/>
      <c r="AE569"/>
      <c r="AF569"/>
      <c r="AG569"/>
      <c r="AH569"/>
      <c r="AI569"/>
    </row>
    <row r="570" spans="1:35" ht="80.400000000000006" customHeight="1" outlineLevel="2" x14ac:dyDescent="0.35">
      <c r="A570" s="1">
        <v>3</v>
      </c>
      <c r="B570" s="2" t="s">
        <v>1357</v>
      </c>
      <c r="C570" s="44" t="s">
        <v>44</v>
      </c>
      <c r="D570" s="51">
        <v>7</v>
      </c>
      <c r="E570" s="4" t="s">
        <v>45</v>
      </c>
      <c r="F570" s="4" t="s">
        <v>1358</v>
      </c>
      <c r="G570" s="58">
        <v>1</v>
      </c>
      <c r="H570" s="46" t="s">
        <v>1357</v>
      </c>
      <c r="I570" s="47" t="s">
        <v>1152</v>
      </c>
      <c r="J570" s="48"/>
      <c r="K570" s="48"/>
      <c r="L570" s="49"/>
      <c r="M570" s="49"/>
      <c r="N570" s="49"/>
      <c r="O570" s="49"/>
      <c r="P570" s="49"/>
      <c r="Q570" s="49"/>
      <c r="R570" s="49"/>
      <c r="S570" s="49"/>
      <c r="T570" s="49">
        <v>156.84</v>
      </c>
      <c r="U570" s="50" t="s">
        <v>1143</v>
      </c>
      <c r="W570"/>
      <c r="X570"/>
      <c r="Y570"/>
      <c r="Z570"/>
      <c r="AA570"/>
      <c r="AB570"/>
      <c r="AC570"/>
      <c r="AD570"/>
      <c r="AE570"/>
      <c r="AF570"/>
      <c r="AG570"/>
      <c r="AH570"/>
      <c r="AI570"/>
    </row>
    <row r="571" spans="1:35" outlineLevel="2" x14ac:dyDescent="0.35">
      <c r="A571" s="1">
        <v>4</v>
      </c>
      <c r="B571" s="2" t="s">
        <v>1359</v>
      </c>
      <c r="C571" s="44"/>
      <c r="D571" s="51"/>
      <c r="E571" s="4"/>
      <c r="F571" s="52" t="s">
        <v>1360</v>
      </c>
      <c r="G571" s="58">
        <v>1</v>
      </c>
      <c r="H571" s="53" t="s">
        <v>1359</v>
      </c>
      <c r="I571" s="54" t="s">
        <v>1328</v>
      </c>
      <c r="J571" s="55" t="s">
        <v>1361</v>
      </c>
      <c r="K571" s="56">
        <v>1</v>
      </c>
      <c r="L571" s="56">
        <v>156.84</v>
      </c>
      <c r="M571" s="56"/>
      <c r="N571" s="56"/>
      <c r="O571" s="56"/>
      <c r="P571" s="56"/>
      <c r="Q571" s="56"/>
      <c r="R571" s="56">
        <v>156.84</v>
      </c>
      <c r="S571" s="56">
        <v>156.84</v>
      </c>
      <c r="T571" s="49"/>
      <c r="U571" s="50"/>
      <c r="W571"/>
      <c r="X571"/>
      <c r="Y571"/>
      <c r="Z571"/>
      <c r="AA571"/>
      <c r="AB571"/>
      <c r="AC571"/>
      <c r="AD571"/>
      <c r="AE571"/>
      <c r="AF571"/>
      <c r="AG571"/>
      <c r="AH571"/>
      <c r="AI571"/>
    </row>
    <row r="572" spans="1:35" ht="64.25" customHeight="1" outlineLevel="2" x14ac:dyDescent="0.35">
      <c r="A572" s="1">
        <v>3</v>
      </c>
      <c r="B572" s="2" t="s">
        <v>1362</v>
      </c>
      <c r="C572" s="44" t="s">
        <v>50</v>
      </c>
      <c r="D572" s="51">
        <v>92403</v>
      </c>
      <c r="E572" s="4" t="s">
        <v>45</v>
      </c>
      <c r="F572" s="4" t="s">
        <v>1363</v>
      </c>
      <c r="G572" s="58">
        <v>1</v>
      </c>
      <c r="H572" s="46" t="s">
        <v>1362</v>
      </c>
      <c r="I572" s="47" t="s">
        <v>1364</v>
      </c>
      <c r="J572" s="48"/>
      <c r="K572" s="48"/>
      <c r="L572" s="49"/>
      <c r="M572" s="49"/>
      <c r="N572" s="49"/>
      <c r="O572" s="49"/>
      <c r="P572" s="49"/>
      <c r="Q572" s="49"/>
      <c r="R572" s="49"/>
      <c r="S572" s="49"/>
      <c r="T572" s="49">
        <v>537</v>
      </c>
      <c r="U572" s="50" t="s">
        <v>47</v>
      </c>
      <c r="W572"/>
      <c r="X572"/>
      <c r="Y572"/>
      <c r="Z572"/>
      <c r="AA572"/>
      <c r="AB572"/>
      <c r="AC572"/>
      <c r="AD572"/>
      <c r="AE572"/>
      <c r="AF572"/>
      <c r="AG572"/>
      <c r="AH572"/>
      <c r="AI572"/>
    </row>
    <row r="573" spans="1:35" outlineLevel="2" x14ac:dyDescent="0.35">
      <c r="A573" s="1">
        <v>4</v>
      </c>
      <c r="B573" s="2" t="s">
        <v>1365</v>
      </c>
      <c r="C573" s="44"/>
      <c r="D573" s="51"/>
      <c r="E573" s="4"/>
      <c r="F573" s="52" t="s">
        <v>1366</v>
      </c>
      <c r="G573" s="58">
        <v>1</v>
      </c>
      <c r="H573" s="53" t="s">
        <v>1365</v>
      </c>
      <c r="I573" s="54"/>
      <c r="J573" s="55" t="s">
        <v>1361</v>
      </c>
      <c r="K573" s="56">
        <v>1</v>
      </c>
      <c r="L573" s="56">
        <v>537</v>
      </c>
      <c r="M573" s="56"/>
      <c r="N573" s="56"/>
      <c r="O573" s="56"/>
      <c r="P573" s="56"/>
      <c r="Q573" s="56"/>
      <c r="R573" s="56">
        <v>537</v>
      </c>
      <c r="S573" s="56">
        <v>537</v>
      </c>
      <c r="T573" s="49"/>
      <c r="U573" s="50"/>
      <c r="W573"/>
      <c r="X573"/>
      <c r="Y573"/>
      <c r="Z573"/>
      <c r="AA573"/>
      <c r="AB573"/>
      <c r="AC573"/>
      <c r="AD573"/>
      <c r="AE573"/>
      <c r="AF573"/>
      <c r="AG573"/>
      <c r="AH573"/>
      <c r="AI573"/>
    </row>
    <row r="574" spans="1:35" ht="106.75" customHeight="1" outlineLevel="2" x14ac:dyDescent="0.35">
      <c r="A574" s="1">
        <v>3</v>
      </c>
      <c r="B574" s="2" t="s">
        <v>1367</v>
      </c>
      <c r="C574" s="44" t="s">
        <v>50</v>
      </c>
      <c r="D574" s="51">
        <v>94273</v>
      </c>
      <c r="E574" s="4" t="s">
        <v>45</v>
      </c>
      <c r="F574" s="4" t="s">
        <v>1368</v>
      </c>
      <c r="G574" s="58">
        <v>1</v>
      </c>
      <c r="H574" s="46" t="s">
        <v>1367</v>
      </c>
      <c r="I574" s="47" t="s">
        <v>1369</v>
      </c>
      <c r="J574" s="48"/>
      <c r="K574" s="48"/>
      <c r="L574" s="49"/>
      <c r="M574" s="49"/>
      <c r="N574" s="49"/>
      <c r="O574" s="49"/>
      <c r="P574" s="49"/>
      <c r="Q574" s="49"/>
      <c r="R574" s="49"/>
      <c r="S574" s="49"/>
      <c r="T574" s="49">
        <v>211.06</v>
      </c>
      <c r="U574" s="50" t="s">
        <v>87</v>
      </c>
      <c r="W574"/>
      <c r="X574"/>
      <c r="Y574"/>
      <c r="Z574"/>
      <c r="AA574"/>
      <c r="AB574"/>
      <c r="AC574"/>
      <c r="AD574"/>
      <c r="AE574"/>
      <c r="AF574"/>
      <c r="AG574"/>
      <c r="AH574"/>
      <c r="AI574"/>
    </row>
    <row r="575" spans="1:35" outlineLevel="2" x14ac:dyDescent="0.35">
      <c r="A575" s="1">
        <v>4</v>
      </c>
      <c r="B575" s="2" t="s">
        <v>1370</v>
      </c>
      <c r="C575" s="44"/>
      <c r="D575" s="51"/>
      <c r="E575" s="4"/>
      <c r="F575" s="52" t="s">
        <v>1371</v>
      </c>
      <c r="G575" s="58">
        <v>1</v>
      </c>
      <c r="H575" s="53" t="s">
        <v>1370</v>
      </c>
      <c r="I575" s="54"/>
      <c r="J575" s="55"/>
      <c r="K575" s="56">
        <v>1</v>
      </c>
      <c r="L575" s="56">
        <v>211.06</v>
      </c>
      <c r="M575" s="56"/>
      <c r="N575" s="56"/>
      <c r="O575" s="56"/>
      <c r="P575" s="56"/>
      <c r="Q575" s="56"/>
      <c r="R575" s="56">
        <v>211.06</v>
      </c>
      <c r="S575" s="56">
        <v>211.06</v>
      </c>
      <c r="T575" s="49"/>
      <c r="U575" s="50"/>
      <c r="W575"/>
      <c r="X575"/>
      <c r="Y575"/>
      <c r="Z575"/>
      <c r="AA575"/>
      <c r="AB575"/>
      <c r="AC575"/>
      <c r="AD575"/>
      <c r="AE575"/>
      <c r="AF575"/>
      <c r="AG575"/>
      <c r="AH575"/>
      <c r="AI575"/>
    </row>
    <row r="576" spans="1:35" ht="101.5" outlineLevel="2" x14ac:dyDescent="0.35">
      <c r="A576" s="1">
        <v>3</v>
      </c>
      <c r="B576" s="2" t="s">
        <v>1372</v>
      </c>
      <c r="C576" s="44" t="s">
        <v>50</v>
      </c>
      <c r="D576" s="51">
        <v>94273</v>
      </c>
      <c r="E576" s="4" t="s">
        <v>45</v>
      </c>
      <c r="F576" s="4" t="s">
        <v>1373</v>
      </c>
      <c r="G576" s="58">
        <v>1</v>
      </c>
      <c r="H576" s="46" t="s">
        <v>1372</v>
      </c>
      <c r="I576" s="47" t="s">
        <v>1369</v>
      </c>
      <c r="J576" s="48"/>
      <c r="K576" s="48"/>
      <c r="L576" s="49"/>
      <c r="M576" s="49"/>
      <c r="N576" s="49"/>
      <c r="O576" s="49"/>
      <c r="P576" s="49"/>
      <c r="Q576" s="49"/>
      <c r="R576" s="49"/>
      <c r="S576" s="49"/>
      <c r="T576" s="49">
        <v>31.6</v>
      </c>
      <c r="U576" s="50" t="s">
        <v>87</v>
      </c>
      <c r="W576"/>
      <c r="X576"/>
      <c r="Y576"/>
      <c r="Z576"/>
      <c r="AA576"/>
      <c r="AB576"/>
      <c r="AC576"/>
      <c r="AD576"/>
      <c r="AE576"/>
      <c r="AF576"/>
      <c r="AG576"/>
      <c r="AH576"/>
      <c r="AI576"/>
    </row>
    <row r="577" spans="1:35" outlineLevel="2" x14ac:dyDescent="0.35">
      <c r="A577" s="1">
        <v>4</v>
      </c>
      <c r="B577" s="2" t="s">
        <v>1374</v>
      </c>
      <c r="C577" s="44"/>
      <c r="D577" s="51"/>
      <c r="E577" s="4"/>
      <c r="F577" s="52" t="s">
        <v>1375</v>
      </c>
      <c r="G577" s="58">
        <v>1</v>
      </c>
      <c r="H577" s="53" t="s">
        <v>1374</v>
      </c>
      <c r="I577" s="54"/>
      <c r="J577" s="55"/>
      <c r="K577" s="56">
        <v>1</v>
      </c>
      <c r="L577" s="56">
        <v>31.6</v>
      </c>
      <c r="M577" s="56"/>
      <c r="N577" s="56"/>
      <c r="O577" s="56"/>
      <c r="P577" s="56"/>
      <c r="Q577" s="56"/>
      <c r="R577" s="56">
        <v>31.6</v>
      </c>
      <c r="S577" s="56">
        <v>31.6</v>
      </c>
      <c r="T577" s="49"/>
      <c r="U577" s="50"/>
      <c r="W577"/>
      <c r="X577"/>
      <c r="Y577"/>
      <c r="Z577"/>
      <c r="AA577"/>
      <c r="AB577"/>
      <c r="AC577"/>
      <c r="AD577"/>
      <c r="AE577"/>
      <c r="AF577"/>
      <c r="AG577"/>
      <c r="AH577"/>
      <c r="AI577"/>
    </row>
    <row r="578" spans="1:35" ht="58" outlineLevel="2" x14ac:dyDescent="0.35">
      <c r="A578" s="1">
        <v>3</v>
      </c>
      <c r="B578" s="2" t="s">
        <v>1376</v>
      </c>
      <c r="C578" s="44" t="s">
        <v>50</v>
      </c>
      <c r="D578" s="51">
        <v>93679</v>
      </c>
      <c r="E578" s="4" t="s">
        <v>45</v>
      </c>
      <c r="F578" s="4" t="s">
        <v>1377</v>
      </c>
      <c r="G578" s="58">
        <v>1</v>
      </c>
      <c r="H578" s="46" t="s">
        <v>1376</v>
      </c>
      <c r="I578" s="47" t="s">
        <v>1378</v>
      </c>
      <c r="J578" s="48"/>
      <c r="K578" s="48"/>
      <c r="L578" s="49"/>
      <c r="M578" s="49"/>
      <c r="N578" s="49"/>
      <c r="O578" s="49"/>
      <c r="P578" s="49"/>
      <c r="Q578" s="49"/>
      <c r="R578" s="49"/>
      <c r="S578" s="49"/>
      <c r="T578" s="49">
        <v>190.2</v>
      </c>
      <c r="U578" s="50" t="s">
        <v>47</v>
      </c>
      <c r="W578"/>
      <c r="X578"/>
      <c r="Y578"/>
      <c r="Z578"/>
      <c r="AA578"/>
      <c r="AB578"/>
      <c r="AC578"/>
      <c r="AD578"/>
      <c r="AE578"/>
      <c r="AF578"/>
      <c r="AG578"/>
      <c r="AH578"/>
      <c r="AI578"/>
    </row>
    <row r="579" spans="1:35" outlineLevel="2" x14ac:dyDescent="0.35">
      <c r="A579" s="1">
        <v>4</v>
      </c>
      <c r="B579" s="2" t="s">
        <v>1379</v>
      </c>
      <c r="C579" s="44"/>
      <c r="D579" s="51"/>
      <c r="E579" s="4"/>
      <c r="F579" s="52" t="s">
        <v>1380</v>
      </c>
      <c r="G579" s="58">
        <v>1</v>
      </c>
      <c r="H579" s="53" t="s">
        <v>1379</v>
      </c>
      <c r="I579" s="54"/>
      <c r="J579" s="55"/>
      <c r="K579" s="56">
        <v>1</v>
      </c>
      <c r="L579" s="56">
        <v>190.2</v>
      </c>
      <c r="M579" s="56"/>
      <c r="N579" s="56"/>
      <c r="O579" s="56"/>
      <c r="P579" s="56"/>
      <c r="Q579" s="56"/>
      <c r="R579" s="56">
        <v>190.2</v>
      </c>
      <c r="S579" s="56">
        <v>190.2</v>
      </c>
      <c r="T579" s="49"/>
      <c r="U579" s="50"/>
      <c r="W579"/>
      <c r="X579"/>
      <c r="Y579"/>
      <c r="Z579"/>
      <c r="AA579"/>
      <c r="AB579"/>
      <c r="AC579"/>
      <c r="AD579"/>
      <c r="AE579"/>
      <c r="AF579"/>
      <c r="AG579"/>
      <c r="AH579"/>
      <c r="AI579"/>
    </row>
    <row r="580" spans="1:35" outlineLevel="2" x14ac:dyDescent="0.35">
      <c r="A580" s="1">
        <v>2</v>
      </c>
      <c r="B580" s="2" t="s">
        <v>1381</v>
      </c>
      <c r="C580" s="4"/>
      <c r="D580" s="51"/>
      <c r="E580" s="4"/>
      <c r="F580" s="38">
        <v>12</v>
      </c>
      <c r="G580" s="58">
        <v>1</v>
      </c>
      <c r="H580" s="39" t="s">
        <v>1381</v>
      </c>
      <c r="I580" s="59" t="s">
        <v>1382</v>
      </c>
      <c r="J580" s="41"/>
      <c r="K580" s="41"/>
      <c r="L580" s="41"/>
      <c r="M580" s="41"/>
      <c r="N580" s="42"/>
      <c r="O580" s="42"/>
      <c r="P580" s="42"/>
      <c r="Q580" s="42"/>
      <c r="R580" s="42"/>
      <c r="S580" s="42"/>
      <c r="T580" s="42"/>
      <c r="U580" s="43"/>
      <c r="W580"/>
      <c r="X580"/>
      <c r="Y580"/>
      <c r="Z580"/>
      <c r="AA580"/>
      <c r="AB580"/>
      <c r="AC580"/>
      <c r="AD580"/>
      <c r="AE580"/>
      <c r="AF580"/>
      <c r="AG580"/>
      <c r="AH580"/>
      <c r="AI580"/>
    </row>
    <row r="581" spans="1:35" ht="86.25" customHeight="1" outlineLevel="2" x14ac:dyDescent="0.35">
      <c r="A581" s="1">
        <v>3</v>
      </c>
      <c r="B581" s="2" t="s">
        <v>1383</v>
      </c>
      <c r="C581" s="44" t="s">
        <v>50</v>
      </c>
      <c r="D581" s="51">
        <v>94207</v>
      </c>
      <c r="E581" s="4" t="s">
        <v>45</v>
      </c>
      <c r="F581" s="4" t="s">
        <v>1384</v>
      </c>
      <c r="G581" s="58">
        <v>1</v>
      </c>
      <c r="H581" s="46" t="s">
        <v>1383</v>
      </c>
      <c r="I581" s="47" t="s">
        <v>1385</v>
      </c>
      <c r="J581" s="48"/>
      <c r="K581" s="48"/>
      <c r="L581" s="49"/>
      <c r="M581" s="49"/>
      <c r="N581" s="49"/>
      <c r="O581" s="49"/>
      <c r="P581" s="49"/>
      <c r="Q581" s="49"/>
      <c r="R581" s="49"/>
      <c r="S581" s="49"/>
      <c r="T581" s="49">
        <v>220.01999999999998</v>
      </c>
      <c r="U581" s="50" t="s">
        <v>47</v>
      </c>
      <c r="W581"/>
      <c r="X581"/>
      <c r="Y581"/>
      <c r="Z581"/>
      <c r="AA581"/>
      <c r="AB581"/>
      <c r="AC581"/>
      <c r="AD581"/>
      <c r="AE581"/>
      <c r="AF581"/>
      <c r="AG581"/>
      <c r="AH581"/>
      <c r="AI581"/>
    </row>
    <row r="582" spans="1:35" outlineLevel="2" x14ac:dyDescent="0.35">
      <c r="A582" s="1">
        <v>4</v>
      </c>
      <c r="B582" s="2" t="s">
        <v>1386</v>
      </c>
      <c r="C582" s="44"/>
      <c r="D582" s="51"/>
      <c r="E582" s="4"/>
      <c r="F582" s="52" t="s">
        <v>1387</v>
      </c>
      <c r="G582" s="58">
        <v>1</v>
      </c>
      <c r="H582" s="53" t="s">
        <v>1386</v>
      </c>
      <c r="I582" s="54" t="s">
        <v>182</v>
      </c>
      <c r="J582" s="55"/>
      <c r="K582" s="56">
        <v>1</v>
      </c>
      <c r="L582" s="56">
        <v>113.52</v>
      </c>
      <c r="M582" s="56"/>
      <c r="N582" s="56"/>
      <c r="O582" s="56"/>
      <c r="P582" s="56"/>
      <c r="Q582" s="56"/>
      <c r="R582" s="56">
        <v>113.52</v>
      </c>
      <c r="S582" s="56">
        <v>113.52</v>
      </c>
      <c r="T582" s="49"/>
      <c r="U582" s="50"/>
      <c r="W582"/>
      <c r="X582"/>
      <c r="Y582"/>
      <c r="Z582"/>
      <c r="AA582"/>
      <c r="AB582"/>
      <c r="AC582"/>
      <c r="AD582"/>
      <c r="AE582"/>
      <c r="AF582"/>
      <c r="AG582"/>
      <c r="AH582"/>
      <c r="AI582"/>
    </row>
    <row r="583" spans="1:35" outlineLevel="2" x14ac:dyDescent="0.35">
      <c r="A583" s="1">
        <v>4</v>
      </c>
      <c r="B583" s="2" t="s">
        <v>1388</v>
      </c>
      <c r="C583" s="44"/>
      <c r="D583" s="51"/>
      <c r="E583" s="4"/>
      <c r="F583" s="52" t="s">
        <v>1389</v>
      </c>
      <c r="G583" s="58">
        <v>1</v>
      </c>
      <c r="H583" s="53" t="s">
        <v>1388</v>
      </c>
      <c r="I583" s="54" t="s">
        <v>1390</v>
      </c>
      <c r="J583" s="55"/>
      <c r="K583" s="56">
        <v>1</v>
      </c>
      <c r="L583" s="56">
        <v>106.5</v>
      </c>
      <c r="M583" s="56"/>
      <c r="N583" s="56"/>
      <c r="O583" s="56"/>
      <c r="P583" s="56"/>
      <c r="Q583" s="56"/>
      <c r="R583" s="56">
        <v>106.5</v>
      </c>
      <c r="S583" s="56">
        <v>106.5</v>
      </c>
      <c r="T583" s="49"/>
      <c r="U583" s="50"/>
      <c r="W583"/>
      <c r="X583"/>
      <c r="Y583"/>
      <c r="Z583"/>
      <c r="AA583"/>
      <c r="AB583"/>
      <c r="AC583"/>
      <c r="AD583"/>
      <c r="AE583"/>
      <c r="AF583"/>
      <c r="AG583"/>
      <c r="AH583"/>
      <c r="AI583"/>
    </row>
    <row r="584" spans="1:35" ht="72.5" outlineLevel="2" x14ac:dyDescent="0.35">
      <c r="A584" s="1">
        <v>3</v>
      </c>
      <c r="B584" s="2" t="s">
        <v>1391</v>
      </c>
      <c r="C584" s="44" t="s">
        <v>50</v>
      </c>
      <c r="D584" s="51">
        <v>98546</v>
      </c>
      <c r="E584" s="4" t="s">
        <v>45</v>
      </c>
      <c r="F584" s="4" t="s">
        <v>1392</v>
      </c>
      <c r="G584" s="58">
        <v>1</v>
      </c>
      <c r="H584" s="46" t="s">
        <v>1391</v>
      </c>
      <c r="I584" s="47" t="s">
        <v>1393</v>
      </c>
      <c r="J584" s="48"/>
      <c r="K584" s="48"/>
      <c r="L584" s="49"/>
      <c r="M584" s="49"/>
      <c r="N584" s="49"/>
      <c r="O584" s="49"/>
      <c r="P584" s="49"/>
      <c r="Q584" s="49"/>
      <c r="R584" s="49"/>
      <c r="S584" s="49"/>
      <c r="T584" s="49">
        <v>107.02</v>
      </c>
      <c r="U584" s="50" t="s">
        <v>47</v>
      </c>
      <c r="W584"/>
      <c r="X584"/>
      <c r="Y584"/>
      <c r="Z584"/>
      <c r="AA584"/>
      <c r="AB584"/>
      <c r="AC584"/>
      <c r="AD584"/>
      <c r="AE584"/>
      <c r="AF584"/>
      <c r="AG584"/>
      <c r="AH584"/>
      <c r="AI584"/>
    </row>
    <row r="585" spans="1:35" outlineLevel="2" x14ac:dyDescent="0.35">
      <c r="A585" s="1">
        <v>4</v>
      </c>
      <c r="B585" s="2" t="s">
        <v>1394</v>
      </c>
      <c r="C585" s="44"/>
      <c r="D585" s="51"/>
      <c r="E585" s="4"/>
      <c r="F585" s="52" t="s">
        <v>1395</v>
      </c>
      <c r="G585" s="58">
        <v>1</v>
      </c>
      <c r="H585" s="53" t="s">
        <v>1394</v>
      </c>
      <c r="I585" s="54" t="s">
        <v>1396</v>
      </c>
      <c r="J585" s="55"/>
      <c r="K585" s="56">
        <v>1</v>
      </c>
      <c r="L585" s="56">
        <v>62.23</v>
      </c>
      <c r="M585" s="56"/>
      <c r="N585" s="56"/>
      <c r="O585" s="56"/>
      <c r="P585" s="56"/>
      <c r="Q585" s="56"/>
      <c r="R585" s="56">
        <v>62.23</v>
      </c>
      <c r="S585" s="56">
        <v>62.23</v>
      </c>
      <c r="T585" s="49"/>
      <c r="U585" s="50"/>
      <c r="W585"/>
      <c r="X585"/>
      <c r="Y585"/>
      <c r="Z585"/>
      <c r="AA585"/>
      <c r="AB585"/>
      <c r="AC585"/>
      <c r="AD585"/>
      <c r="AE585"/>
      <c r="AF585"/>
      <c r="AG585"/>
      <c r="AH585"/>
      <c r="AI585"/>
    </row>
    <row r="586" spans="1:35" ht="29" outlineLevel="2" x14ac:dyDescent="0.35">
      <c r="A586" s="1">
        <v>4</v>
      </c>
      <c r="B586" s="2" t="s">
        <v>1397</v>
      </c>
      <c r="C586" s="44"/>
      <c r="D586" s="51"/>
      <c r="E586" s="4"/>
      <c r="F586" s="52" t="s">
        <v>1398</v>
      </c>
      <c r="G586" s="58">
        <v>1</v>
      </c>
      <c r="H586" s="53" t="s">
        <v>1397</v>
      </c>
      <c r="I586" s="54" t="s">
        <v>1399</v>
      </c>
      <c r="J586" s="55"/>
      <c r="K586" s="56">
        <v>1</v>
      </c>
      <c r="L586" s="56">
        <v>37</v>
      </c>
      <c r="M586" s="56"/>
      <c r="N586" s="56">
        <v>0.3</v>
      </c>
      <c r="O586" s="56"/>
      <c r="P586" s="56"/>
      <c r="Q586" s="56"/>
      <c r="R586" s="56">
        <v>11.1</v>
      </c>
      <c r="S586" s="56">
        <v>11.1</v>
      </c>
      <c r="T586" s="49"/>
      <c r="U586" s="50"/>
      <c r="W586"/>
      <c r="X586"/>
      <c r="Y586"/>
      <c r="Z586"/>
      <c r="AA586"/>
      <c r="AB586"/>
      <c r="AC586"/>
      <c r="AD586"/>
      <c r="AE586"/>
      <c r="AF586"/>
      <c r="AG586"/>
      <c r="AH586"/>
      <c r="AI586"/>
    </row>
    <row r="587" spans="1:35" outlineLevel="2" x14ac:dyDescent="0.35">
      <c r="A587" s="1">
        <v>4</v>
      </c>
      <c r="B587" s="2" t="s">
        <v>1400</v>
      </c>
      <c r="C587" s="44"/>
      <c r="D587" s="51"/>
      <c r="E587" s="4"/>
      <c r="F587" s="52" t="s">
        <v>1401</v>
      </c>
      <c r="G587" s="58">
        <v>1</v>
      </c>
      <c r="H587" s="53" t="s">
        <v>1400</v>
      </c>
      <c r="I587" s="54" t="s">
        <v>1402</v>
      </c>
      <c r="J587" s="55"/>
      <c r="K587" s="56">
        <v>1</v>
      </c>
      <c r="L587" s="56">
        <v>26.86</v>
      </c>
      <c r="M587" s="56"/>
      <c r="N587" s="56"/>
      <c r="O587" s="56"/>
      <c r="P587" s="56"/>
      <c r="Q587" s="56"/>
      <c r="R587" s="56">
        <v>26.86</v>
      </c>
      <c r="S587" s="56">
        <v>26.86</v>
      </c>
      <c r="T587" s="49"/>
      <c r="U587" s="50"/>
      <c r="W587"/>
      <c r="X587"/>
      <c r="Y587"/>
      <c r="Z587"/>
      <c r="AA587"/>
      <c r="AB587"/>
      <c r="AC587"/>
      <c r="AD587"/>
      <c r="AE587"/>
      <c r="AF587"/>
      <c r="AG587"/>
      <c r="AH587"/>
      <c r="AI587"/>
    </row>
    <row r="588" spans="1:35" ht="29" outlineLevel="2" x14ac:dyDescent="0.35">
      <c r="A588" s="1">
        <v>4</v>
      </c>
      <c r="B588" s="2" t="s">
        <v>1403</v>
      </c>
      <c r="C588" s="44"/>
      <c r="D588" s="51"/>
      <c r="E588" s="4"/>
      <c r="F588" s="52" t="s">
        <v>1404</v>
      </c>
      <c r="G588" s="58">
        <v>1</v>
      </c>
      <c r="H588" s="53" t="s">
        <v>1403</v>
      </c>
      <c r="I588" s="54" t="s">
        <v>1405</v>
      </c>
      <c r="J588" s="55"/>
      <c r="K588" s="56">
        <v>1</v>
      </c>
      <c r="L588" s="56">
        <v>22.75</v>
      </c>
      <c r="M588" s="56"/>
      <c r="N588" s="56">
        <v>0.3</v>
      </c>
      <c r="O588" s="56"/>
      <c r="P588" s="56"/>
      <c r="Q588" s="56"/>
      <c r="R588" s="56">
        <v>6.8250000000000002</v>
      </c>
      <c r="S588" s="56">
        <v>6.83</v>
      </c>
      <c r="T588" s="49"/>
      <c r="U588" s="50"/>
      <c r="W588"/>
      <c r="X588"/>
      <c r="Y588"/>
      <c r="Z588"/>
      <c r="AA588"/>
      <c r="AB588"/>
      <c r="AC588"/>
      <c r="AD588"/>
      <c r="AE588"/>
      <c r="AF588"/>
      <c r="AG588"/>
      <c r="AH588"/>
      <c r="AI588"/>
    </row>
    <row r="589" spans="1:35" ht="58" outlineLevel="2" x14ac:dyDescent="0.35">
      <c r="A589" s="1">
        <v>3</v>
      </c>
      <c r="B589" s="2" t="s">
        <v>1406</v>
      </c>
      <c r="C589" s="44" t="s">
        <v>50</v>
      </c>
      <c r="D589" s="51">
        <v>98565</v>
      </c>
      <c r="E589" s="4" t="s">
        <v>45</v>
      </c>
      <c r="F589" s="4" t="s">
        <v>1407</v>
      </c>
      <c r="G589" s="58">
        <v>1</v>
      </c>
      <c r="H589" s="46" t="s">
        <v>1406</v>
      </c>
      <c r="I589" s="47" t="s">
        <v>1408</v>
      </c>
      <c r="J589" s="48"/>
      <c r="K589" s="48"/>
      <c r="L589" s="49"/>
      <c r="M589" s="49"/>
      <c r="N589" s="49"/>
      <c r="O589" s="49"/>
      <c r="P589" s="49"/>
      <c r="Q589" s="49"/>
      <c r="R589" s="49"/>
      <c r="S589" s="49"/>
      <c r="T589" s="49">
        <v>107.02</v>
      </c>
      <c r="U589" s="50" t="s">
        <v>47</v>
      </c>
      <c r="W589"/>
      <c r="X589"/>
      <c r="Y589"/>
      <c r="Z589"/>
      <c r="AA589"/>
      <c r="AB589"/>
      <c r="AC589"/>
      <c r="AD589"/>
      <c r="AE589"/>
      <c r="AF589"/>
      <c r="AG589"/>
      <c r="AH589"/>
      <c r="AI589"/>
    </row>
    <row r="590" spans="1:35" outlineLevel="2" x14ac:dyDescent="0.35">
      <c r="A590" s="1">
        <v>4</v>
      </c>
      <c r="B590" s="2" t="s">
        <v>1409</v>
      </c>
      <c r="C590" s="44"/>
      <c r="D590" s="51"/>
      <c r="E590" s="4"/>
      <c r="F590" s="52" t="s">
        <v>1410</v>
      </c>
      <c r="G590" s="58">
        <v>1</v>
      </c>
      <c r="H590" s="53" t="s">
        <v>1409</v>
      </c>
      <c r="I590" s="54" t="s">
        <v>1396</v>
      </c>
      <c r="J590" s="55"/>
      <c r="K590" s="56">
        <v>1</v>
      </c>
      <c r="L590" s="56">
        <v>62.23</v>
      </c>
      <c r="M590" s="56"/>
      <c r="N590" s="56"/>
      <c r="O590" s="56"/>
      <c r="P590" s="56"/>
      <c r="Q590" s="56"/>
      <c r="R590" s="56">
        <v>62.23</v>
      </c>
      <c r="S590" s="56">
        <v>62.23</v>
      </c>
      <c r="T590" s="49"/>
      <c r="U590" s="5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1:35" ht="29" outlineLevel="2" x14ac:dyDescent="0.35">
      <c r="A591" s="1">
        <v>4</v>
      </c>
      <c r="B591" s="2" t="s">
        <v>1411</v>
      </c>
      <c r="C591" s="44"/>
      <c r="D591" s="51"/>
      <c r="E591" s="4"/>
      <c r="F591" s="52" t="s">
        <v>1412</v>
      </c>
      <c r="G591" s="58">
        <v>1</v>
      </c>
      <c r="H591" s="53" t="s">
        <v>1411</v>
      </c>
      <c r="I591" s="54" t="s">
        <v>1399</v>
      </c>
      <c r="J591" s="55"/>
      <c r="K591" s="56">
        <v>1</v>
      </c>
      <c r="L591" s="56">
        <v>37</v>
      </c>
      <c r="M591" s="56"/>
      <c r="N591" s="56">
        <v>0.3</v>
      </c>
      <c r="O591" s="56"/>
      <c r="P591" s="56"/>
      <c r="Q591" s="56"/>
      <c r="R591" s="56">
        <v>11.1</v>
      </c>
      <c r="S591" s="56">
        <v>11.1</v>
      </c>
      <c r="T591" s="49"/>
      <c r="U591" s="50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1:35" outlineLevel="2" x14ac:dyDescent="0.35">
      <c r="A592" s="1">
        <v>4</v>
      </c>
      <c r="B592" s="2" t="s">
        <v>1413</v>
      </c>
      <c r="C592" s="44"/>
      <c r="D592" s="51"/>
      <c r="E592" s="4"/>
      <c r="F592" s="52" t="s">
        <v>1414</v>
      </c>
      <c r="G592" s="58">
        <v>1</v>
      </c>
      <c r="H592" s="53" t="s">
        <v>1413</v>
      </c>
      <c r="I592" s="54" t="s">
        <v>1402</v>
      </c>
      <c r="J592" s="55"/>
      <c r="K592" s="56">
        <v>1</v>
      </c>
      <c r="L592" s="56">
        <v>26.86</v>
      </c>
      <c r="M592" s="56"/>
      <c r="N592" s="56"/>
      <c r="O592" s="56"/>
      <c r="P592" s="56"/>
      <c r="Q592" s="56"/>
      <c r="R592" s="56">
        <v>26.86</v>
      </c>
      <c r="S592" s="56">
        <v>26.86</v>
      </c>
      <c r="T592" s="49"/>
      <c r="U592" s="50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1:35" ht="29" outlineLevel="2" x14ac:dyDescent="0.35">
      <c r="A593" s="1">
        <v>4</v>
      </c>
      <c r="B593" s="2" t="s">
        <v>1415</v>
      </c>
      <c r="C593" s="44"/>
      <c r="D593" s="51"/>
      <c r="E593" s="4"/>
      <c r="F593" s="52" t="s">
        <v>1416</v>
      </c>
      <c r="G593" s="58">
        <v>1</v>
      </c>
      <c r="H593" s="53" t="s">
        <v>1415</v>
      </c>
      <c r="I593" s="54" t="s">
        <v>1405</v>
      </c>
      <c r="J593" s="55"/>
      <c r="K593" s="56">
        <v>1</v>
      </c>
      <c r="L593" s="56">
        <v>22.75</v>
      </c>
      <c r="M593" s="56"/>
      <c r="N593" s="56">
        <v>0.3</v>
      </c>
      <c r="O593" s="56"/>
      <c r="P593" s="56"/>
      <c r="Q593" s="56"/>
      <c r="R593" s="56">
        <v>6.8250000000000002</v>
      </c>
      <c r="S593" s="56">
        <v>6.83</v>
      </c>
      <c r="T593" s="49"/>
      <c r="U593" s="50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1:35" ht="112.25" customHeight="1" outlineLevel="2" x14ac:dyDescent="0.35">
      <c r="A594" s="1">
        <v>3</v>
      </c>
      <c r="B594" s="2" t="s">
        <v>1417</v>
      </c>
      <c r="C594" s="44" t="s">
        <v>50</v>
      </c>
      <c r="D594" s="51">
        <v>100373</v>
      </c>
      <c r="E594" s="4" t="s">
        <v>45</v>
      </c>
      <c r="F594" s="4" t="s">
        <v>1418</v>
      </c>
      <c r="G594" s="58">
        <v>1</v>
      </c>
      <c r="H594" s="46" t="s">
        <v>1417</v>
      </c>
      <c r="I594" s="47" t="s">
        <v>1419</v>
      </c>
      <c r="J594" s="48"/>
      <c r="K594" s="48"/>
      <c r="L594" s="49"/>
      <c r="M594" s="49"/>
      <c r="N594" s="49"/>
      <c r="O594" s="49"/>
      <c r="P594" s="49"/>
      <c r="Q594" s="49"/>
      <c r="R594" s="49"/>
      <c r="S594" s="49"/>
      <c r="T594" s="49">
        <v>5</v>
      </c>
      <c r="U594" s="50" t="s">
        <v>1031</v>
      </c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1:35" outlineLevel="2" x14ac:dyDescent="0.35">
      <c r="A595" s="1">
        <v>4</v>
      </c>
      <c r="B595" s="2" t="s">
        <v>1420</v>
      </c>
      <c r="C595" s="44"/>
      <c r="D595" s="51"/>
      <c r="E595" s="4"/>
      <c r="F595" s="52" t="s">
        <v>1421</v>
      </c>
      <c r="G595" s="58">
        <v>1</v>
      </c>
      <c r="H595" s="53" t="s">
        <v>1420</v>
      </c>
      <c r="I595" s="54"/>
      <c r="J595" s="55"/>
      <c r="K595" s="56">
        <v>1</v>
      </c>
      <c r="L595" s="56">
        <v>5</v>
      </c>
      <c r="M595" s="56"/>
      <c r="N595" s="56"/>
      <c r="O595" s="56"/>
      <c r="P595" s="56"/>
      <c r="Q595" s="56"/>
      <c r="R595" s="56">
        <v>5</v>
      </c>
      <c r="S595" s="56">
        <v>5</v>
      </c>
      <c r="T595" s="49"/>
      <c r="U595" s="50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1:35" ht="112.75" customHeight="1" outlineLevel="2" x14ac:dyDescent="0.35">
      <c r="A596" s="1">
        <v>3</v>
      </c>
      <c r="B596" s="2" t="s">
        <v>1422</v>
      </c>
      <c r="C596" s="44" t="s">
        <v>50</v>
      </c>
      <c r="D596" s="51">
        <v>92562</v>
      </c>
      <c r="E596" s="4" t="s">
        <v>45</v>
      </c>
      <c r="F596" s="4" t="s">
        <v>1423</v>
      </c>
      <c r="G596" s="58">
        <v>1</v>
      </c>
      <c r="H596" s="46" t="s">
        <v>1422</v>
      </c>
      <c r="I596" s="47" t="s">
        <v>1424</v>
      </c>
      <c r="J596" s="48"/>
      <c r="K596" s="48"/>
      <c r="L596" s="49"/>
      <c r="M596" s="49"/>
      <c r="N596" s="49"/>
      <c r="O596" s="49"/>
      <c r="P596" s="49"/>
      <c r="Q596" s="49"/>
      <c r="R596" s="49"/>
      <c r="S596" s="49"/>
      <c r="T596" s="49">
        <v>9</v>
      </c>
      <c r="U596" s="50" t="s">
        <v>1031</v>
      </c>
      <c r="W596"/>
      <c r="X596"/>
      <c r="Y596">
        <v>4.375</v>
      </c>
      <c r="Z596"/>
      <c r="AA596"/>
      <c r="AB596"/>
      <c r="AC596"/>
      <c r="AD596"/>
      <c r="AE596"/>
      <c r="AF596"/>
      <c r="AG596"/>
      <c r="AH596"/>
      <c r="AI596"/>
    </row>
    <row r="597" spans="1:35" outlineLevel="2" x14ac:dyDescent="0.35">
      <c r="A597" s="1">
        <v>4</v>
      </c>
      <c r="B597" s="2" t="s">
        <v>1425</v>
      </c>
      <c r="C597" s="44"/>
      <c r="D597" s="51"/>
      <c r="E597" s="4"/>
      <c r="F597" s="52" t="s">
        <v>1426</v>
      </c>
      <c r="G597" s="58">
        <v>1</v>
      </c>
      <c r="H597" s="53" t="s">
        <v>1425</v>
      </c>
      <c r="I597" s="54"/>
      <c r="J597" s="55"/>
      <c r="K597" s="56">
        <v>1</v>
      </c>
      <c r="L597" s="56">
        <v>9</v>
      </c>
      <c r="M597" s="56"/>
      <c r="N597" s="56"/>
      <c r="O597" s="56"/>
      <c r="P597" s="56"/>
      <c r="Q597" s="56"/>
      <c r="R597" s="56">
        <v>9</v>
      </c>
      <c r="S597" s="56">
        <v>9</v>
      </c>
      <c r="T597" s="49"/>
      <c r="U597" s="50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1:35" ht="90" customHeight="1" outlineLevel="2" x14ac:dyDescent="0.35">
      <c r="A598" s="1">
        <v>3</v>
      </c>
      <c r="B598" s="2" t="s">
        <v>1427</v>
      </c>
      <c r="C598" s="44" t="s">
        <v>50</v>
      </c>
      <c r="D598" s="51">
        <v>92544</v>
      </c>
      <c r="E598" s="4" t="s">
        <v>45</v>
      </c>
      <c r="F598" s="4" t="s">
        <v>1428</v>
      </c>
      <c r="G598" s="58">
        <v>1</v>
      </c>
      <c r="H598" s="46" t="s">
        <v>1427</v>
      </c>
      <c r="I598" s="47" t="s">
        <v>1429</v>
      </c>
      <c r="J598" s="48"/>
      <c r="K598" s="48"/>
      <c r="L598" s="49"/>
      <c r="M598" s="49"/>
      <c r="N598" s="49"/>
      <c r="O598" s="49"/>
      <c r="P598" s="49"/>
      <c r="Q598" s="49"/>
      <c r="R598" s="49"/>
      <c r="S598" s="49"/>
      <c r="T598" s="49">
        <v>220.01999999999998</v>
      </c>
      <c r="U598" s="50" t="s">
        <v>47</v>
      </c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1:35" outlineLevel="2" x14ac:dyDescent="0.35">
      <c r="A599" s="1">
        <v>4</v>
      </c>
      <c r="B599" s="2" t="s">
        <v>1430</v>
      </c>
      <c r="C599" s="44"/>
      <c r="D599" s="51"/>
      <c r="E599" s="4"/>
      <c r="F599" s="52" t="s">
        <v>1431</v>
      </c>
      <c r="G599" s="58">
        <v>1</v>
      </c>
      <c r="H599" s="53" t="s">
        <v>1430</v>
      </c>
      <c r="I599" s="54" t="s">
        <v>182</v>
      </c>
      <c r="J599" s="55"/>
      <c r="K599" s="56">
        <v>1</v>
      </c>
      <c r="L599" s="56">
        <v>113.52</v>
      </c>
      <c r="M599" s="56"/>
      <c r="N599" s="56"/>
      <c r="O599" s="56"/>
      <c r="P599" s="56"/>
      <c r="Q599" s="56"/>
      <c r="R599" s="56">
        <v>113.52</v>
      </c>
      <c r="S599" s="56">
        <v>113.52</v>
      </c>
      <c r="T599" s="49"/>
      <c r="U599" s="50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1:35" outlineLevel="2" x14ac:dyDescent="0.35">
      <c r="A600" s="1">
        <v>4</v>
      </c>
      <c r="B600" s="2" t="s">
        <v>1432</v>
      </c>
      <c r="C600" s="44"/>
      <c r="D600" s="51"/>
      <c r="E600" s="4"/>
      <c r="F600" s="52" t="s">
        <v>1433</v>
      </c>
      <c r="G600" s="58">
        <v>1</v>
      </c>
      <c r="H600" s="53" t="s">
        <v>1432</v>
      </c>
      <c r="I600" s="54" t="s">
        <v>1390</v>
      </c>
      <c r="J600" s="55"/>
      <c r="K600" s="56">
        <v>1</v>
      </c>
      <c r="L600" s="56">
        <v>106.5</v>
      </c>
      <c r="M600" s="56"/>
      <c r="N600" s="56"/>
      <c r="O600" s="56"/>
      <c r="P600" s="56"/>
      <c r="Q600" s="56"/>
      <c r="R600" s="56">
        <v>106.5</v>
      </c>
      <c r="S600" s="56">
        <v>106.5</v>
      </c>
      <c r="T600" s="49"/>
      <c r="U600" s="5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  <row r="601" spans="1:35" ht="58" outlineLevel="2" x14ac:dyDescent="0.35">
      <c r="A601" s="1">
        <v>3</v>
      </c>
      <c r="B601" s="2" t="s">
        <v>1434</v>
      </c>
      <c r="C601" s="44" t="s">
        <v>50</v>
      </c>
      <c r="D601" s="51">
        <v>100435</v>
      </c>
      <c r="E601" s="4" t="s">
        <v>45</v>
      </c>
      <c r="F601" s="4" t="s">
        <v>1435</v>
      </c>
      <c r="G601" s="58">
        <v>1</v>
      </c>
      <c r="H601" s="46" t="s">
        <v>1434</v>
      </c>
      <c r="I601" s="47" t="s">
        <v>1436</v>
      </c>
      <c r="J601" s="48"/>
      <c r="K601" s="48"/>
      <c r="L601" s="49"/>
      <c r="M601" s="49"/>
      <c r="N601" s="49"/>
      <c r="O601" s="49"/>
      <c r="P601" s="49"/>
      <c r="Q601" s="49"/>
      <c r="R601" s="49"/>
      <c r="S601" s="49"/>
      <c r="T601" s="49">
        <v>91.35</v>
      </c>
      <c r="U601" s="50" t="s">
        <v>87</v>
      </c>
      <c r="W601"/>
      <c r="X601"/>
      <c r="Y601"/>
      <c r="Z601"/>
      <c r="AA601"/>
      <c r="AB601"/>
      <c r="AC601"/>
      <c r="AD601"/>
      <c r="AE601"/>
      <c r="AF601"/>
      <c r="AG601"/>
      <c r="AH601"/>
      <c r="AI601"/>
    </row>
    <row r="602" spans="1:35" outlineLevel="2" x14ac:dyDescent="0.35">
      <c r="A602" s="1">
        <v>4</v>
      </c>
      <c r="B602" s="2" t="s">
        <v>1437</v>
      </c>
      <c r="C602" s="44"/>
      <c r="D602" s="51"/>
      <c r="E602" s="4"/>
      <c r="F602" s="52" t="s">
        <v>1438</v>
      </c>
      <c r="G602" s="58">
        <v>1</v>
      </c>
      <c r="H602" s="53" t="s">
        <v>1437</v>
      </c>
      <c r="I602" s="54" t="s">
        <v>182</v>
      </c>
      <c r="J602" s="55"/>
      <c r="K602" s="56">
        <v>1</v>
      </c>
      <c r="L602" s="56">
        <v>30.75</v>
      </c>
      <c r="M602" s="56"/>
      <c r="N602" s="56"/>
      <c r="O602" s="56"/>
      <c r="P602" s="56"/>
      <c r="Q602" s="56"/>
      <c r="R602" s="56">
        <v>30.75</v>
      </c>
      <c r="S602" s="56">
        <v>30.75</v>
      </c>
      <c r="T602" s="49"/>
      <c r="U602" s="50"/>
      <c r="W602"/>
      <c r="X602"/>
      <c r="Y602"/>
      <c r="Z602"/>
      <c r="AA602"/>
      <c r="AB602"/>
      <c r="AC602"/>
      <c r="AD602"/>
      <c r="AE602"/>
      <c r="AF602"/>
      <c r="AG602"/>
      <c r="AH602"/>
      <c r="AI602"/>
    </row>
    <row r="603" spans="1:35" outlineLevel="2" x14ac:dyDescent="0.35">
      <c r="A603" s="1">
        <v>4</v>
      </c>
      <c r="B603" s="2" t="s">
        <v>1439</v>
      </c>
      <c r="C603" s="44"/>
      <c r="D603" s="51"/>
      <c r="E603" s="4"/>
      <c r="F603" s="52" t="s">
        <v>1440</v>
      </c>
      <c r="G603" s="58">
        <v>1</v>
      </c>
      <c r="H603" s="53" t="s">
        <v>1439</v>
      </c>
      <c r="I603" s="54" t="s">
        <v>685</v>
      </c>
      <c r="J603" s="55"/>
      <c r="K603" s="56">
        <v>1</v>
      </c>
      <c r="L603" s="56">
        <v>27.4</v>
      </c>
      <c r="M603" s="56"/>
      <c r="N603" s="56"/>
      <c r="O603" s="56"/>
      <c r="P603" s="56"/>
      <c r="Q603" s="56"/>
      <c r="R603" s="56">
        <v>27.4</v>
      </c>
      <c r="S603" s="56">
        <v>27.4</v>
      </c>
      <c r="T603" s="49"/>
      <c r="U603" s="50"/>
      <c r="W603"/>
      <c r="X603"/>
      <c r="Y603"/>
      <c r="Z603"/>
      <c r="AA603"/>
      <c r="AB603"/>
      <c r="AC603"/>
      <c r="AD603"/>
      <c r="AE603"/>
      <c r="AF603"/>
      <c r="AG603"/>
      <c r="AH603"/>
      <c r="AI603"/>
    </row>
    <row r="604" spans="1:35" outlineLevel="2" x14ac:dyDescent="0.35">
      <c r="A604" s="1">
        <v>4</v>
      </c>
      <c r="B604" s="2" t="s">
        <v>1441</v>
      </c>
      <c r="C604" s="44"/>
      <c r="D604" s="51"/>
      <c r="E604" s="4"/>
      <c r="F604" s="52" t="s">
        <v>1442</v>
      </c>
      <c r="G604" s="58">
        <v>1</v>
      </c>
      <c r="H604" s="53" t="s">
        <v>1441</v>
      </c>
      <c r="I604" s="54" t="s">
        <v>1390</v>
      </c>
      <c r="J604" s="55"/>
      <c r="K604" s="56">
        <v>1</v>
      </c>
      <c r="L604" s="56">
        <v>33.200000000000003</v>
      </c>
      <c r="M604" s="56"/>
      <c r="N604" s="56"/>
      <c r="O604" s="56"/>
      <c r="P604" s="56"/>
      <c r="Q604" s="56"/>
      <c r="R604" s="56">
        <v>33.200000000000003</v>
      </c>
      <c r="S604" s="56">
        <v>33.200000000000003</v>
      </c>
      <c r="T604" s="49"/>
      <c r="U604" s="50"/>
      <c r="W604"/>
      <c r="X604"/>
      <c r="Y604"/>
      <c r="Z604"/>
      <c r="AA604"/>
      <c r="AB604"/>
      <c r="AC604"/>
      <c r="AD604"/>
      <c r="AE604"/>
      <c r="AF604"/>
      <c r="AG604"/>
      <c r="AH604"/>
      <c r="AI604"/>
    </row>
    <row r="605" spans="1:35" ht="83.25" customHeight="1" outlineLevel="2" x14ac:dyDescent="0.35">
      <c r="A605" s="1">
        <v>3</v>
      </c>
      <c r="B605" s="2" t="s">
        <v>1443</v>
      </c>
      <c r="C605" s="44" t="s">
        <v>50</v>
      </c>
      <c r="D605" s="51">
        <v>94229</v>
      </c>
      <c r="E605" s="4" t="s">
        <v>45</v>
      </c>
      <c r="F605" s="4" t="s">
        <v>1444</v>
      </c>
      <c r="G605" s="58">
        <v>1</v>
      </c>
      <c r="H605" s="46" t="s">
        <v>1443</v>
      </c>
      <c r="I605" s="47" t="s">
        <v>1445</v>
      </c>
      <c r="J605" s="48"/>
      <c r="K605" s="48"/>
      <c r="L605" s="49"/>
      <c r="M605" s="49"/>
      <c r="N605" s="49"/>
      <c r="O605" s="49"/>
      <c r="P605" s="49"/>
      <c r="Q605" s="49"/>
      <c r="R605" s="49"/>
      <c r="S605" s="49"/>
      <c r="T605" s="49">
        <v>37.75</v>
      </c>
      <c r="U605" s="50" t="s">
        <v>87</v>
      </c>
      <c r="W605"/>
      <c r="X605"/>
      <c r="Y605"/>
      <c r="Z605"/>
      <c r="AA605"/>
      <c r="AB605"/>
      <c r="AC605"/>
      <c r="AD605"/>
      <c r="AE605"/>
      <c r="AF605"/>
      <c r="AG605"/>
      <c r="AH605"/>
      <c r="AI605"/>
    </row>
    <row r="606" spans="1:35" outlineLevel="2" x14ac:dyDescent="0.35">
      <c r="A606" s="1">
        <v>4</v>
      </c>
      <c r="B606" s="2" t="s">
        <v>1446</v>
      </c>
      <c r="C606" s="44"/>
      <c r="D606" s="51"/>
      <c r="E606" s="4"/>
      <c r="F606" s="52" t="s">
        <v>1447</v>
      </c>
      <c r="G606" s="58">
        <v>1</v>
      </c>
      <c r="H606" s="53" t="s">
        <v>1446</v>
      </c>
      <c r="I606" s="54" t="s">
        <v>182</v>
      </c>
      <c r="J606" s="55"/>
      <c r="K606" s="56">
        <v>1</v>
      </c>
      <c r="L606" s="56">
        <v>13.95</v>
      </c>
      <c r="M606" s="56"/>
      <c r="N606" s="56"/>
      <c r="O606" s="56"/>
      <c r="P606" s="56"/>
      <c r="Q606" s="56"/>
      <c r="R606" s="56">
        <v>13.95</v>
      </c>
      <c r="S606" s="56">
        <v>13.95</v>
      </c>
      <c r="T606" s="49"/>
      <c r="U606" s="50"/>
      <c r="W606"/>
      <c r="X606"/>
      <c r="Y606"/>
      <c r="Z606"/>
      <c r="AA606"/>
      <c r="AB606"/>
      <c r="AC606"/>
      <c r="AD606"/>
      <c r="AE606"/>
      <c r="AF606"/>
      <c r="AG606"/>
      <c r="AH606"/>
      <c r="AI606"/>
    </row>
    <row r="607" spans="1:35" outlineLevel="2" x14ac:dyDescent="0.35">
      <c r="A607" s="1">
        <v>4</v>
      </c>
      <c r="B607" s="2" t="s">
        <v>1448</v>
      </c>
      <c r="C607" s="44"/>
      <c r="D607" s="51"/>
      <c r="E607" s="4"/>
      <c r="F607" s="52" t="s">
        <v>1449</v>
      </c>
      <c r="G607" s="58">
        <v>1</v>
      </c>
      <c r="H607" s="53" t="s">
        <v>1448</v>
      </c>
      <c r="I607" s="54" t="s">
        <v>685</v>
      </c>
      <c r="J607" s="55"/>
      <c r="K607" s="56">
        <v>1</v>
      </c>
      <c r="L607" s="56">
        <v>13.4</v>
      </c>
      <c r="M607" s="56"/>
      <c r="N607" s="56"/>
      <c r="O607" s="56"/>
      <c r="P607" s="56"/>
      <c r="Q607" s="56"/>
      <c r="R607" s="56">
        <v>13.4</v>
      </c>
      <c r="S607" s="56">
        <v>13.4</v>
      </c>
      <c r="T607" s="49"/>
      <c r="U607" s="50"/>
      <c r="W607"/>
      <c r="X607">
        <v>4.4666666666666668</v>
      </c>
      <c r="Y607"/>
      <c r="Z607"/>
      <c r="AA607"/>
      <c r="AB607"/>
      <c r="AC607"/>
      <c r="AD607"/>
      <c r="AE607"/>
      <c r="AF607"/>
      <c r="AG607"/>
      <c r="AH607"/>
      <c r="AI607"/>
    </row>
    <row r="608" spans="1:35" outlineLevel="2" x14ac:dyDescent="0.35">
      <c r="A608" s="1">
        <v>4</v>
      </c>
      <c r="B608" s="2" t="s">
        <v>1450</v>
      </c>
      <c r="C608" s="44"/>
      <c r="D608" s="51"/>
      <c r="E608" s="4"/>
      <c r="F608" s="52" t="s">
        <v>1451</v>
      </c>
      <c r="G608" s="58">
        <v>1</v>
      </c>
      <c r="H608" s="53" t="s">
        <v>1450</v>
      </c>
      <c r="I608" s="54" t="s">
        <v>1390</v>
      </c>
      <c r="J608" s="55"/>
      <c r="K608" s="56">
        <v>1</v>
      </c>
      <c r="L608" s="56">
        <v>10.4</v>
      </c>
      <c r="M608" s="56"/>
      <c r="N608" s="56"/>
      <c r="O608" s="56"/>
      <c r="P608" s="56"/>
      <c r="Q608" s="56"/>
      <c r="R608" s="56">
        <v>10.4</v>
      </c>
      <c r="S608" s="56">
        <v>10.4</v>
      </c>
      <c r="T608" s="49"/>
      <c r="U608" s="50"/>
      <c r="W608"/>
      <c r="X608"/>
      <c r="Y608"/>
      <c r="Z608"/>
      <c r="AA608"/>
      <c r="AB608"/>
      <c r="AC608"/>
      <c r="AD608"/>
      <c r="AE608"/>
      <c r="AF608"/>
      <c r="AG608"/>
      <c r="AH608"/>
      <c r="AI608"/>
    </row>
    <row r="609" spans="1:35" ht="43.5" outlineLevel="2" x14ac:dyDescent="0.35">
      <c r="A609" s="1">
        <v>3</v>
      </c>
      <c r="B609" s="2" t="s">
        <v>1452</v>
      </c>
      <c r="C609" s="44" t="s">
        <v>50</v>
      </c>
      <c r="D609" s="51">
        <v>96113</v>
      </c>
      <c r="E609" s="4" t="s">
        <v>45</v>
      </c>
      <c r="F609" s="4" t="s">
        <v>1453</v>
      </c>
      <c r="G609" s="58">
        <v>1</v>
      </c>
      <c r="H609" s="46" t="s">
        <v>1452</v>
      </c>
      <c r="I609" s="47" t="s">
        <v>1454</v>
      </c>
      <c r="J609" s="48"/>
      <c r="K609" s="48"/>
      <c r="L609" s="49"/>
      <c r="M609" s="49"/>
      <c r="N609" s="49"/>
      <c r="O609" s="49"/>
      <c r="P609" s="49"/>
      <c r="Q609" s="49"/>
      <c r="R609" s="49"/>
      <c r="S609" s="49"/>
      <c r="T609" s="49">
        <v>491.02</v>
      </c>
      <c r="U609" s="50" t="s">
        <v>47</v>
      </c>
      <c r="W609"/>
      <c r="X609"/>
      <c r="Y609"/>
      <c r="Z609"/>
      <c r="AA609"/>
      <c r="AB609"/>
      <c r="AC609"/>
      <c r="AD609"/>
      <c r="AE609"/>
      <c r="AF609"/>
      <c r="AG609"/>
      <c r="AH609"/>
      <c r="AI609"/>
    </row>
    <row r="610" spans="1:35" outlineLevel="2" x14ac:dyDescent="0.35">
      <c r="A610" s="1">
        <v>4</v>
      </c>
      <c r="B610" s="2" t="s">
        <v>1455</v>
      </c>
      <c r="C610" s="44"/>
      <c r="D610" s="51"/>
      <c r="E610" s="4"/>
      <c r="F610" s="52" t="s">
        <v>1456</v>
      </c>
      <c r="G610" s="58">
        <v>1</v>
      </c>
      <c r="H610" s="53" t="s">
        <v>1455</v>
      </c>
      <c r="I610" s="57" t="s">
        <v>182</v>
      </c>
      <c r="J610" s="55"/>
      <c r="K610" s="56">
        <v>1</v>
      </c>
      <c r="L610" s="56">
        <v>190</v>
      </c>
      <c r="M610" s="56"/>
      <c r="N610" s="56"/>
      <c r="O610" s="56"/>
      <c r="P610" s="56"/>
      <c r="Q610" s="56"/>
      <c r="R610" s="56">
        <v>190</v>
      </c>
      <c r="S610" s="56">
        <v>190</v>
      </c>
      <c r="T610" s="49"/>
      <c r="U610" s="50"/>
      <c r="W610"/>
      <c r="X610"/>
      <c r="Y610"/>
      <c r="Z610"/>
      <c r="AA610"/>
      <c r="AB610"/>
      <c r="AC610"/>
      <c r="AD610"/>
      <c r="AE610"/>
      <c r="AF610"/>
      <c r="AG610"/>
      <c r="AH610"/>
      <c r="AI610"/>
    </row>
    <row r="611" spans="1:35" outlineLevel="2" x14ac:dyDescent="0.35">
      <c r="A611" s="1">
        <v>4</v>
      </c>
      <c r="B611" s="2" t="s">
        <v>1457</v>
      </c>
      <c r="C611" s="44"/>
      <c r="D611" s="51"/>
      <c r="E611" s="4"/>
      <c r="F611" s="52" t="s">
        <v>1458</v>
      </c>
      <c r="G611" s="58">
        <v>1</v>
      </c>
      <c r="H611" s="53" t="s">
        <v>1457</v>
      </c>
      <c r="I611" s="57" t="s">
        <v>185</v>
      </c>
      <c r="J611" s="55"/>
      <c r="K611" s="56">
        <v>1</v>
      </c>
      <c r="L611" s="56">
        <v>79</v>
      </c>
      <c r="M611" s="56"/>
      <c r="N611" s="56"/>
      <c r="O611" s="56"/>
      <c r="P611" s="56"/>
      <c r="Q611" s="56"/>
      <c r="R611" s="56">
        <v>79</v>
      </c>
      <c r="S611" s="56">
        <v>79</v>
      </c>
      <c r="T611" s="49"/>
      <c r="U611" s="50"/>
      <c r="W611"/>
      <c r="X611"/>
      <c r="Y611"/>
      <c r="Z611"/>
      <c r="AA611"/>
      <c r="AB611"/>
      <c r="AC611"/>
      <c r="AD611"/>
      <c r="AE611"/>
      <c r="AF611"/>
      <c r="AG611"/>
      <c r="AH611"/>
      <c r="AI611"/>
    </row>
    <row r="612" spans="1:35" outlineLevel="2" x14ac:dyDescent="0.35">
      <c r="A612" s="1">
        <v>4</v>
      </c>
      <c r="B612" s="2" t="s">
        <v>1459</v>
      </c>
      <c r="C612" s="44"/>
      <c r="D612" s="51"/>
      <c r="E612" s="4"/>
      <c r="F612" s="52" t="s">
        <v>1460</v>
      </c>
      <c r="G612" s="58">
        <v>1</v>
      </c>
      <c r="H612" s="53" t="s">
        <v>1459</v>
      </c>
      <c r="I612" s="57" t="s">
        <v>191</v>
      </c>
      <c r="J612" s="55"/>
      <c r="K612" s="56">
        <v>1</v>
      </c>
      <c r="L612" s="56">
        <v>198.5</v>
      </c>
      <c r="M612" s="56"/>
      <c r="N612" s="56"/>
      <c r="O612" s="56"/>
      <c r="P612" s="56"/>
      <c r="Q612" s="56"/>
      <c r="R612" s="56">
        <v>198.5</v>
      </c>
      <c r="S612" s="56">
        <v>198.5</v>
      </c>
      <c r="T612" s="49"/>
      <c r="U612" s="50"/>
      <c r="W612"/>
      <c r="X612"/>
      <c r="Y612"/>
      <c r="Z612"/>
      <c r="AA612"/>
      <c r="AB612"/>
      <c r="AC612"/>
      <c r="AD612"/>
      <c r="AE612"/>
      <c r="AF612"/>
      <c r="AG612"/>
      <c r="AH612"/>
      <c r="AI612"/>
    </row>
    <row r="613" spans="1:35" outlineLevel="2" x14ac:dyDescent="0.35">
      <c r="A613" s="1">
        <v>4</v>
      </c>
      <c r="B613" s="2" t="s">
        <v>1461</v>
      </c>
      <c r="C613" s="44"/>
      <c r="D613" s="51"/>
      <c r="E613" s="4"/>
      <c r="F613" s="52" t="s">
        <v>1462</v>
      </c>
      <c r="G613" s="58">
        <v>1</v>
      </c>
      <c r="H613" s="53" t="s">
        <v>1461</v>
      </c>
      <c r="I613" s="57" t="s">
        <v>194</v>
      </c>
      <c r="J613" s="55"/>
      <c r="K613" s="56">
        <v>1</v>
      </c>
      <c r="L613" s="56">
        <v>23.52</v>
      </c>
      <c r="M613" s="56"/>
      <c r="N613" s="56"/>
      <c r="O613" s="56"/>
      <c r="P613" s="56"/>
      <c r="Q613" s="56"/>
      <c r="R613" s="56">
        <v>23.52</v>
      </c>
      <c r="S613" s="56">
        <v>23.52</v>
      </c>
      <c r="T613" s="49"/>
      <c r="U613" s="50"/>
      <c r="W613"/>
      <c r="X613"/>
      <c r="Y613"/>
      <c r="Z613"/>
      <c r="AA613"/>
      <c r="AB613"/>
      <c r="AC613"/>
      <c r="AD613"/>
      <c r="AE613"/>
      <c r="AF613"/>
      <c r="AG613"/>
      <c r="AH613"/>
      <c r="AI613"/>
    </row>
    <row r="614" spans="1:35" ht="69" customHeight="1" outlineLevel="2" x14ac:dyDescent="0.35">
      <c r="A614" s="1">
        <v>3</v>
      </c>
      <c r="B614" s="2" t="s">
        <v>1463</v>
      </c>
      <c r="C614" s="44" t="s">
        <v>50</v>
      </c>
      <c r="D614" s="51">
        <v>94216</v>
      </c>
      <c r="E614" s="4" t="s">
        <v>45</v>
      </c>
      <c r="F614" s="4" t="s">
        <v>1464</v>
      </c>
      <c r="G614" s="58">
        <v>1</v>
      </c>
      <c r="H614" s="46" t="s">
        <v>1463</v>
      </c>
      <c r="I614" s="47" t="s">
        <v>1465</v>
      </c>
      <c r="J614" s="48"/>
      <c r="K614" s="48"/>
      <c r="L614" s="49"/>
      <c r="M614" s="49"/>
      <c r="N614" s="49"/>
      <c r="O614" s="49"/>
      <c r="P614" s="49"/>
      <c r="Q614" s="49"/>
      <c r="R614" s="49"/>
      <c r="S614" s="49"/>
      <c r="T614" s="49">
        <v>90</v>
      </c>
      <c r="U614" s="50" t="s">
        <v>47</v>
      </c>
      <c r="W614"/>
      <c r="X614"/>
      <c r="Y614"/>
      <c r="Z614"/>
      <c r="AA614"/>
      <c r="AB614"/>
      <c r="AC614"/>
      <c r="AD614"/>
      <c r="AE614"/>
      <c r="AF614"/>
      <c r="AG614"/>
      <c r="AH614"/>
      <c r="AI614"/>
    </row>
    <row r="615" spans="1:35" outlineLevel="2" x14ac:dyDescent="0.35">
      <c r="A615" s="1">
        <v>4</v>
      </c>
      <c r="B615" s="2" t="s">
        <v>1466</v>
      </c>
      <c r="C615" s="44"/>
      <c r="D615" s="51"/>
      <c r="E615" s="4"/>
      <c r="F615" s="52" t="s">
        <v>1467</v>
      </c>
      <c r="G615" s="58">
        <v>1</v>
      </c>
      <c r="H615" s="53" t="s">
        <v>1466</v>
      </c>
      <c r="I615" s="57" t="s">
        <v>185</v>
      </c>
      <c r="J615" s="55"/>
      <c r="K615" s="56">
        <v>1</v>
      </c>
      <c r="L615" s="56">
        <v>90</v>
      </c>
      <c r="M615" s="56"/>
      <c r="N615" s="56"/>
      <c r="O615" s="56"/>
      <c r="P615" s="56"/>
      <c r="Q615" s="56"/>
      <c r="R615" s="56">
        <v>90</v>
      </c>
      <c r="S615" s="56">
        <v>90</v>
      </c>
      <c r="T615" s="49"/>
      <c r="U615" s="50"/>
      <c r="W615"/>
      <c r="X615"/>
      <c r="Y615"/>
      <c r="Z615"/>
      <c r="AA615"/>
      <c r="AB615"/>
      <c r="AC615"/>
      <c r="AD615"/>
      <c r="AE615"/>
      <c r="AF615"/>
      <c r="AG615"/>
      <c r="AH615"/>
      <c r="AI615"/>
    </row>
    <row r="616" spans="1:35" ht="85.5" customHeight="1" outlineLevel="2" x14ac:dyDescent="0.35">
      <c r="A616" s="1">
        <v>3</v>
      </c>
      <c r="B616" s="2" t="s">
        <v>1468</v>
      </c>
      <c r="C616" s="44" t="s">
        <v>50</v>
      </c>
      <c r="D616" s="51">
        <v>92580</v>
      </c>
      <c r="E616" s="4" t="s">
        <v>45</v>
      </c>
      <c r="F616" s="4" t="s">
        <v>1469</v>
      </c>
      <c r="G616" s="58">
        <v>1</v>
      </c>
      <c r="H616" s="46" t="s">
        <v>1468</v>
      </c>
      <c r="I616" s="47" t="s">
        <v>1470</v>
      </c>
      <c r="J616" s="48"/>
      <c r="K616" s="48"/>
      <c r="L616" s="49"/>
      <c r="M616" s="49"/>
      <c r="N616" s="49"/>
      <c r="O616" s="49"/>
      <c r="P616" s="49"/>
      <c r="Q616" s="49"/>
      <c r="R616" s="49"/>
      <c r="S616" s="49"/>
      <c r="T616" s="49">
        <v>90</v>
      </c>
      <c r="U616" s="50" t="s">
        <v>47</v>
      </c>
      <c r="W616"/>
      <c r="X616"/>
      <c r="Y616"/>
      <c r="Z616"/>
      <c r="AA616"/>
      <c r="AB616"/>
      <c r="AC616"/>
      <c r="AD616"/>
      <c r="AE616"/>
      <c r="AF616"/>
      <c r="AG616"/>
      <c r="AH616"/>
      <c r="AI616"/>
    </row>
    <row r="617" spans="1:35" outlineLevel="2" x14ac:dyDescent="0.35">
      <c r="A617" s="1">
        <v>4</v>
      </c>
      <c r="B617" s="2" t="s">
        <v>1471</v>
      </c>
      <c r="C617" s="44"/>
      <c r="D617" s="51"/>
      <c r="E617" s="4"/>
      <c r="F617" s="52" t="s">
        <v>1472</v>
      </c>
      <c r="G617" s="58">
        <v>1</v>
      </c>
      <c r="H617" s="53" t="s">
        <v>1471</v>
      </c>
      <c r="I617" s="57" t="s">
        <v>185</v>
      </c>
      <c r="J617" s="55"/>
      <c r="K617" s="56">
        <v>1</v>
      </c>
      <c r="L617" s="56">
        <v>90</v>
      </c>
      <c r="M617" s="56"/>
      <c r="N617" s="56"/>
      <c r="O617" s="56"/>
      <c r="P617" s="56"/>
      <c r="Q617" s="56"/>
      <c r="R617" s="56">
        <v>90</v>
      </c>
      <c r="S617" s="56">
        <v>90</v>
      </c>
      <c r="T617" s="49"/>
      <c r="U617" s="50"/>
      <c r="W617"/>
      <c r="X617"/>
      <c r="Y617"/>
      <c r="Z617"/>
      <c r="AA617"/>
      <c r="AB617"/>
      <c r="AC617"/>
      <c r="AD617"/>
      <c r="AE617"/>
      <c r="AF617"/>
      <c r="AG617"/>
      <c r="AH617"/>
      <c r="AI617"/>
    </row>
    <row r="618" spans="1:35" outlineLevel="2" x14ac:dyDescent="0.35">
      <c r="A618" s="1">
        <v>2</v>
      </c>
      <c r="B618" s="2" t="s">
        <v>1473</v>
      </c>
      <c r="C618" s="4"/>
      <c r="D618" s="51"/>
      <c r="E618" s="4"/>
      <c r="F618" s="38">
        <v>13</v>
      </c>
      <c r="G618" s="58">
        <v>1</v>
      </c>
      <c r="H618" s="39" t="s">
        <v>1473</v>
      </c>
      <c r="I618" s="60" t="s">
        <v>1474</v>
      </c>
      <c r="J618" s="41"/>
      <c r="K618" s="41"/>
      <c r="L618" s="41"/>
      <c r="M618" s="41"/>
      <c r="N618" s="42"/>
      <c r="O618" s="42"/>
      <c r="P618" s="42"/>
      <c r="Q618" s="42"/>
      <c r="R618" s="42"/>
      <c r="S618" s="42"/>
      <c r="T618" s="42"/>
      <c r="U618" s="43"/>
      <c r="W618"/>
      <c r="X618"/>
      <c r="Y618"/>
      <c r="Z618"/>
      <c r="AA618"/>
      <c r="AB618"/>
      <c r="AC618"/>
      <c r="AD618"/>
      <c r="AE618"/>
      <c r="AF618"/>
      <c r="AG618"/>
      <c r="AH618"/>
      <c r="AI618"/>
    </row>
    <row r="619" spans="1:35" ht="127.75" customHeight="1" outlineLevel="2" x14ac:dyDescent="0.35">
      <c r="A619" s="1">
        <v>3</v>
      </c>
      <c r="B619" s="2" t="s">
        <v>1475</v>
      </c>
      <c r="C619" s="44" t="s">
        <v>50</v>
      </c>
      <c r="D619" s="51">
        <v>91785</v>
      </c>
      <c r="E619" s="4" t="s">
        <v>45</v>
      </c>
      <c r="F619" s="4" t="s">
        <v>1476</v>
      </c>
      <c r="G619" s="58">
        <v>1</v>
      </c>
      <c r="H619" s="46" t="s">
        <v>1475</v>
      </c>
      <c r="I619" s="47" t="s">
        <v>1477</v>
      </c>
      <c r="J619" s="48"/>
      <c r="K619" s="48"/>
      <c r="L619" s="49"/>
      <c r="M619" s="49"/>
      <c r="N619" s="49"/>
      <c r="O619" s="49"/>
      <c r="P619" s="49"/>
      <c r="Q619" s="49"/>
      <c r="R619" s="49"/>
      <c r="S619" s="49"/>
      <c r="T619" s="49">
        <v>54.7</v>
      </c>
      <c r="U619" s="50" t="s">
        <v>87</v>
      </c>
      <c r="W619"/>
      <c r="X619"/>
      <c r="Y619"/>
      <c r="Z619"/>
      <c r="AA619"/>
      <c r="AB619"/>
      <c r="AC619"/>
      <c r="AD619"/>
      <c r="AE619"/>
      <c r="AF619"/>
      <c r="AG619"/>
      <c r="AH619"/>
      <c r="AI619"/>
    </row>
    <row r="620" spans="1:35" outlineLevel="2" x14ac:dyDescent="0.35">
      <c r="A620" s="1">
        <v>4</v>
      </c>
      <c r="B620" s="2" t="s">
        <v>1478</v>
      </c>
      <c r="C620" s="44"/>
      <c r="D620" s="51"/>
      <c r="E620" s="4"/>
      <c r="F620" s="52" t="s">
        <v>1479</v>
      </c>
      <c r="G620" s="58">
        <v>1</v>
      </c>
      <c r="H620" s="53" t="s">
        <v>1478</v>
      </c>
      <c r="I620" s="54"/>
      <c r="J620" s="55"/>
      <c r="K620" s="56">
        <v>1</v>
      </c>
      <c r="L620" s="56">
        <v>54.7</v>
      </c>
      <c r="M620" s="56"/>
      <c r="N620" s="56"/>
      <c r="O620" s="56"/>
      <c r="P620" s="56"/>
      <c r="Q620" s="56"/>
      <c r="R620" s="56">
        <v>54.7</v>
      </c>
      <c r="S620" s="56">
        <v>54.7</v>
      </c>
      <c r="T620" s="49"/>
      <c r="U620" s="50"/>
      <c r="W620"/>
      <c r="X620"/>
      <c r="Y620"/>
      <c r="Z620"/>
      <c r="AA620"/>
      <c r="AB620"/>
      <c r="AC620"/>
      <c r="AD620"/>
      <c r="AE620"/>
      <c r="AF620"/>
      <c r="AG620"/>
      <c r="AH620"/>
      <c r="AI620"/>
    </row>
    <row r="621" spans="1:35" ht="113.4" customHeight="1" outlineLevel="2" x14ac:dyDescent="0.35">
      <c r="A621" s="1">
        <v>3</v>
      </c>
      <c r="B621" s="2" t="s">
        <v>1480</v>
      </c>
      <c r="C621" s="44" t="s">
        <v>50</v>
      </c>
      <c r="D621" s="51">
        <v>91784</v>
      </c>
      <c r="E621" s="4" t="s">
        <v>45</v>
      </c>
      <c r="F621" s="4" t="s">
        <v>1481</v>
      </c>
      <c r="G621" s="58">
        <v>1</v>
      </c>
      <c r="H621" s="46" t="s">
        <v>1480</v>
      </c>
      <c r="I621" s="47" t="s">
        <v>1482</v>
      </c>
      <c r="J621" s="48"/>
      <c r="K621" s="48"/>
      <c r="L621" s="49"/>
      <c r="M621" s="49"/>
      <c r="N621" s="49"/>
      <c r="O621" s="49"/>
      <c r="P621" s="49"/>
      <c r="Q621" s="49"/>
      <c r="R621" s="49"/>
      <c r="S621" s="49"/>
      <c r="T621" s="49">
        <v>30.93</v>
      </c>
      <c r="U621" s="50" t="s">
        <v>87</v>
      </c>
      <c r="W621"/>
      <c r="X621"/>
      <c r="Y621"/>
      <c r="Z621"/>
      <c r="AA621"/>
      <c r="AB621"/>
      <c r="AC621"/>
      <c r="AD621"/>
      <c r="AE621"/>
      <c r="AF621"/>
      <c r="AG621"/>
      <c r="AH621"/>
      <c r="AI621"/>
    </row>
    <row r="622" spans="1:35" outlineLevel="2" x14ac:dyDescent="0.35">
      <c r="A622" s="1">
        <v>4</v>
      </c>
      <c r="B622" s="2" t="s">
        <v>1483</v>
      </c>
      <c r="C622" s="44"/>
      <c r="D622" s="51"/>
      <c r="E622" s="4"/>
      <c r="F622" s="52" t="s">
        <v>1484</v>
      </c>
      <c r="G622" s="58">
        <v>1</v>
      </c>
      <c r="H622" s="53" t="s">
        <v>1483</v>
      </c>
      <c r="I622" s="54"/>
      <c r="J622" s="55"/>
      <c r="K622" s="56">
        <v>1</v>
      </c>
      <c r="L622" s="56">
        <v>30.93</v>
      </c>
      <c r="M622" s="56"/>
      <c r="N622" s="56"/>
      <c r="O622" s="56"/>
      <c r="P622" s="56"/>
      <c r="Q622" s="56"/>
      <c r="R622" s="56">
        <v>30.93</v>
      </c>
      <c r="S622" s="56">
        <v>30.93</v>
      </c>
      <c r="T622" s="49"/>
      <c r="U622" s="50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1:35" ht="116" outlineLevel="2" x14ac:dyDescent="0.35">
      <c r="A623" s="1">
        <v>3</v>
      </c>
      <c r="B623" s="2" t="s">
        <v>1485</v>
      </c>
      <c r="C623" s="44" t="s">
        <v>50</v>
      </c>
      <c r="D623" s="51">
        <v>91786</v>
      </c>
      <c r="E623" s="4" t="s">
        <v>45</v>
      </c>
      <c r="F623" s="4" t="s">
        <v>1486</v>
      </c>
      <c r="G623" s="58">
        <v>1</v>
      </c>
      <c r="H623" s="46" t="s">
        <v>1485</v>
      </c>
      <c r="I623" s="47" t="s">
        <v>1487</v>
      </c>
      <c r="J623" s="48"/>
      <c r="K623" s="48"/>
      <c r="L623" s="49"/>
      <c r="M623" s="49"/>
      <c r="N623" s="49"/>
      <c r="O623" s="49"/>
      <c r="P623" s="49"/>
      <c r="Q623" s="49"/>
      <c r="R623" s="49"/>
      <c r="S623" s="49"/>
      <c r="T623" s="49">
        <v>41.34</v>
      </c>
      <c r="U623" s="50" t="s">
        <v>87</v>
      </c>
      <c r="W623"/>
      <c r="X623"/>
      <c r="Y623"/>
      <c r="Z623"/>
      <c r="AA623"/>
      <c r="AB623"/>
      <c r="AC623"/>
      <c r="AD623"/>
      <c r="AE623"/>
      <c r="AF623"/>
      <c r="AG623"/>
      <c r="AH623"/>
      <c r="AI623"/>
    </row>
    <row r="624" spans="1:35" outlineLevel="2" x14ac:dyDescent="0.35">
      <c r="A624" s="1">
        <v>4</v>
      </c>
      <c r="B624" s="2" t="s">
        <v>1488</v>
      </c>
      <c r="C624" s="44"/>
      <c r="D624" s="51"/>
      <c r="E624" s="4"/>
      <c r="F624" s="52" t="s">
        <v>1489</v>
      </c>
      <c r="G624" s="58">
        <v>1</v>
      </c>
      <c r="H624" s="53" t="s">
        <v>1488</v>
      </c>
      <c r="I624" s="54"/>
      <c r="J624" s="55"/>
      <c r="K624" s="56">
        <v>1</v>
      </c>
      <c r="L624" s="56">
        <v>41.34</v>
      </c>
      <c r="M624" s="56"/>
      <c r="N624" s="56"/>
      <c r="O624" s="56"/>
      <c r="P624" s="56"/>
      <c r="Q624" s="56"/>
      <c r="R624" s="56">
        <v>41.34</v>
      </c>
      <c r="S624" s="56">
        <v>41.34</v>
      </c>
      <c r="T624" s="49"/>
      <c r="U624" s="50"/>
      <c r="W624"/>
      <c r="X624"/>
      <c r="Y624"/>
      <c r="Z624"/>
      <c r="AA624"/>
      <c r="AB624"/>
      <c r="AC624"/>
      <c r="AD624"/>
      <c r="AE624"/>
      <c r="AF624"/>
      <c r="AG624"/>
      <c r="AH624"/>
      <c r="AI624"/>
    </row>
    <row r="625" spans="1:35" ht="87" outlineLevel="2" x14ac:dyDescent="0.35">
      <c r="A625" s="1">
        <v>3</v>
      </c>
      <c r="B625" s="2" t="s">
        <v>1490</v>
      </c>
      <c r="C625" s="44" t="s">
        <v>50</v>
      </c>
      <c r="D625" s="51">
        <v>91787</v>
      </c>
      <c r="E625" s="4" t="s">
        <v>45</v>
      </c>
      <c r="F625" s="4" t="s">
        <v>1491</v>
      </c>
      <c r="G625" s="58">
        <v>1</v>
      </c>
      <c r="H625" s="46" t="s">
        <v>1490</v>
      </c>
      <c r="I625" s="47" t="s">
        <v>1492</v>
      </c>
      <c r="J625" s="48"/>
      <c r="K625" s="48"/>
      <c r="L625" s="49"/>
      <c r="M625" s="49"/>
      <c r="N625" s="49"/>
      <c r="O625" s="49"/>
      <c r="P625" s="49"/>
      <c r="Q625" s="49"/>
      <c r="R625" s="49"/>
      <c r="S625" s="49"/>
      <c r="T625" s="49">
        <v>10.57</v>
      </c>
      <c r="U625" s="50" t="s">
        <v>87</v>
      </c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1:35" outlineLevel="2" x14ac:dyDescent="0.35">
      <c r="A626" s="1">
        <v>4</v>
      </c>
      <c r="B626" s="2" t="s">
        <v>1493</v>
      </c>
      <c r="C626" s="44"/>
      <c r="D626" s="51"/>
      <c r="E626" s="4"/>
      <c r="F626" s="52" t="s">
        <v>1494</v>
      </c>
      <c r="G626" s="58">
        <v>1</v>
      </c>
      <c r="H626" s="53" t="s">
        <v>1493</v>
      </c>
      <c r="I626" s="54"/>
      <c r="J626" s="55"/>
      <c r="K626" s="56">
        <v>1</v>
      </c>
      <c r="L626" s="56">
        <v>10.57</v>
      </c>
      <c r="M626" s="56"/>
      <c r="N626" s="56"/>
      <c r="O626" s="56"/>
      <c r="P626" s="56"/>
      <c r="Q626" s="56"/>
      <c r="R626" s="56">
        <v>10.57</v>
      </c>
      <c r="S626" s="56">
        <v>10.57</v>
      </c>
      <c r="T626" s="49"/>
      <c r="U626" s="50"/>
      <c r="W626"/>
      <c r="X626"/>
      <c r="Y626"/>
      <c r="Z626"/>
      <c r="AA626"/>
      <c r="AB626"/>
      <c r="AC626"/>
      <c r="AD626"/>
      <c r="AE626"/>
      <c r="AF626"/>
      <c r="AG626"/>
      <c r="AH626"/>
      <c r="AI626"/>
    </row>
    <row r="627" spans="1:35" ht="85.75" customHeight="1" outlineLevel="2" x14ac:dyDescent="0.35">
      <c r="A627" s="1">
        <v>3</v>
      </c>
      <c r="B627" s="2" t="s">
        <v>1495</v>
      </c>
      <c r="C627" s="44" t="s">
        <v>50</v>
      </c>
      <c r="D627" s="51">
        <v>89987</v>
      </c>
      <c r="E627" s="4" t="s">
        <v>45</v>
      </c>
      <c r="F627" s="4" t="s">
        <v>1496</v>
      </c>
      <c r="G627" s="58">
        <v>1</v>
      </c>
      <c r="H627" s="46" t="s">
        <v>1495</v>
      </c>
      <c r="I627" s="47" t="s">
        <v>1497</v>
      </c>
      <c r="J627" s="48"/>
      <c r="K627" s="48"/>
      <c r="L627" s="49"/>
      <c r="M627" s="49"/>
      <c r="N627" s="49"/>
      <c r="O627" s="49"/>
      <c r="P627" s="49"/>
      <c r="Q627" s="49"/>
      <c r="R627" s="49"/>
      <c r="S627" s="49"/>
      <c r="T627" s="49">
        <v>7</v>
      </c>
      <c r="U627" s="50" t="s">
        <v>1031</v>
      </c>
      <c r="W627"/>
      <c r="X627"/>
      <c r="Y627"/>
      <c r="Z627"/>
      <c r="AA627"/>
      <c r="AB627"/>
      <c r="AC627"/>
      <c r="AD627"/>
      <c r="AE627"/>
      <c r="AF627"/>
      <c r="AG627"/>
      <c r="AH627"/>
      <c r="AI627"/>
    </row>
    <row r="628" spans="1:35" outlineLevel="2" x14ac:dyDescent="0.35">
      <c r="A628" s="1">
        <v>4</v>
      </c>
      <c r="B628" s="2" t="s">
        <v>1498</v>
      </c>
      <c r="C628" s="44"/>
      <c r="D628" s="51"/>
      <c r="E628" s="4"/>
      <c r="F628" s="52" t="s">
        <v>1499</v>
      </c>
      <c r="G628" s="58">
        <v>1</v>
      </c>
      <c r="H628" s="53" t="s">
        <v>1498</v>
      </c>
      <c r="I628" s="54"/>
      <c r="J628" s="55"/>
      <c r="K628" s="56">
        <v>1</v>
      </c>
      <c r="L628" s="56">
        <v>7</v>
      </c>
      <c r="M628" s="56"/>
      <c r="N628" s="56"/>
      <c r="O628" s="56"/>
      <c r="P628" s="56"/>
      <c r="Q628" s="56"/>
      <c r="R628" s="56">
        <v>7</v>
      </c>
      <c r="S628" s="56">
        <v>7</v>
      </c>
      <c r="T628" s="49"/>
      <c r="U628" s="50"/>
      <c r="W628"/>
      <c r="X628"/>
      <c r="Y628"/>
      <c r="Z628"/>
      <c r="AA628"/>
      <c r="AB628"/>
      <c r="AC628"/>
      <c r="AD628"/>
      <c r="AE628"/>
      <c r="AF628"/>
      <c r="AG628"/>
      <c r="AH628"/>
      <c r="AI628"/>
    </row>
    <row r="629" spans="1:35" ht="58" outlineLevel="2" x14ac:dyDescent="0.35">
      <c r="A629" s="1">
        <v>3</v>
      </c>
      <c r="B629" s="2" t="s">
        <v>1500</v>
      </c>
      <c r="C629" s="44" t="s">
        <v>50</v>
      </c>
      <c r="D629" s="51">
        <v>94490</v>
      </c>
      <c r="E629" s="4" t="s">
        <v>45</v>
      </c>
      <c r="F629" s="4" t="s">
        <v>1501</v>
      </c>
      <c r="G629" s="58">
        <v>1</v>
      </c>
      <c r="H629" s="46" t="s">
        <v>1500</v>
      </c>
      <c r="I629" s="47" t="s">
        <v>1502</v>
      </c>
      <c r="J629" s="48"/>
      <c r="K629" s="48"/>
      <c r="L629" s="49"/>
      <c r="M629" s="49"/>
      <c r="N629" s="49"/>
      <c r="O629" s="49"/>
      <c r="P629" s="49"/>
      <c r="Q629" s="49"/>
      <c r="R629" s="49"/>
      <c r="S629" s="49"/>
      <c r="T629" s="49">
        <v>5</v>
      </c>
      <c r="U629" s="50" t="s">
        <v>1031</v>
      </c>
      <c r="W629"/>
      <c r="X629"/>
      <c r="Y629"/>
      <c r="Z629"/>
      <c r="AA629"/>
      <c r="AB629"/>
      <c r="AC629"/>
      <c r="AD629"/>
      <c r="AE629"/>
      <c r="AF629"/>
      <c r="AG629"/>
      <c r="AH629"/>
      <c r="AI629"/>
    </row>
    <row r="630" spans="1:35" outlineLevel="2" x14ac:dyDescent="0.35">
      <c r="A630" s="1">
        <v>4</v>
      </c>
      <c r="B630" s="2" t="s">
        <v>1503</v>
      </c>
      <c r="C630" s="44"/>
      <c r="D630" s="51"/>
      <c r="E630" s="4"/>
      <c r="F630" s="52" t="s">
        <v>1504</v>
      </c>
      <c r="G630" s="58">
        <v>1</v>
      </c>
      <c r="H630" s="53" t="s">
        <v>1503</v>
      </c>
      <c r="I630" s="54"/>
      <c r="J630" s="55"/>
      <c r="K630" s="56">
        <v>1</v>
      </c>
      <c r="L630" s="56">
        <v>5</v>
      </c>
      <c r="M630" s="56"/>
      <c r="N630" s="56"/>
      <c r="O630" s="56"/>
      <c r="P630" s="56"/>
      <c r="Q630" s="56"/>
      <c r="R630" s="56">
        <v>5</v>
      </c>
      <c r="S630" s="56">
        <v>5</v>
      </c>
      <c r="T630" s="49"/>
      <c r="U630" s="50"/>
      <c r="W630"/>
      <c r="X630"/>
      <c r="Y630"/>
      <c r="Z630"/>
      <c r="AA630"/>
      <c r="AB630"/>
      <c r="AC630"/>
      <c r="AD630"/>
      <c r="AE630"/>
      <c r="AF630"/>
      <c r="AG630"/>
      <c r="AH630"/>
      <c r="AI630"/>
    </row>
    <row r="631" spans="1:35" ht="72.5" outlineLevel="2" x14ac:dyDescent="0.35">
      <c r="A631" s="1">
        <v>3</v>
      </c>
      <c r="B631" s="2" t="s">
        <v>1505</v>
      </c>
      <c r="C631" s="44" t="s">
        <v>50</v>
      </c>
      <c r="D631" s="51">
        <v>89985</v>
      </c>
      <c r="E631" s="4" t="s">
        <v>45</v>
      </c>
      <c r="F631" s="4" t="s">
        <v>1506</v>
      </c>
      <c r="G631" s="58">
        <v>1</v>
      </c>
      <c r="H631" s="46" t="s">
        <v>1505</v>
      </c>
      <c r="I631" s="47" t="s">
        <v>1507</v>
      </c>
      <c r="J631" s="48"/>
      <c r="K631" s="48"/>
      <c r="L631" s="49"/>
      <c r="M631" s="49"/>
      <c r="N631" s="49"/>
      <c r="O631" s="49"/>
      <c r="P631" s="49"/>
      <c r="Q631" s="49"/>
      <c r="R631" s="49"/>
      <c r="S631" s="49"/>
      <c r="T631" s="49">
        <v>1</v>
      </c>
      <c r="U631" s="50" t="s">
        <v>1031</v>
      </c>
      <c r="W631"/>
      <c r="X631"/>
      <c r="Y631"/>
      <c r="Z631"/>
      <c r="AA631"/>
      <c r="AB631"/>
      <c r="AC631"/>
      <c r="AD631"/>
      <c r="AE631"/>
      <c r="AF631"/>
      <c r="AG631"/>
      <c r="AH631"/>
      <c r="AI631"/>
    </row>
    <row r="632" spans="1:35" outlineLevel="2" x14ac:dyDescent="0.35">
      <c r="A632" s="1">
        <v>4</v>
      </c>
      <c r="B632" s="2" t="s">
        <v>1508</v>
      </c>
      <c r="C632" s="44"/>
      <c r="D632" s="51"/>
      <c r="E632" s="4"/>
      <c r="F632" s="52" t="s">
        <v>1509</v>
      </c>
      <c r="G632" s="58">
        <v>1</v>
      </c>
      <c r="H632" s="53" t="s">
        <v>1508</v>
      </c>
      <c r="I632" s="54"/>
      <c r="J632" s="55"/>
      <c r="K632" s="56">
        <v>1</v>
      </c>
      <c r="L632" s="56">
        <v>1</v>
      </c>
      <c r="M632" s="56"/>
      <c r="N632" s="56"/>
      <c r="O632" s="56"/>
      <c r="P632" s="56"/>
      <c r="Q632" s="56"/>
      <c r="R632" s="56">
        <v>1</v>
      </c>
      <c r="S632" s="56">
        <v>1</v>
      </c>
      <c r="T632" s="49"/>
      <c r="U632" s="50"/>
      <c r="W632"/>
      <c r="X632"/>
      <c r="Y632"/>
      <c r="Z632"/>
      <c r="AA632"/>
      <c r="AB632"/>
      <c r="AC632"/>
      <c r="AD632"/>
      <c r="AE632"/>
      <c r="AF632"/>
      <c r="AG632"/>
      <c r="AH632"/>
      <c r="AI632"/>
    </row>
    <row r="633" spans="1:35" ht="69" customHeight="1" outlineLevel="2" x14ac:dyDescent="0.35">
      <c r="A633" s="1">
        <v>3</v>
      </c>
      <c r="B633" s="2" t="s">
        <v>1510</v>
      </c>
      <c r="C633" s="44" t="s">
        <v>50</v>
      </c>
      <c r="D633" s="51">
        <v>102613</v>
      </c>
      <c r="E633" s="4" t="s">
        <v>45</v>
      </c>
      <c r="F633" s="4" t="s">
        <v>1511</v>
      </c>
      <c r="G633" s="58">
        <v>1</v>
      </c>
      <c r="H633" s="46" t="s">
        <v>1510</v>
      </c>
      <c r="I633" s="47" t="s">
        <v>1512</v>
      </c>
      <c r="J633" s="48"/>
      <c r="K633" s="48"/>
      <c r="L633" s="49"/>
      <c r="M633" s="49"/>
      <c r="N633" s="49"/>
      <c r="O633" s="49"/>
      <c r="P633" s="49"/>
      <c r="Q633" s="49"/>
      <c r="R633" s="49"/>
      <c r="S633" s="49"/>
      <c r="T633" s="49">
        <v>5</v>
      </c>
      <c r="U633" s="50" t="s">
        <v>1031</v>
      </c>
      <c r="W633"/>
      <c r="X633"/>
      <c r="Y633"/>
      <c r="Z633"/>
      <c r="AA633"/>
      <c r="AB633"/>
      <c r="AC633"/>
      <c r="AD633"/>
      <c r="AE633"/>
      <c r="AF633"/>
      <c r="AG633"/>
      <c r="AH633"/>
      <c r="AI633"/>
    </row>
    <row r="634" spans="1:35" outlineLevel="2" x14ac:dyDescent="0.35">
      <c r="A634" s="1">
        <v>4</v>
      </c>
      <c r="B634" s="2" t="s">
        <v>1513</v>
      </c>
      <c r="C634" s="44"/>
      <c r="D634" s="51"/>
      <c r="E634" s="4"/>
      <c r="F634" s="52" t="s">
        <v>1514</v>
      </c>
      <c r="G634" s="58">
        <v>1</v>
      </c>
      <c r="H634" s="53" t="s">
        <v>1513</v>
      </c>
      <c r="I634" s="54"/>
      <c r="J634" s="55"/>
      <c r="K634" s="56">
        <v>1</v>
      </c>
      <c r="L634" s="56">
        <v>5</v>
      </c>
      <c r="M634" s="56"/>
      <c r="N634" s="56"/>
      <c r="O634" s="56"/>
      <c r="P634" s="56"/>
      <c r="Q634" s="56"/>
      <c r="R634" s="56">
        <v>5</v>
      </c>
      <c r="S634" s="56">
        <v>5</v>
      </c>
      <c r="T634" s="49"/>
      <c r="U634" s="50"/>
      <c r="W634"/>
      <c r="X634"/>
      <c r="Y634"/>
      <c r="Z634"/>
      <c r="AA634"/>
      <c r="AB634"/>
      <c r="AC634"/>
      <c r="AD634"/>
      <c r="AE634"/>
      <c r="AF634"/>
      <c r="AG634"/>
      <c r="AH634"/>
      <c r="AI634"/>
    </row>
    <row r="635" spans="1:35" ht="58" outlineLevel="2" x14ac:dyDescent="0.35">
      <c r="A635" s="1">
        <v>3</v>
      </c>
      <c r="B635" s="2" t="s">
        <v>1515</v>
      </c>
      <c r="C635" s="44" t="s">
        <v>50</v>
      </c>
      <c r="D635" s="51">
        <v>94796</v>
      </c>
      <c r="E635" s="4" t="s">
        <v>45</v>
      </c>
      <c r="F635" s="4" t="s">
        <v>1516</v>
      </c>
      <c r="G635" s="58">
        <v>1</v>
      </c>
      <c r="H635" s="46" t="s">
        <v>1515</v>
      </c>
      <c r="I635" s="47" t="s">
        <v>1517</v>
      </c>
      <c r="J635" s="48"/>
      <c r="K635" s="48"/>
      <c r="L635" s="49"/>
      <c r="M635" s="49"/>
      <c r="N635" s="49"/>
      <c r="O635" s="49"/>
      <c r="P635" s="49"/>
      <c r="Q635" s="49"/>
      <c r="R635" s="49"/>
      <c r="S635" s="49"/>
      <c r="T635" s="49">
        <v>5</v>
      </c>
      <c r="U635" s="50" t="s">
        <v>1031</v>
      </c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1:35" outlineLevel="2" x14ac:dyDescent="0.35">
      <c r="A636" s="1">
        <v>4</v>
      </c>
      <c r="B636" s="2" t="s">
        <v>1518</v>
      </c>
      <c r="C636" s="44"/>
      <c r="D636" s="51"/>
      <c r="E636" s="4"/>
      <c r="F636" s="52" t="s">
        <v>1519</v>
      </c>
      <c r="G636" s="58">
        <v>1</v>
      </c>
      <c r="H636" s="53" t="s">
        <v>1518</v>
      </c>
      <c r="I636" s="54"/>
      <c r="J636" s="55"/>
      <c r="K636" s="56">
        <v>1</v>
      </c>
      <c r="L636" s="56">
        <v>5</v>
      </c>
      <c r="M636" s="56"/>
      <c r="N636" s="56"/>
      <c r="O636" s="56"/>
      <c r="P636" s="56"/>
      <c r="Q636" s="56"/>
      <c r="R636" s="56">
        <v>5</v>
      </c>
      <c r="S636" s="56">
        <v>5</v>
      </c>
      <c r="T636" s="49"/>
      <c r="U636" s="50"/>
      <c r="W636"/>
      <c r="X636"/>
      <c r="Y636"/>
      <c r="Z636"/>
      <c r="AA636"/>
      <c r="AB636"/>
      <c r="AC636"/>
      <c r="AD636"/>
      <c r="AE636"/>
      <c r="AF636"/>
      <c r="AG636"/>
      <c r="AH636"/>
      <c r="AI636"/>
    </row>
    <row r="637" spans="1:35" ht="58" outlineLevel="2" x14ac:dyDescent="0.35">
      <c r="A637" s="1">
        <v>3</v>
      </c>
      <c r="B637" s="2" t="s">
        <v>1520</v>
      </c>
      <c r="C637" s="44" t="s">
        <v>50</v>
      </c>
      <c r="D637" s="51">
        <v>94491</v>
      </c>
      <c r="E637" s="4" t="s">
        <v>45</v>
      </c>
      <c r="F637" s="4" t="s">
        <v>1521</v>
      </c>
      <c r="G637" s="58">
        <v>1</v>
      </c>
      <c r="H637" s="46" t="s">
        <v>1520</v>
      </c>
      <c r="I637" s="47" t="s">
        <v>1522</v>
      </c>
      <c r="J637" s="48"/>
      <c r="K637" s="48"/>
      <c r="L637" s="49"/>
      <c r="M637" s="49"/>
      <c r="N637" s="49"/>
      <c r="O637" s="49"/>
      <c r="P637" s="49"/>
      <c r="Q637" s="49"/>
      <c r="R637" s="49"/>
      <c r="S637" s="49"/>
      <c r="T637" s="49">
        <v>5</v>
      </c>
      <c r="U637" s="50" t="s">
        <v>1031</v>
      </c>
      <c r="W637"/>
      <c r="X637"/>
      <c r="Y637"/>
      <c r="Z637"/>
      <c r="AA637"/>
      <c r="AB637"/>
      <c r="AC637"/>
      <c r="AD637"/>
      <c r="AE637"/>
      <c r="AF637"/>
      <c r="AG637"/>
      <c r="AH637"/>
      <c r="AI637"/>
    </row>
    <row r="638" spans="1:35" outlineLevel="2" x14ac:dyDescent="0.35">
      <c r="A638" s="1">
        <v>4</v>
      </c>
      <c r="B638" s="2" t="s">
        <v>1523</v>
      </c>
      <c r="C638" s="44"/>
      <c r="D638" s="51"/>
      <c r="E638" s="4"/>
      <c r="F638" s="52" t="s">
        <v>1524</v>
      </c>
      <c r="G638" s="58">
        <v>1</v>
      </c>
      <c r="H638" s="53" t="s">
        <v>1523</v>
      </c>
      <c r="I638" s="54"/>
      <c r="J638" s="55"/>
      <c r="K638" s="56">
        <v>1</v>
      </c>
      <c r="L638" s="56">
        <v>5</v>
      </c>
      <c r="M638" s="56"/>
      <c r="N638" s="56"/>
      <c r="O638" s="56"/>
      <c r="P638" s="56"/>
      <c r="Q638" s="56"/>
      <c r="R638" s="56">
        <v>5</v>
      </c>
      <c r="S638" s="56">
        <v>5</v>
      </c>
      <c r="T638" s="49"/>
      <c r="U638" s="50"/>
      <c r="W638"/>
      <c r="X638"/>
      <c r="Y638"/>
      <c r="Z638"/>
      <c r="AA638"/>
      <c r="AB638"/>
      <c r="AC638"/>
      <c r="AD638"/>
      <c r="AE638"/>
      <c r="AF638"/>
      <c r="AG638"/>
      <c r="AH638"/>
      <c r="AI638"/>
    </row>
    <row r="639" spans="1:35" outlineLevel="2" x14ac:dyDescent="0.35">
      <c r="C639" s="44"/>
      <c r="D639" s="51"/>
      <c r="E639" s="4"/>
      <c r="F639" s="52"/>
      <c r="G639" s="58">
        <v>1</v>
      </c>
      <c r="H639" s="61"/>
      <c r="I639" s="62" t="s">
        <v>1525</v>
      </c>
      <c r="J639" s="63"/>
      <c r="K639" s="64"/>
      <c r="L639" s="64"/>
      <c r="M639" s="64"/>
      <c r="N639" s="64"/>
      <c r="O639" s="64"/>
      <c r="P639" s="64"/>
      <c r="Q639" s="64"/>
      <c r="R639" s="64"/>
      <c r="S639" s="64"/>
      <c r="T639" s="65"/>
      <c r="U639" s="66"/>
      <c r="W639"/>
      <c r="X639"/>
      <c r="Y639"/>
      <c r="Z639"/>
      <c r="AA639"/>
      <c r="AB639"/>
      <c r="AC639"/>
      <c r="AD639"/>
      <c r="AE639"/>
      <c r="AF639"/>
      <c r="AG639"/>
      <c r="AH639"/>
      <c r="AI639"/>
    </row>
    <row r="640" spans="1:35" ht="72.5" outlineLevel="2" x14ac:dyDescent="0.35">
      <c r="A640" s="1">
        <v>3</v>
      </c>
      <c r="B640" s="2" t="s">
        <v>1526</v>
      </c>
      <c r="C640" s="44" t="s">
        <v>50</v>
      </c>
      <c r="D640" s="51">
        <v>97902</v>
      </c>
      <c r="E640" s="4" t="s">
        <v>45</v>
      </c>
      <c r="F640" s="4" t="s">
        <v>1527</v>
      </c>
      <c r="G640" s="58">
        <v>1</v>
      </c>
      <c r="H640" s="46" t="s">
        <v>1526</v>
      </c>
      <c r="I640" s="47" t="s">
        <v>1528</v>
      </c>
      <c r="J640" s="48"/>
      <c r="K640" s="48"/>
      <c r="L640" s="49"/>
      <c r="M640" s="49"/>
      <c r="N640" s="49"/>
      <c r="O640" s="49"/>
      <c r="P640" s="49"/>
      <c r="Q640" s="49"/>
      <c r="R640" s="49"/>
      <c r="S640" s="49"/>
      <c r="T640" s="49">
        <v>1</v>
      </c>
      <c r="U640" s="50" t="s">
        <v>1031</v>
      </c>
      <c r="W640"/>
      <c r="X640"/>
      <c r="Y640"/>
      <c r="Z640"/>
      <c r="AA640"/>
      <c r="AB640"/>
      <c r="AC640"/>
      <c r="AD640"/>
      <c r="AE640"/>
      <c r="AF640"/>
      <c r="AG640"/>
      <c r="AH640"/>
      <c r="AI640"/>
    </row>
    <row r="641" spans="1:35" outlineLevel="2" x14ac:dyDescent="0.35">
      <c r="A641" s="1">
        <v>4</v>
      </c>
      <c r="B641" s="2" t="s">
        <v>1529</v>
      </c>
      <c r="C641" s="44"/>
      <c r="D641" s="51"/>
      <c r="E641" s="4"/>
      <c r="F641" s="52" t="s">
        <v>1530</v>
      </c>
      <c r="G641" s="58">
        <v>1</v>
      </c>
      <c r="H641" s="53" t="s">
        <v>1529</v>
      </c>
      <c r="I641" s="54"/>
      <c r="J641" s="55"/>
      <c r="K641" s="56">
        <v>1</v>
      </c>
      <c r="L641" s="56">
        <v>1</v>
      </c>
      <c r="M641" s="56"/>
      <c r="N641" s="56"/>
      <c r="O641" s="56"/>
      <c r="P641" s="56"/>
      <c r="Q641" s="56"/>
      <c r="R641" s="56">
        <v>1</v>
      </c>
      <c r="S641" s="56">
        <v>1</v>
      </c>
      <c r="T641" s="49"/>
      <c r="U641" s="50"/>
      <c r="W641"/>
      <c r="X641"/>
      <c r="Y641"/>
      <c r="Z641"/>
      <c r="AA641"/>
      <c r="AB641"/>
      <c r="AC641"/>
      <c r="AD641"/>
      <c r="AE641"/>
      <c r="AF641"/>
      <c r="AG641"/>
      <c r="AH641"/>
      <c r="AI641"/>
    </row>
    <row r="642" spans="1:35" ht="78" customHeight="1" outlineLevel="2" x14ac:dyDescent="0.35">
      <c r="A642" s="1">
        <v>3</v>
      </c>
      <c r="B642" s="2" t="s">
        <v>1531</v>
      </c>
      <c r="C642" s="44" t="s">
        <v>50</v>
      </c>
      <c r="D642" s="51">
        <v>99258</v>
      </c>
      <c r="E642" s="4" t="s">
        <v>45</v>
      </c>
      <c r="F642" s="4" t="s">
        <v>1532</v>
      </c>
      <c r="G642" s="58">
        <v>1</v>
      </c>
      <c r="H642" s="46" t="s">
        <v>1531</v>
      </c>
      <c r="I642" s="47" t="s">
        <v>1533</v>
      </c>
      <c r="J642" s="48"/>
      <c r="K642" s="48"/>
      <c r="L642" s="49"/>
      <c r="M642" s="49"/>
      <c r="N642" s="49"/>
      <c r="O642" s="49"/>
      <c r="P642" s="49"/>
      <c r="Q642" s="49"/>
      <c r="R642" s="49"/>
      <c r="S642" s="49"/>
      <c r="T642" s="49">
        <v>10</v>
      </c>
      <c r="U642" s="50" t="s">
        <v>1031</v>
      </c>
      <c r="W642"/>
      <c r="X642"/>
      <c r="Y642"/>
      <c r="Z642"/>
      <c r="AA642"/>
      <c r="AB642"/>
      <c r="AC642"/>
      <c r="AD642"/>
      <c r="AE642"/>
      <c r="AF642"/>
      <c r="AG642"/>
      <c r="AH642"/>
      <c r="AI642"/>
    </row>
    <row r="643" spans="1:35" outlineLevel="2" x14ac:dyDescent="0.35">
      <c r="A643" s="1">
        <v>4</v>
      </c>
      <c r="B643" s="2" t="s">
        <v>1534</v>
      </c>
      <c r="C643" s="44"/>
      <c r="D643" s="51"/>
      <c r="E643" s="4"/>
      <c r="F643" s="52" t="s">
        <v>1535</v>
      </c>
      <c r="G643" s="58">
        <v>1</v>
      </c>
      <c r="H643" s="53" t="s">
        <v>1534</v>
      </c>
      <c r="I643" s="54"/>
      <c r="J643" s="55"/>
      <c r="K643" s="56">
        <v>1</v>
      </c>
      <c r="L643" s="56">
        <v>10</v>
      </c>
      <c r="M643" s="56"/>
      <c r="N643" s="56"/>
      <c r="O643" s="56"/>
      <c r="P643" s="56"/>
      <c r="Q643" s="56"/>
      <c r="R643" s="56">
        <v>10</v>
      </c>
      <c r="S643" s="56">
        <v>10</v>
      </c>
      <c r="T643" s="49"/>
      <c r="U643" s="50"/>
      <c r="W643"/>
      <c r="X643"/>
      <c r="Y643"/>
      <c r="Z643"/>
      <c r="AA643"/>
      <c r="AB643"/>
      <c r="AC643"/>
      <c r="AD643"/>
      <c r="AE643"/>
      <c r="AF643"/>
      <c r="AG643"/>
      <c r="AH643"/>
      <c r="AI643"/>
    </row>
    <row r="644" spans="1:35" ht="70.25" customHeight="1" outlineLevel="2" x14ac:dyDescent="0.35">
      <c r="A644" s="1">
        <v>3</v>
      </c>
      <c r="B644" s="2" t="s">
        <v>1536</v>
      </c>
      <c r="C644" s="44" t="s">
        <v>50</v>
      </c>
      <c r="D644" s="51">
        <v>89482</v>
      </c>
      <c r="E644" s="4" t="s">
        <v>45</v>
      </c>
      <c r="F644" s="4" t="s">
        <v>1537</v>
      </c>
      <c r="G644" s="58">
        <v>1</v>
      </c>
      <c r="H644" s="46" t="s">
        <v>1536</v>
      </c>
      <c r="I644" s="47" t="s">
        <v>1538</v>
      </c>
      <c r="J644" s="48"/>
      <c r="K644" s="48"/>
      <c r="L644" s="49"/>
      <c r="M644" s="49"/>
      <c r="N644" s="49"/>
      <c r="O644" s="49"/>
      <c r="P644" s="49"/>
      <c r="Q644" s="49"/>
      <c r="R644" s="49"/>
      <c r="S644" s="49"/>
      <c r="T644" s="49">
        <v>7</v>
      </c>
      <c r="U644" s="50" t="s">
        <v>1031</v>
      </c>
      <c r="W644"/>
      <c r="X644"/>
      <c r="Y644"/>
      <c r="Z644"/>
      <c r="AA644"/>
      <c r="AB644"/>
      <c r="AC644"/>
      <c r="AD644"/>
      <c r="AE644"/>
      <c r="AF644"/>
      <c r="AG644"/>
      <c r="AH644"/>
      <c r="AI644"/>
    </row>
    <row r="645" spans="1:35" outlineLevel="2" x14ac:dyDescent="0.35">
      <c r="A645" s="1">
        <v>4</v>
      </c>
      <c r="B645" s="2" t="s">
        <v>1539</v>
      </c>
      <c r="C645" s="44"/>
      <c r="D645" s="51"/>
      <c r="E645" s="4"/>
      <c r="F645" s="52" t="s">
        <v>1540</v>
      </c>
      <c r="G645" s="58">
        <v>1</v>
      </c>
      <c r="H645" s="53" t="s">
        <v>1539</v>
      </c>
      <c r="I645" s="54"/>
      <c r="J645" s="55"/>
      <c r="K645" s="56">
        <v>1</v>
      </c>
      <c r="L645" s="56">
        <v>7</v>
      </c>
      <c r="M645" s="56"/>
      <c r="N645" s="56"/>
      <c r="O645" s="56"/>
      <c r="P645" s="56"/>
      <c r="Q645" s="56"/>
      <c r="R645" s="56">
        <v>7</v>
      </c>
      <c r="S645" s="56">
        <v>7</v>
      </c>
      <c r="T645" s="49"/>
      <c r="U645" s="50"/>
      <c r="W645"/>
      <c r="X645"/>
      <c r="Y645"/>
      <c r="Z645"/>
      <c r="AA645"/>
      <c r="AB645"/>
      <c r="AC645"/>
      <c r="AD645"/>
      <c r="AE645"/>
      <c r="AF645"/>
      <c r="AG645"/>
      <c r="AH645"/>
      <c r="AI645"/>
    </row>
    <row r="646" spans="1:35" ht="120" customHeight="1" outlineLevel="2" x14ac:dyDescent="0.35">
      <c r="A646" s="1">
        <v>3</v>
      </c>
      <c r="B646" s="2" t="s">
        <v>1541</v>
      </c>
      <c r="C646" s="44" t="s">
        <v>50</v>
      </c>
      <c r="D646" s="51">
        <v>91792</v>
      </c>
      <c r="E646" s="4" t="s">
        <v>45</v>
      </c>
      <c r="F646" s="4" t="s">
        <v>1542</v>
      </c>
      <c r="G646" s="58">
        <v>1</v>
      </c>
      <c r="H646" s="46" t="s">
        <v>1541</v>
      </c>
      <c r="I646" s="47" t="s">
        <v>1543</v>
      </c>
      <c r="J646" s="48"/>
      <c r="K646" s="48"/>
      <c r="L646" s="49"/>
      <c r="M646" s="49"/>
      <c r="N646" s="49"/>
      <c r="O646" s="49"/>
      <c r="P646" s="49"/>
      <c r="Q646" s="49"/>
      <c r="R646" s="49"/>
      <c r="S646" s="49"/>
      <c r="T646" s="49">
        <v>20.28</v>
      </c>
      <c r="U646" s="50" t="s">
        <v>87</v>
      </c>
      <c r="W646"/>
      <c r="X646"/>
      <c r="Y646"/>
      <c r="Z646"/>
      <c r="AA646"/>
      <c r="AB646"/>
      <c r="AC646"/>
      <c r="AD646"/>
      <c r="AE646"/>
      <c r="AF646"/>
      <c r="AG646"/>
      <c r="AH646"/>
      <c r="AI646"/>
    </row>
    <row r="647" spans="1:35" outlineLevel="2" x14ac:dyDescent="0.35">
      <c r="A647" s="1">
        <v>4</v>
      </c>
      <c r="B647" s="2" t="s">
        <v>1544</v>
      </c>
      <c r="C647" s="44"/>
      <c r="D647" s="51"/>
      <c r="E647" s="4"/>
      <c r="F647" s="52" t="s">
        <v>1545</v>
      </c>
      <c r="G647" s="58">
        <v>1</v>
      </c>
      <c r="H647" s="53" t="s">
        <v>1544</v>
      </c>
      <c r="I647" s="54"/>
      <c r="J647" s="55"/>
      <c r="K647" s="56">
        <v>1</v>
      </c>
      <c r="L647" s="56">
        <v>20.28</v>
      </c>
      <c r="M647" s="56"/>
      <c r="N647" s="56"/>
      <c r="O647" s="56"/>
      <c r="P647" s="56"/>
      <c r="Q647" s="56"/>
      <c r="R647" s="56">
        <v>20.28</v>
      </c>
      <c r="S647" s="56">
        <v>20.28</v>
      </c>
      <c r="T647" s="49"/>
      <c r="U647" s="50"/>
      <c r="W647"/>
      <c r="X647"/>
      <c r="Y647"/>
      <c r="Z647"/>
      <c r="AA647"/>
      <c r="AB647"/>
      <c r="AC647"/>
      <c r="AD647"/>
      <c r="AE647"/>
      <c r="AF647"/>
      <c r="AG647"/>
      <c r="AH647"/>
      <c r="AI647"/>
    </row>
    <row r="648" spans="1:35" ht="120.65" customHeight="1" outlineLevel="2" x14ac:dyDescent="0.35">
      <c r="A648" s="1">
        <v>3</v>
      </c>
      <c r="B648" s="2" t="s">
        <v>1546</v>
      </c>
      <c r="C648" s="44" t="s">
        <v>50</v>
      </c>
      <c r="D648" s="51">
        <v>91793</v>
      </c>
      <c r="E648" s="4" t="s">
        <v>45</v>
      </c>
      <c r="F648" s="4" t="s">
        <v>1547</v>
      </c>
      <c r="G648" s="58">
        <v>1</v>
      </c>
      <c r="H648" s="46" t="s">
        <v>1546</v>
      </c>
      <c r="I648" s="47" t="s">
        <v>1548</v>
      </c>
      <c r="J648" s="48"/>
      <c r="K648" s="48"/>
      <c r="L648" s="49"/>
      <c r="M648" s="49"/>
      <c r="N648" s="49"/>
      <c r="O648" s="49"/>
      <c r="P648" s="49"/>
      <c r="Q648" s="49"/>
      <c r="R648" s="49"/>
      <c r="S648" s="49"/>
      <c r="T648" s="49">
        <v>11.93</v>
      </c>
      <c r="U648" s="50" t="s">
        <v>87</v>
      </c>
      <c r="W648"/>
      <c r="X648"/>
      <c r="Y648"/>
      <c r="Z648"/>
      <c r="AA648"/>
      <c r="AB648"/>
      <c r="AC648"/>
      <c r="AD648"/>
      <c r="AE648"/>
      <c r="AF648"/>
      <c r="AG648"/>
      <c r="AH648"/>
      <c r="AI648"/>
    </row>
    <row r="649" spans="1:35" ht="16.5" customHeight="1" outlineLevel="2" x14ac:dyDescent="0.35">
      <c r="A649" s="1">
        <v>4</v>
      </c>
      <c r="B649" s="2" t="s">
        <v>1549</v>
      </c>
      <c r="C649" s="44"/>
      <c r="D649" s="51"/>
      <c r="E649" s="4"/>
      <c r="F649" s="52" t="s">
        <v>1550</v>
      </c>
      <c r="G649" s="58">
        <v>1</v>
      </c>
      <c r="H649" s="53" t="s">
        <v>1549</v>
      </c>
      <c r="I649" s="54"/>
      <c r="J649" s="55"/>
      <c r="K649" s="56">
        <v>1</v>
      </c>
      <c r="L649" s="56">
        <v>11.93</v>
      </c>
      <c r="M649" s="56"/>
      <c r="N649" s="56"/>
      <c r="O649" s="56"/>
      <c r="P649" s="56"/>
      <c r="Q649" s="56"/>
      <c r="R649" s="56">
        <v>11.93</v>
      </c>
      <c r="S649" s="56">
        <v>11.93</v>
      </c>
      <c r="T649" s="49"/>
      <c r="U649" s="50"/>
      <c r="W649"/>
      <c r="X649"/>
      <c r="Y649"/>
      <c r="Z649"/>
      <c r="AA649"/>
      <c r="AB649"/>
      <c r="AC649"/>
      <c r="AD649"/>
      <c r="AE649"/>
      <c r="AF649"/>
      <c r="AG649"/>
      <c r="AH649"/>
      <c r="AI649"/>
    </row>
    <row r="650" spans="1:35" ht="90" customHeight="1" outlineLevel="2" x14ac:dyDescent="0.35">
      <c r="A650" s="1">
        <v>3</v>
      </c>
      <c r="B650" s="2" t="s">
        <v>1551</v>
      </c>
      <c r="C650" s="44" t="s">
        <v>50</v>
      </c>
      <c r="D650" s="51">
        <v>98107</v>
      </c>
      <c r="E650" s="4" t="s">
        <v>45</v>
      </c>
      <c r="F650" s="4" t="s">
        <v>1552</v>
      </c>
      <c r="G650" s="58">
        <v>1</v>
      </c>
      <c r="H650" s="46" t="s">
        <v>1551</v>
      </c>
      <c r="I650" s="47" t="s">
        <v>1553</v>
      </c>
      <c r="J650" s="48"/>
      <c r="K650" s="48"/>
      <c r="L650" s="49"/>
      <c r="M650" s="49"/>
      <c r="N650" s="49"/>
      <c r="O650" s="49"/>
      <c r="P650" s="49"/>
      <c r="Q650" s="49"/>
      <c r="R650" s="49"/>
      <c r="S650" s="49"/>
      <c r="T650" s="49">
        <v>2</v>
      </c>
      <c r="U650" s="50" t="s">
        <v>1031</v>
      </c>
      <c r="W650"/>
      <c r="X650"/>
      <c r="Y650"/>
      <c r="Z650"/>
      <c r="AA650"/>
      <c r="AB650"/>
      <c r="AC650"/>
      <c r="AD650"/>
      <c r="AE650"/>
      <c r="AF650"/>
      <c r="AG650"/>
      <c r="AH650"/>
      <c r="AI650"/>
    </row>
    <row r="651" spans="1:35" ht="21" customHeight="1" outlineLevel="2" x14ac:dyDescent="0.35">
      <c r="A651" s="1">
        <v>4</v>
      </c>
      <c r="B651" s="2" t="s">
        <v>1554</v>
      </c>
      <c r="C651" s="44"/>
      <c r="D651" s="51"/>
      <c r="E651" s="4"/>
      <c r="F651" s="52" t="s">
        <v>1555</v>
      </c>
      <c r="G651" s="58">
        <v>1</v>
      </c>
      <c r="H651" s="53" t="s">
        <v>1554</v>
      </c>
      <c r="I651" s="54"/>
      <c r="J651" s="55"/>
      <c r="K651" s="56">
        <v>1</v>
      </c>
      <c r="L651" s="56">
        <v>2</v>
      </c>
      <c r="M651" s="56"/>
      <c r="N651" s="56"/>
      <c r="O651" s="56"/>
      <c r="P651" s="56"/>
      <c r="Q651" s="56"/>
      <c r="R651" s="56">
        <v>2</v>
      </c>
      <c r="S651" s="56">
        <v>2</v>
      </c>
      <c r="T651" s="49"/>
      <c r="U651" s="50"/>
      <c r="W651"/>
      <c r="X651"/>
      <c r="Y651"/>
      <c r="Z651"/>
      <c r="AA651"/>
      <c r="AB651"/>
      <c r="AC651"/>
      <c r="AD651"/>
      <c r="AE651"/>
      <c r="AF651"/>
      <c r="AG651"/>
      <c r="AH651"/>
      <c r="AI651"/>
    </row>
    <row r="652" spans="1:35" ht="121.5" customHeight="1" outlineLevel="2" x14ac:dyDescent="0.35">
      <c r="A652" s="1">
        <v>3</v>
      </c>
      <c r="B652" s="2" t="s">
        <v>1556</v>
      </c>
      <c r="C652" s="44" t="s">
        <v>50</v>
      </c>
      <c r="D652" s="51">
        <v>91795</v>
      </c>
      <c r="E652" s="4" t="s">
        <v>45</v>
      </c>
      <c r="F652" s="4" t="s">
        <v>1557</v>
      </c>
      <c r="G652" s="58">
        <v>1</v>
      </c>
      <c r="H652" s="46" t="s">
        <v>1556</v>
      </c>
      <c r="I652" s="47" t="s">
        <v>1558</v>
      </c>
      <c r="J652" s="48"/>
      <c r="K652" s="48"/>
      <c r="L652" s="49"/>
      <c r="M652" s="49"/>
      <c r="N652" s="49"/>
      <c r="O652" s="49"/>
      <c r="P652" s="49"/>
      <c r="Q652" s="49"/>
      <c r="R652" s="49"/>
      <c r="S652" s="49"/>
      <c r="T652" s="49">
        <v>121.28</v>
      </c>
      <c r="U652" s="50" t="s">
        <v>87</v>
      </c>
      <c r="W652"/>
      <c r="X652"/>
      <c r="Y652"/>
      <c r="Z652"/>
      <c r="AA652"/>
      <c r="AB652"/>
      <c r="AC652"/>
      <c r="AD652"/>
      <c r="AE652"/>
      <c r="AF652"/>
      <c r="AG652"/>
      <c r="AH652"/>
      <c r="AI652"/>
    </row>
    <row r="653" spans="1:35" ht="18" customHeight="1" outlineLevel="2" x14ac:dyDescent="0.35">
      <c r="A653" s="1">
        <v>4</v>
      </c>
      <c r="B653" s="2" t="s">
        <v>1559</v>
      </c>
      <c r="C653" s="44"/>
      <c r="D653" s="51"/>
      <c r="E653" s="4"/>
      <c r="F653" s="52" t="s">
        <v>1560</v>
      </c>
      <c r="G653" s="58">
        <v>1</v>
      </c>
      <c r="H653" s="53" t="s">
        <v>1559</v>
      </c>
      <c r="I653" s="54"/>
      <c r="J653" s="55"/>
      <c r="K653" s="56">
        <v>1</v>
      </c>
      <c r="L653" s="56">
        <v>121.28</v>
      </c>
      <c r="M653" s="56"/>
      <c r="N653" s="56"/>
      <c r="O653" s="56"/>
      <c r="P653" s="56"/>
      <c r="Q653" s="56"/>
      <c r="R653" s="56">
        <v>121.28</v>
      </c>
      <c r="S653" s="56">
        <v>121.28</v>
      </c>
      <c r="T653" s="49"/>
      <c r="U653" s="50"/>
      <c r="W653"/>
      <c r="X653"/>
      <c r="Y653"/>
      <c r="Z653"/>
      <c r="AA653"/>
      <c r="AB653"/>
      <c r="AC653"/>
      <c r="AD653"/>
      <c r="AE653"/>
      <c r="AF653"/>
      <c r="AG653"/>
      <c r="AH653"/>
      <c r="AI653"/>
    </row>
    <row r="654" spans="1:35" ht="15.75" customHeight="1" outlineLevel="2" x14ac:dyDescent="0.35">
      <c r="C654" s="44"/>
      <c r="D654" s="51"/>
      <c r="E654" s="4"/>
      <c r="F654" s="52"/>
      <c r="G654" s="58"/>
      <c r="H654" s="61"/>
      <c r="I654" s="62" t="s">
        <v>1561</v>
      </c>
      <c r="J654" s="63"/>
      <c r="K654" s="64"/>
      <c r="L654" s="64"/>
      <c r="M654" s="64"/>
      <c r="N654" s="64"/>
      <c r="O654" s="64"/>
      <c r="P654" s="64"/>
      <c r="Q654" s="64"/>
      <c r="R654" s="64"/>
      <c r="S654" s="64"/>
      <c r="T654" s="65"/>
      <c r="U654" s="66"/>
      <c r="W654"/>
      <c r="X654"/>
      <c r="Y654"/>
      <c r="Z654"/>
      <c r="AA654"/>
      <c r="AB654"/>
      <c r="AC654"/>
      <c r="AD654"/>
      <c r="AE654"/>
      <c r="AF654"/>
      <c r="AG654"/>
      <c r="AH654"/>
      <c r="AI654"/>
    </row>
    <row r="655" spans="1:35" ht="82.75" customHeight="1" outlineLevel="2" x14ac:dyDescent="0.35">
      <c r="A655" s="1">
        <v>3</v>
      </c>
      <c r="B655" s="2" t="s">
        <v>1562</v>
      </c>
      <c r="C655" s="44" t="s">
        <v>50</v>
      </c>
      <c r="D655" s="51">
        <v>99251</v>
      </c>
      <c r="E655" s="4" t="s">
        <v>45</v>
      </c>
      <c r="F655" s="4" t="s">
        <v>1563</v>
      </c>
      <c r="G655" s="58">
        <v>1</v>
      </c>
      <c r="H655" s="46" t="s">
        <v>1562</v>
      </c>
      <c r="I655" s="47" t="s">
        <v>1564</v>
      </c>
      <c r="J655" s="48"/>
      <c r="K655" s="48"/>
      <c r="L655" s="49"/>
      <c r="M655" s="49"/>
      <c r="N655" s="49"/>
      <c r="O655" s="49"/>
      <c r="P655" s="49"/>
      <c r="Q655" s="49"/>
      <c r="R655" s="49"/>
      <c r="S655" s="49"/>
      <c r="T655" s="49">
        <v>3</v>
      </c>
      <c r="U655" s="50" t="s">
        <v>1031</v>
      </c>
      <c r="W655"/>
      <c r="X655"/>
      <c r="Y655"/>
      <c r="Z655"/>
      <c r="AA655"/>
      <c r="AB655"/>
      <c r="AC655"/>
      <c r="AD655"/>
      <c r="AE655"/>
      <c r="AF655"/>
      <c r="AG655"/>
      <c r="AH655"/>
      <c r="AI655"/>
    </row>
    <row r="656" spans="1:35" outlineLevel="2" x14ac:dyDescent="0.35">
      <c r="A656" s="1">
        <v>4</v>
      </c>
      <c r="B656" s="2" t="s">
        <v>1565</v>
      </c>
      <c r="C656" s="44"/>
      <c r="D656" s="51"/>
      <c r="E656" s="4"/>
      <c r="F656" s="52" t="s">
        <v>1566</v>
      </c>
      <c r="G656" s="58">
        <v>1</v>
      </c>
      <c r="H656" s="53" t="s">
        <v>1565</v>
      </c>
      <c r="I656" s="54"/>
      <c r="J656" s="55"/>
      <c r="K656" s="56">
        <v>1</v>
      </c>
      <c r="L656" s="56">
        <v>3</v>
      </c>
      <c r="M656" s="56"/>
      <c r="N656" s="56"/>
      <c r="O656" s="56"/>
      <c r="P656" s="56"/>
      <c r="Q656" s="56"/>
      <c r="R656" s="56">
        <v>3</v>
      </c>
      <c r="S656" s="56">
        <v>3</v>
      </c>
      <c r="T656" s="49"/>
      <c r="U656" s="50"/>
      <c r="W656"/>
      <c r="X656"/>
      <c r="Y656"/>
      <c r="Z656"/>
      <c r="AA656"/>
      <c r="AB656"/>
      <c r="AC656"/>
      <c r="AD656"/>
      <c r="AE656"/>
      <c r="AF656"/>
      <c r="AG656"/>
      <c r="AH656"/>
      <c r="AI656"/>
    </row>
    <row r="657" spans="1:21" ht="118.25" customHeight="1" x14ac:dyDescent="0.35">
      <c r="A657" s="1">
        <v>3</v>
      </c>
      <c r="B657" s="2" t="s">
        <v>1567</v>
      </c>
      <c r="C657" s="44" t="s">
        <v>50</v>
      </c>
      <c r="D657" s="51">
        <v>91790</v>
      </c>
      <c r="E657" s="4" t="s">
        <v>45</v>
      </c>
      <c r="F657" s="4" t="s">
        <v>1568</v>
      </c>
      <c r="G657" s="58">
        <v>1</v>
      </c>
      <c r="H657" s="46" t="s">
        <v>1567</v>
      </c>
      <c r="I657" s="47" t="s">
        <v>1569</v>
      </c>
      <c r="J657" s="48"/>
      <c r="K657" s="48"/>
      <c r="L657" s="49"/>
      <c r="M657" s="49"/>
      <c r="N657" s="49"/>
      <c r="O657" s="49"/>
      <c r="P657" s="49"/>
      <c r="Q657" s="49"/>
      <c r="R657" s="49"/>
      <c r="S657" s="49"/>
      <c r="T657" s="49">
        <v>91.39</v>
      </c>
      <c r="U657" s="50" t="s">
        <v>87</v>
      </c>
    </row>
    <row r="658" spans="1:21" x14ac:dyDescent="0.35">
      <c r="A658" s="1">
        <v>4</v>
      </c>
      <c r="B658" s="2" t="s">
        <v>1570</v>
      </c>
      <c r="C658" s="44"/>
      <c r="D658" s="51"/>
      <c r="E658" s="4"/>
      <c r="F658" s="52" t="s">
        <v>1571</v>
      </c>
      <c r="G658" s="58">
        <v>1</v>
      </c>
      <c r="H658" s="53" t="s">
        <v>1570</v>
      </c>
      <c r="I658" s="54"/>
      <c r="J658" s="55"/>
      <c r="K658" s="56">
        <v>1</v>
      </c>
      <c r="L658" s="56">
        <v>91.39</v>
      </c>
      <c r="M658" s="56"/>
      <c r="N658" s="56"/>
      <c r="O658" s="56"/>
      <c r="P658" s="56"/>
      <c r="Q658" s="56"/>
      <c r="R658" s="56">
        <v>91.39</v>
      </c>
      <c r="S658" s="56">
        <v>91.39</v>
      </c>
      <c r="T658" s="49"/>
      <c r="U658" s="50"/>
    </row>
    <row r="659" spans="1:21" x14ac:dyDescent="0.35">
      <c r="A659" s="1">
        <v>2</v>
      </c>
      <c r="B659" s="2" t="s">
        <v>1572</v>
      </c>
      <c r="C659" s="4"/>
      <c r="D659" s="51"/>
      <c r="E659" s="4"/>
      <c r="F659" s="38">
        <v>14</v>
      </c>
      <c r="G659" s="58">
        <v>1</v>
      </c>
      <c r="H659" s="39" t="s">
        <v>1572</v>
      </c>
      <c r="I659" s="59" t="s">
        <v>1573</v>
      </c>
      <c r="J659" s="41"/>
      <c r="K659" s="41"/>
      <c r="L659" s="41"/>
      <c r="M659" s="41"/>
      <c r="N659" s="42"/>
      <c r="O659" s="42"/>
      <c r="P659" s="42"/>
      <c r="Q659" s="42"/>
      <c r="R659" s="42"/>
      <c r="S659" s="42"/>
      <c r="T659" s="42"/>
      <c r="U659" s="43"/>
    </row>
    <row r="660" spans="1:21" ht="43.5" x14ac:dyDescent="0.35">
      <c r="A660" s="1">
        <v>3</v>
      </c>
      <c r="B660" s="2" t="s">
        <v>1574</v>
      </c>
      <c r="C660" s="44" t="s">
        <v>44</v>
      </c>
      <c r="D660" s="51">
        <v>10</v>
      </c>
      <c r="E660" s="4" t="s">
        <v>45</v>
      </c>
      <c r="F660" s="4" t="s">
        <v>1575</v>
      </c>
      <c r="G660" s="58">
        <v>1</v>
      </c>
      <c r="H660" s="46" t="s">
        <v>1574</v>
      </c>
      <c r="I660" s="47" t="s">
        <v>1576</v>
      </c>
      <c r="J660" s="48"/>
      <c r="K660" s="48"/>
      <c r="L660" s="49"/>
      <c r="M660" s="49"/>
      <c r="N660" s="49"/>
      <c r="O660" s="49"/>
      <c r="P660" s="49"/>
      <c r="Q660" s="49"/>
      <c r="R660" s="49"/>
      <c r="S660" s="49"/>
      <c r="T660" s="49">
        <v>8.85</v>
      </c>
      <c r="U660" s="50" t="s">
        <v>47</v>
      </c>
    </row>
    <row r="661" spans="1:21" x14ac:dyDescent="0.35">
      <c r="A661" s="1">
        <v>4</v>
      </c>
      <c r="B661" s="2" t="s">
        <v>1577</v>
      </c>
      <c r="C661" s="44"/>
      <c r="D661" s="51"/>
      <c r="E661" s="4"/>
      <c r="F661" s="52" t="s">
        <v>1578</v>
      </c>
      <c r="G661" s="58">
        <v>1</v>
      </c>
      <c r="H661" s="53" t="s">
        <v>1577</v>
      </c>
      <c r="I661" s="54" t="s">
        <v>1579</v>
      </c>
      <c r="J661" s="55"/>
      <c r="K661" s="56">
        <v>7</v>
      </c>
      <c r="L661" s="56">
        <v>1</v>
      </c>
      <c r="M661" s="56"/>
      <c r="N661" s="56">
        <v>0.75</v>
      </c>
      <c r="O661" s="56"/>
      <c r="P661" s="56"/>
      <c r="Q661" s="56"/>
      <c r="R661" s="56">
        <v>0.75</v>
      </c>
      <c r="S661" s="56">
        <v>5.25</v>
      </c>
      <c r="T661" s="49"/>
      <c r="U661" s="50"/>
    </row>
    <row r="662" spans="1:21" x14ac:dyDescent="0.35">
      <c r="A662" s="1">
        <v>4</v>
      </c>
      <c r="B662" s="2" t="s">
        <v>1580</v>
      </c>
      <c r="C662" s="44"/>
      <c r="D662" s="51"/>
      <c r="E662" s="4"/>
      <c r="F662" s="52" t="s">
        <v>1581</v>
      </c>
      <c r="G662" s="58">
        <v>1</v>
      </c>
      <c r="H662" s="53" t="s">
        <v>1580</v>
      </c>
      <c r="I662" s="54" t="s">
        <v>1582</v>
      </c>
      <c r="J662" s="55"/>
      <c r="K662" s="56">
        <v>2</v>
      </c>
      <c r="L662" s="56">
        <v>3</v>
      </c>
      <c r="M662" s="56"/>
      <c r="N662" s="56">
        <v>0.6</v>
      </c>
      <c r="O662" s="56"/>
      <c r="P662" s="56"/>
      <c r="Q662" s="56"/>
      <c r="R662" s="56">
        <v>1.7999999999999998</v>
      </c>
      <c r="S662" s="56">
        <v>3.6</v>
      </c>
      <c r="T662" s="49"/>
      <c r="U662" s="50"/>
    </row>
    <row r="663" spans="1:21" ht="58" x14ac:dyDescent="0.35">
      <c r="A663" s="1">
        <v>3</v>
      </c>
      <c r="B663" s="2" t="s">
        <v>1583</v>
      </c>
      <c r="C663" s="44" t="s">
        <v>50</v>
      </c>
      <c r="D663" s="51">
        <v>86906</v>
      </c>
      <c r="E663" s="4" t="s">
        <v>45</v>
      </c>
      <c r="F663" s="4" t="s">
        <v>1584</v>
      </c>
      <c r="G663" s="58">
        <v>1</v>
      </c>
      <c r="H663" s="46" t="s">
        <v>1583</v>
      </c>
      <c r="I663" s="47" t="s">
        <v>1585</v>
      </c>
      <c r="J663" s="48"/>
      <c r="K663" s="48"/>
      <c r="L663" s="49"/>
      <c r="M663" s="49"/>
      <c r="N663" s="49"/>
      <c r="O663" s="49"/>
      <c r="P663" s="49"/>
      <c r="Q663" s="49"/>
      <c r="R663" s="49"/>
      <c r="S663" s="49"/>
      <c r="T663" s="49">
        <v>7</v>
      </c>
      <c r="U663" s="50" t="s">
        <v>1031</v>
      </c>
    </row>
    <row r="664" spans="1:21" x14ac:dyDescent="0.35">
      <c r="A664" s="1">
        <v>4</v>
      </c>
      <c r="B664" s="2" t="s">
        <v>1586</v>
      </c>
      <c r="C664" s="44"/>
      <c r="D664" s="51"/>
      <c r="E664" s="4"/>
      <c r="F664" s="52" t="s">
        <v>1587</v>
      </c>
      <c r="G664" s="58">
        <v>1</v>
      </c>
      <c r="H664" s="53" t="s">
        <v>1586</v>
      </c>
      <c r="I664" s="54"/>
      <c r="J664" s="55"/>
      <c r="K664" s="56">
        <v>1</v>
      </c>
      <c r="L664" s="56">
        <v>7</v>
      </c>
      <c r="M664" s="56"/>
      <c r="N664" s="56"/>
      <c r="O664" s="56"/>
      <c r="P664" s="56"/>
      <c r="Q664" s="56"/>
      <c r="R664" s="56">
        <v>7</v>
      </c>
      <c r="S664" s="56">
        <v>7</v>
      </c>
      <c r="T664" s="49"/>
      <c r="U664" s="50"/>
    </row>
    <row r="665" spans="1:21" ht="72.5" x14ac:dyDescent="0.35">
      <c r="A665" s="1">
        <v>3</v>
      </c>
      <c r="B665" s="2" t="s">
        <v>1588</v>
      </c>
      <c r="C665" s="44" t="s">
        <v>50</v>
      </c>
      <c r="D665" s="51">
        <v>86911</v>
      </c>
      <c r="E665" s="4" t="s">
        <v>45</v>
      </c>
      <c r="F665" s="4" t="s">
        <v>1589</v>
      </c>
      <c r="G665" s="58">
        <v>1</v>
      </c>
      <c r="H665" s="46" t="s">
        <v>1588</v>
      </c>
      <c r="I665" s="47" t="s">
        <v>1590</v>
      </c>
      <c r="J665" s="48"/>
      <c r="K665" s="48"/>
      <c r="L665" s="49"/>
      <c r="M665" s="49"/>
      <c r="N665" s="49"/>
      <c r="O665" s="49"/>
      <c r="P665" s="49"/>
      <c r="Q665" s="49"/>
      <c r="R665" s="49"/>
      <c r="S665" s="49"/>
      <c r="T665" s="49">
        <v>2</v>
      </c>
      <c r="U665" s="50" t="s">
        <v>1031</v>
      </c>
    </row>
    <row r="666" spans="1:21" x14ac:dyDescent="0.35">
      <c r="A666" s="1">
        <v>4</v>
      </c>
      <c r="B666" s="2" t="s">
        <v>1591</v>
      </c>
      <c r="C666" s="44"/>
      <c r="D666" s="51"/>
      <c r="E666" s="4"/>
      <c r="F666" s="52" t="s">
        <v>1592</v>
      </c>
      <c r="G666" s="58">
        <v>1</v>
      </c>
      <c r="H666" s="53" t="s">
        <v>1591</v>
      </c>
      <c r="I666" s="54"/>
      <c r="J666" s="55"/>
      <c r="K666" s="56">
        <v>1</v>
      </c>
      <c r="L666" s="56">
        <v>2</v>
      </c>
      <c r="M666" s="56"/>
      <c r="N666" s="56"/>
      <c r="O666" s="56"/>
      <c r="P666" s="56"/>
      <c r="Q666" s="56"/>
      <c r="R666" s="56">
        <v>2</v>
      </c>
      <c r="S666" s="56">
        <v>2</v>
      </c>
      <c r="T666" s="49"/>
      <c r="U666" s="50"/>
    </row>
    <row r="667" spans="1:21" ht="93" customHeight="1" x14ac:dyDescent="0.35">
      <c r="A667" s="1">
        <v>3</v>
      </c>
      <c r="B667" s="2" t="s">
        <v>1593</v>
      </c>
      <c r="C667" s="44" t="s">
        <v>50</v>
      </c>
      <c r="D667" s="51">
        <v>86938</v>
      </c>
      <c r="E667" s="4" t="s">
        <v>45</v>
      </c>
      <c r="F667" s="4" t="s">
        <v>1594</v>
      </c>
      <c r="G667" s="58">
        <v>1</v>
      </c>
      <c r="H667" s="46" t="s">
        <v>1593</v>
      </c>
      <c r="I667" s="47" t="s">
        <v>1595</v>
      </c>
      <c r="J667" s="48"/>
      <c r="K667" s="48"/>
      <c r="L667" s="49"/>
      <c r="M667" s="49"/>
      <c r="N667" s="49"/>
      <c r="O667" s="49"/>
      <c r="P667" s="49"/>
      <c r="Q667" s="49"/>
      <c r="R667" s="49"/>
      <c r="S667" s="49"/>
      <c r="T667" s="49">
        <v>7</v>
      </c>
      <c r="U667" s="50" t="s">
        <v>1031</v>
      </c>
    </row>
    <row r="668" spans="1:21" x14ac:dyDescent="0.35">
      <c r="A668" s="1">
        <v>4</v>
      </c>
      <c r="B668" s="2" t="s">
        <v>1596</v>
      </c>
      <c r="C668" s="44"/>
      <c r="D668" s="51"/>
      <c r="E668" s="4"/>
      <c r="F668" s="52" t="s">
        <v>1597</v>
      </c>
      <c r="G668" s="58">
        <v>1</v>
      </c>
      <c r="H668" s="53" t="s">
        <v>1596</v>
      </c>
      <c r="I668" s="54" t="s">
        <v>1598</v>
      </c>
      <c r="J668" s="55"/>
      <c r="K668" s="56">
        <v>1</v>
      </c>
      <c r="L668" s="56">
        <v>7</v>
      </c>
      <c r="M668" s="56"/>
      <c r="N668" s="56"/>
      <c r="O668" s="56"/>
      <c r="P668" s="56"/>
      <c r="Q668" s="56"/>
      <c r="R668" s="56">
        <v>7</v>
      </c>
      <c r="S668" s="56">
        <v>7</v>
      </c>
      <c r="T668" s="49"/>
      <c r="U668" s="50"/>
    </row>
    <row r="669" spans="1:21" ht="87" x14ac:dyDescent="0.35">
      <c r="A669" s="1">
        <v>3</v>
      </c>
      <c r="B669" s="2" t="s">
        <v>1599</v>
      </c>
      <c r="C669" s="44" t="s">
        <v>50</v>
      </c>
      <c r="D669" s="51">
        <v>86932</v>
      </c>
      <c r="E669" s="4" t="s">
        <v>45</v>
      </c>
      <c r="F669" s="4" t="s">
        <v>1600</v>
      </c>
      <c r="G669" s="58">
        <v>1</v>
      </c>
      <c r="H669" s="46" t="s">
        <v>1599</v>
      </c>
      <c r="I669" s="47" t="s">
        <v>1601</v>
      </c>
      <c r="J669" s="48"/>
      <c r="K669" s="48"/>
      <c r="L669" s="49"/>
      <c r="M669" s="49"/>
      <c r="N669" s="49"/>
      <c r="O669" s="49"/>
      <c r="P669" s="49"/>
      <c r="Q669" s="49"/>
      <c r="R669" s="49"/>
      <c r="S669" s="49"/>
      <c r="T669" s="49">
        <v>7</v>
      </c>
      <c r="U669" s="50" t="s">
        <v>1031</v>
      </c>
    </row>
    <row r="670" spans="1:21" x14ac:dyDescent="0.35">
      <c r="A670" s="1">
        <v>4</v>
      </c>
      <c r="B670" s="2" t="s">
        <v>1602</v>
      </c>
      <c r="C670" s="44"/>
      <c r="D670" s="51"/>
      <c r="E670" s="4"/>
      <c r="F670" s="52" t="s">
        <v>1603</v>
      </c>
      <c r="G670" s="58">
        <v>1</v>
      </c>
      <c r="H670" s="53" t="s">
        <v>1602</v>
      </c>
      <c r="I670" s="54"/>
      <c r="J670" s="55"/>
      <c r="K670" s="56">
        <v>1</v>
      </c>
      <c r="L670" s="56">
        <v>7</v>
      </c>
      <c r="M670" s="56"/>
      <c r="N670" s="56"/>
      <c r="O670" s="56"/>
      <c r="P670" s="56"/>
      <c r="Q670" s="56"/>
      <c r="R670" s="56">
        <v>7</v>
      </c>
      <c r="S670" s="56">
        <v>7</v>
      </c>
      <c r="T670" s="49"/>
      <c r="U670" s="50"/>
    </row>
    <row r="671" spans="1:21" ht="87" x14ac:dyDescent="0.35">
      <c r="A671" s="1">
        <v>3</v>
      </c>
      <c r="B671" s="2" t="s">
        <v>1604</v>
      </c>
      <c r="C671" s="44" t="s">
        <v>50</v>
      </c>
      <c r="D671" s="51">
        <v>86935</v>
      </c>
      <c r="E671" s="4" t="s">
        <v>45</v>
      </c>
      <c r="F671" s="4" t="s">
        <v>1605</v>
      </c>
      <c r="G671" s="58">
        <v>1</v>
      </c>
      <c r="H671" s="46" t="s">
        <v>1604</v>
      </c>
      <c r="I671" s="47" t="s">
        <v>1606</v>
      </c>
      <c r="J671" s="48"/>
      <c r="K671" s="48"/>
      <c r="L671" s="49"/>
      <c r="M671" s="49"/>
      <c r="N671" s="49"/>
      <c r="O671" s="49"/>
      <c r="P671" s="49"/>
      <c r="Q671" s="49"/>
      <c r="R671" s="49"/>
      <c r="S671" s="49"/>
      <c r="T671" s="49">
        <v>2</v>
      </c>
      <c r="U671" s="50" t="s">
        <v>1031</v>
      </c>
    </row>
    <row r="672" spans="1:21" x14ac:dyDescent="0.35">
      <c r="A672" s="1">
        <v>4</v>
      </c>
      <c r="B672" s="2" t="s">
        <v>1607</v>
      </c>
      <c r="C672" s="44"/>
      <c r="D672" s="51"/>
      <c r="E672" s="4"/>
      <c r="F672" s="52" t="s">
        <v>1608</v>
      </c>
      <c r="G672" s="58">
        <v>1</v>
      </c>
      <c r="H672" s="53" t="s">
        <v>1607</v>
      </c>
      <c r="I672" s="54"/>
      <c r="J672" s="55"/>
      <c r="K672" s="56">
        <v>1</v>
      </c>
      <c r="L672" s="56">
        <v>2</v>
      </c>
      <c r="M672" s="56"/>
      <c r="N672" s="56"/>
      <c r="O672" s="56"/>
      <c r="P672" s="56"/>
      <c r="Q672" s="56"/>
      <c r="R672" s="56">
        <v>2</v>
      </c>
      <c r="S672" s="56">
        <v>2</v>
      </c>
      <c r="T672" s="49"/>
      <c r="U672" s="50"/>
    </row>
    <row r="673" spans="1:21" ht="58" x14ac:dyDescent="0.35">
      <c r="A673" s="1">
        <v>3</v>
      </c>
      <c r="B673" s="2" t="s">
        <v>1609</v>
      </c>
      <c r="C673" s="44" t="s">
        <v>50</v>
      </c>
      <c r="D673" s="51">
        <v>100868</v>
      </c>
      <c r="E673" s="4" t="s">
        <v>45</v>
      </c>
      <c r="F673" s="4" t="s">
        <v>1610</v>
      </c>
      <c r="G673" s="58">
        <v>1</v>
      </c>
      <c r="H673" s="46" t="s">
        <v>1609</v>
      </c>
      <c r="I673" s="47" t="s">
        <v>1611</v>
      </c>
      <c r="J673" s="48"/>
      <c r="K673" s="48"/>
      <c r="L673" s="49"/>
      <c r="M673" s="49"/>
      <c r="N673" s="49"/>
      <c r="O673" s="49"/>
      <c r="P673" s="49"/>
      <c r="Q673" s="49"/>
      <c r="R673" s="49"/>
      <c r="S673" s="49"/>
      <c r="T673" s="49">
        <v>8</v>
      </c>
      <c r="U673" s="50" t="s">
        <v>1031</v>
      </c>
    </row>
    <row r="674" spans="1:21" x14ac:dyDescent="0.35">
      <c r="A674" s="1">
        <v>4</v>
      </c>
      <c r="B674" s="2" t="s">
        <v>1612</v>
      </c>
      <c r="C674" s="44"/>
      <c r="D674" s="51"/>
      <c r="E674" s="4"/>
      <c r="F674" s="52" t="s">
        <v>1613</v>
      </c>
      <c r="G674" s="58">
        <v>1</v>
      </c>
      <c r="H674" s="53" t="s">
        <v>1612</v>
      </c>
      <c r="I674" s="54"/>
      <c r="J674" s="55"/>
      <c r="K674" s="56">
        <v>4</v>
      </c>
      <c r="L674" s="56">
        <v>2</v>
      </c>
      <c r="M674" s="56"/>
      <c r="N674" s="56"/>
      <c r="O674" s="56"/>
      <c r="P674" s="56"/>
      <c r="Q674" s="56"/>
      <c r="R674" s="56">
        <v>2</v>
      </c>
      <c r="S674" s="56">
        <v>8</v>
      </c>
      <c r="T674" s="49"/>
      <c r="U674" s="50"/>
    </row>
    <row r="675" spans="1:21" ht="29" x14ac:dyDescent="0.35">
      <c r="A675" s="25"/>
      <c r="C675" s="25"/>
      <c r="D675" s="25"/>
      <c r="E675" s="25"/>
      <c r="F675" s="25">
        <v>0</v>
      </c>
      <c r="G675" s="25">
        <v>2</v>
      </c>
      <c r="H675" s="34" t="s">
        <v>1614</v>
      </c>
      <c r="I675" s="35" t="s">
        <v>1615</v>
      </c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7"/>
    </row>
    <row r="676" spans="1:21" ht="15" customHeight="1" x14ac:dyDescent="0.35">
      <c r="A676" s="1">
        <v>2</v>
      </c>
      <c r="B676" s="2" t="s">
        <v>119</v>
      </c>
      <c r="C676" s="4"/>
      <c r="D676" s="51"/>
      <c r="E676" s="67"/>
      <c r="F676" s="38">
        <v>1</v>
      </c>
      <c r="G676" s="25">
        <v>2</v>
      </c>
      <c r="H676" s="39" t="s">
        <v>119</v>
      </c>
      <c r="I676" s="59" t="s">
        <v>42</v>
      </c>
      <c r="J676" s="41"/>
      <c r="K676" s="41"/>
      <c r="L676" s="41"/>
      <c r="M676" s="41"/>
      <c r="N676" s="42"/>
      <c r="O676" s="42"/>
      <c r="P676" s="42"/>
      <c r="Q676" s="42"/>
      <c r="R676" s="42"/>
      <c r="S676" s="42"/>
      <c r="T676" s="42"/>
      <c r="U676" s="43"/>
    </row>
    <row r="677" spans="1:21" ht="66.650000000000006" customHeight="1" x14ac:dyDescent="0.35">
      <c r="A677" s="1">
        <v>3</v>
      </c>
      <c r="B677" s="2" t="s">
        <v>122</v>
      </c>
      <c r="C677" s="44" t="s">
        <v>50</v>
      </c>
      <c r="D677" s="51">
        <v>99059</v>
      </c>
      <c r="E677" s="4" t="s">
        <v>45</v>
      </c>
      <c r="F677" s="4" t="s">
        <v>41</v>
      </c>
      <c r="G677" s="25">
        <v>2</v>
      </c>
      <c r="H677" s="46" t="s">
        <v>122</v>
      </c>
      <c r="I677" s="47" t="s">
        <v>120</v>
      </c>
      <c r="J677" s="48"/>
      <c r="K677" s="48"/>
      <c r="L677" s="49"/>
      <c r="M677" s="49"/>
      <c r="N677" s="49"/>
      <c r="O677" s="49"/>
      <c r="P677" s="49"/>
      <c r="Q677" s="49"/>
      <c r="R677" s="49"/>
      <c r="S677" s="49"/>
      <c r="T677" s="49">
        <v>22.4</v>
      </c>
      <c r="U677" s="50" t="s">
        <v>87</v>
      </c>
    </row>
    <row r="678" spans="1:21" x14ac:dyDescent="0.35">
      <c r="A678" s="1">
        <v>4</v>
      </c>
      <c r="B678" s="2" t="s">
        <v>1616</v>
      </c>
      <c r="C678" s="44"/>
      <c r="D678" s="51"/>
      <c r="E678" s="4"/>
      <c r="F678" s="52" t="s">
        <v>43</v>
      </c>
      <c r="G678" s="25">
        <v>2</v>
      </c>
      <c r="H678" s="53" t="s">
        <v>1616</v>
      </c>
      <c r="I678" s="54"/>
      <c r="J678" s="55"/>
      <c r="K678" s="56">
        <v>1</v>
      </c>
      <c r="L678" s="56">
        <v>22.4</v>
      </c>
      <c r="M678" s="56"/>
      <c r="N678" s="56"/>
      <c r="O678" s="56"/>
      <c r="P678" s="56"/>
      <c r="Q678" s="56"/>
      <c r="R678" s="56">
        <v>22.4</v>
      </c>
      <c r="S678" s="56">
        <v>22.4</v>
      </c>
      <c r="T678" s="49"/>
      <c r="U678" s="50"/>
    </row>
    <row r="679" spans="1:21" x14ac:dyDescent="0.35">
      <c r="A679" s="1">
        <v>2</v>
      </c>
      <c r="B679" s="2" t="s">
        <v>124</v>
      </c>
      <c r="C679" s="4"/>
      <c r="D679" s="51"/>
      <c r="E679" s="67"/>
      <c r="F679" s="38">
        <v>2</v>
      </c>
      <c r="G679" s="25">
        <v>2</v>
      </c>
      <c r="H679" s="39" t="s">
        <v>124</v>
      </c>
      <c r="I679" s="59" t="s">
        <v>118</v>
      </c>
      <c r="J679" s="41"/>
      <c r="K679" s="41"/>
      <c r="L679" s="41"/>
      <c r="M679" s="41"/>
      <c r="N679" s="42"/>
      <c r="O679" s="42"/>
      <c r="P679" s="42"/>
      <c r="Q679" s="42"/>
      <c r="R679" s="42"/>
      <c r="S679" s="42"/>
      <c r="T679" s="42"/>
      <c r="U679" s="43"/>
    </row>
    <row r="680" spans="1:21" ht="43.5" x14ac:dyDescent="0.35">
      <c r="A680" s="1">
        <v>3</v>
      </c>
      <c r="B680" s="2" t="s">
        <v>127</v>
      </c>
      <c r="C680" s="4" t="s">
        <v>50</v>
      </c>
      <c r="D680" s="51">
        <v>93358</v>
      </c>
      <c r="E680" s="4" t="s">
        <v>45</v>
      </c>
      <c r="F680" s="4" t="s">
        <v>119</v>
      </c>
      <c r="G680" s="25">
        <v>2</v>
      </c>
      <c r="H680" s="46" t="s">
        <v>127</v>
      </c>
      <c r="I680" s="47" t="s">
        <v>125</v>
      </c>
      <c r="J680" s="48"/>
      <c r="K680" s="48"/>
      <c r="L680" s="49"/>
      <c r="M680" s="49"/>
      <c r="N680" s="49"/>
      <c r="O680" s="49"/>
      <c r="P680" s="49"/>
      <c r="Q680" s="49"/>
      <c r="R680" s="49"/>
      <c r="S680" s="49"/>
      <c r="T680" s="49">
        <v>4.8499999999999996</v>
      </c>
      <c r="U680" s="50" t="s">
        <v>101</v>
      </c>
    </row>
    <row r="681" spans="1:21" ht="29" x14ac:dyDescent="0.35">
      <c r="A681" s="1">
        <v>4</v>
      </c>
      <c r="B681" s="2" t="s">
        <v>1617</v>
      </c>
      <c r="C681" s="44"/>
      <c r="D681" s="51"/>
      <c r="E681" s="4"/>
      <c r="F681" s="52" t="s">
        <v>122</v>
      </c>
      <c r="G681" s="25">
        <v>2</v>
      </c>
      <c r="H681" s="53" t="s">
        <v>1617</v>
      </c>
      <c r="I681" s="54" t="s">
        <v>1618</v>
      </c>
      <c r="J681" s="55"/>
      <c r="K681" s="56">
        <v>6</v>
      </c>
      <c r="L681" s="56">
        <v>0.55000000000000004</v>
      </c>
      <c r="M681" s="56"/>
      <c r="N681" s="56">
        <v>0.7</v>
      </c>
      <c r="O681" s="56"/>
      <c r="P681" s="56">
        <v>1.5</v>
      </c>
      <c r="Q681" s="56"/>
      <c r="R681" s="56">
        <v>0.57750000000000001</v>
      </c>
      <c r="S681" s="56">
        <v>3.47</v>
      </c>
      <c r="T681" s="49"/>
      <c r="U681" s="50"/>
    </row>
    <row r="682" spans="1:21" x14ac:dyDescent="0.35">
      <c r="A682" s="1">
        <v>4</v>
      </c>
      <c r="B682" s="2" t="s">
        <v>1619</v>
      </c>
      <c r="C682" s="44"/>
      <c r="D682" s="51"/>
      <c r="E682" s="4"/>
      <c r="F682" s="52" t="s">
        <v>1620</v>
      </c>
      <c r="G682" s="25">
        <v>2</v>
      </c>
      <c r="H682" s="53" t="s">
        <v>1619</v>
      </c>
      <c r="I682" s="54" t="s">
        <v>1621</v>
      </c>
      <c r="J682" s="55"/>
      <c r="K682" s="56">
        <v>1</v>
      </c>
      <c r="L682" s="56">
        <v>0.55000000000000004</v>
      </c>
      <c r="M682" s="56"/>
      <c r="N682" s="56">
        <v>0.65</v>
      </c>
      <c r="O682" s="56"/>
      <c r="P682" s="56">
        <v>1.5</v>
      </c>
      <c r="Q682" s="56"/>
      <c r="R682" s="56">
        <v>0.53625000000000012</v>
      </c>
      <c r="S682" s="56">
        <v>0.54</v>
      </c>
      <c r="T682" s="49"/>
      <c r="U682" s="50"/>
    </row>
    <row r="683" spans="1:21" x14ac:dyDescent="0.35">
      <c r="A683" s="1">
        <v>4</v>
      </c>
      <c r="B683" s="2" t="s">
        <v>1622</v>
      </c>
      <c r="C683" s="44"/>
      <c r="D683" s="51"/>
      <c r="E683" s="4"/>
      <c r="F683" s="52" t="s">
        <v>1623</v>
      </c>
      <c r="G683" s="25">
        <v>2</v>
      </c>
      <c r="H683" s="53" t="s">
        <v>1622</v>
      </c>
      <c r="I683" s="54" t="s">
        <v>276</v>
      </c>
      <c r="J683" s="55"/>
      <c r="K683" s="56">
        <v>1</v>
      </c>
      <c r="L683" s="56">
        <v>22.4</v>
      </c>
      <c r="M683" s="56"/>
      <c r="N683" s="56">
        <v>0.15</v>
      </c>
      <c r="O683" s="56"/>
      <c r="P683" s="56">
        <v>0.25</v>
      </c>
      <c r="Q683" s="56"/>
      <c r="R683" s="56">
        <v>0.84</v>
      </c>
      <c r="S683" s="56">
        <v>0.84</v>
      </c>
      <c r="T683" s="49"/>
      <c r="U683" s="50"/>
    </row>
    <row r="684" spans="1:21" ht="43.75" customHeight="1" x14ac:dyDescent="0.35">
      <c r="A684" s="1">
        <v>3</v>
      </c>
      <c r="B684" s="2" t="s">
        <v>130</v>
      </c>
      <c r="C684" s="4" t="s">
        <v>50</v>
      </c>
      <c r="D684" s="51">
        <v>96995</v>
      </c>
      <c r="E684" s="4" t="s">
        <v>45</v>
      </c>
      <c r="F684" s="4" t="s">
        <v>124</v>
      </c>
      <c r="G684" s="25">
        <v>2</v>
      </c>
      <c r="H684" s="46" t="s">
        <v>130</v>
      </c>
      <c r="I684" s="47" t="s">
        <v>173</v>
      </c>
      <c r="J684" s="48"/>
      <c r="K684" s="48"/>
      <c r="L684" s="49"/>
      <c r="M684" s="49"/>
      <c r="N684" s="49"/>
      <c r="O684" s="49"/>
      <c r="P684" s="49"/>
      <c r="Q684" s="49"/>
      <c r="R684" s="49"/>
      <c r="S684" s="49"/>
      <c r="T684" s="49">
        <v>2.93</v>
      </c>
      <c r="U684" s="50" t="s">
        <v>101</v>
      </c>
    </row>
    <row r="685" spans="1:21" x14ac:dyDescent="0.35">
      <c r="A685" s="1">
        <v>4</v>
      </c>
      <c r="B685" s="2" t="s">
        <v>1624</v>
      </c>
      <c r="C685" s="44"/>
      <c r="D685" s="51"/>
      <c r="E685" s="4"/>
      <c r="F685" s="52" t="s">
        <v>127</v>
      </c>
      <c r="G685" s="25">
        <v>2</v>
      </c>
      <c r="H685" s="53" t="s">
        <v>1624</v>
      </c>
      <c r="I685" s="54"/>
      <c r="J685" s="55"/>
      <c r="K685" s="56">
        <v>1</v>
      </c>
      <c r="L685" s="56">
        <v>2.9299999999999997</v>
      </c>
      <c r="M685" s="56"/>
      <c r="N685" s="56"/>
      <c r="O685" s="56"/>
      <c r="P685" s="56"/>
      <c r="Q685" s="56"/>
      <c r="R685" s="56">
        <v>2.9299999999999997</v>
      </c>
      <c r="S685" s="56">
        <v>2.93</v>
      </c>
      <c r="T685" s="49"/>
      <c r="U685" s="50"/>
    </row>
    <row r="686" spans="1:21" ht="43.5" x14ac:dyDescent="0.35">
      <c r="A686" s="1">
        <v>3</v>
      </c>
      <c r="B686" s="2" t="s">
        <v>133</v>
      </c>
      <c r="C686" s="4" t="s">
        <v>50</v>
      </c>
      <c r="D686" s="51">
        <v>94319</v>
      </c>
      <c r="E686" s="4" t="s">
        <v>45</v>
      </c>
      <c r="F686" s="4" t="s">
        <v>172</v>
      </c>
      <c r="G686" s="25">
        <v>2</v>
      </c>
      <c r="H686" s="46" t="s">
        <v>133</v>
      </c>
      <c r="I686" s="47" t="s">
        <v>179</v>
      </c>
      <c r="J686" s="48"/>
      <c r="K686" s="48"/>
      <c r="L686" s="49"/>
      <c r="M686" s="49"/>
      <c r="N686" s="49"/>
      <c r="O686" s="49"/>
      <c r="P686" s="49"/>
      <c r="Q686" s="49"/>
      <c r="R686" s="49"/>
      <c r="S686" s="49"/>
      <c r="T686" s="49">
        <v>2.4500000000000002</v>
      </c>
      <c r="U686" s="50" t="s">
        <v>101</v>
      </c>
    </row>
    <row r="687" spans="1:21" x14ac:dyDescent="0.35">
      <c r="A687" s="1">
        <v>4</v>
      </c>
      <c r="B687" s="2" t="s">
        <v>1625</v>
      </c>
      <c r="C687" s="44"/>
      <c r="D687" s="51"/>
      <c r="E687" s="4"/>
      <c r="F687" s="52" t="s">
        <v>1626</v>
      </c>
      <c r="G687" s="25">
        <v>2</v>
      </c>
      <c r="H687" s="53" t="s">
        <v>1625</v>
      </c>
      <c r="I687" s="54"/>
      <c r="J687" s="55"/>
      <c r="K687" s="56">
        <v>1</v>
      </c>
      <c r="L687" s="56">
        <v>16.3</v>
      </c>
      <c r="M687" s="56"/>
      <c r="N687" s="56">
        <v>0.15</v>
      </c>
      <c r="O687" s="56"/>
      <c r="P687" s="56"/>
      <c r="Q687" s="56"/>
      <c r="R687" s="56">
        <v>2.4449999999999998</v>
      </c>
      <c r="S687" s="56">
        <v>2.4500000000000002</v>
      </c>
      <c r="T687" s="49"/>
      <c r="U687" s="50"/>
    </row>
    <row r="688" spans="1:21" x14ac:dyDescent="0.35">
      <c r="A688" s="1">
        <v>2</v>
      </c>
      <c r="B688" s="2" t="s">
        <v>172</v>
      </c>
      <c r="C688" s="4"/>
      <c r="D688" s="51"/>
      <c r="E688" s="67"/>
      <c r="F688" s="38">
        <v>3</v>
      </c>
      <c r="G688" s="25">
        <v>2</v>
      </c>
      <c r="H688" s="39" t="s">
        <v>172</v>
      </c>
      <c r="I688" s="59" t="s">
        <v>1627</v>
      </c>
      <c r="J688" s="41"/>
      <c r="K688" s="41"/>
      <c r="L688" s="41"/>
      <c r="M688" s="41"/>
      <c r="N688" s="42"/>
      <c r="O688" s="42"/>
      <c r="P688" s="42"/>
      <c r="Q688" s="42"/>
      <c r="R688" s="42"/>
      <c r="S688" s="42"/>
      <c r="T688" s="42"/>
      <c r="U688" s="43"/>
    </row>
    <row r="689" spans="1:21" ht="77.400000000000006" customHeight="1" x14ac:dyDescent="0.35">
      <c r="A689" s="1">
        <v>3</v>
      </c>
      <c r="B689" s="2" t="s">
        <v>1626</v>
      </c>
      <c r="C689" s="44" t="s">
        <v>44</v>
      </c>
      <c r="D689" s="51">
        <v>12</v>
      </c>
      <c r="E689" s="4" t="s">
        <v>45</v>
      </c>
      <c r="F689" s="4" t="s">
        <v>196</v>
      </c>
      <c r="G689" s="58">
        <v>2</v>
      </c>
      <c r="H689" s="46" t="s">
        <v>1626</v>
      </c>
      <c r="I689" s="47" t="s">
        <v>197</v>
      </c>
      <c r="J689" s="48"/>
      <c r="K689" s="48"/>
      <c r="L689" s="49"/>
      <c r="M689" s="49"/>
      <c r="N689" s="49"/>
      <c r="O689" s="49"/>
      <c r="P689" s="49"/>
      <c r="Q689" s="49"/>
      <c r="R689" s="49"/>
      <c r="S689" s="49"/>
      <c r="T689" s="49">
        <v>3.36</v>
      </c>
      <c r="U689" s="50" t="s">
        <v>101</v>
      </c>
    </row>
    <row r="690" spans="1:21" ht="19.5" customHeight="1" x14ac:dyDescent="0.35">
      <c r="A690" s="1">
        <v>4</v>
      </c>
      <c r="B690" s="2" t="s">
        <v>1628</v>
      </c>
      <c r="C690" s="44"/>
      <c r="D690" s="51"/>
      <c r="E690" s="4"/>
      <c r="F690" s="52" t="s">
        <v>199</v>
      </c>
      <c r="G690" s="58">
        <v>2</v>
      </c>
      <c r="H690" s="53" t="s">
        <v>1628</v>
      </c>
      <c r="I690" s="54"/>
      <c r="J690" s="55"/>
      <c r="K690" s="56">
        <v>1</v>
      </c>
      <c r="L690" s="56">
        <v>22.4</v>
      </c>
      <c r="M690" s="56"/>
      <c r="N690" s="56">
        <v>0.15</v>
      </c>
      <c r="O690" s="56"/>
      <c r="P690" s="56"/>
      <c r="Q690" s="56"/>
      <c r="R690" s="56">
        <v>3.36</v>
      </c>
      <c r="S690" s="56">
        <v>3.36</v>
      </c>
      <c r="T690" s="49"/>
      <c r="U690" s="50"/>
    </row>
    <row r="691" spans="1:21" ht="43.5" x14ac:dyDescent="0.35">
      <c r="A691" s="1">
        <v>3</v>
      </c>
      <c r="B691" s="2" t="s">
        <v>1629</v>
      </c>
      <c r="C691" s="44" t="s">
        <v>50</v>
      </c>
      <c r="D691" s="51">
        <v>101616</v>
      </c>
      <c r="E691" s="4" t="s">
        <v>45</v>
      </c>
      <c r="F691" s="4" t="s">
        <v>205</v>
      </c>
      <c r="G691" s="58">
        <v>2</v>
      </c>
      <c r="H691" s="46" t="s">
        <v>1629</v>
      </c>
      <c r="I691" s="47" t="s">
        <v>206</v>
      </c>
      <c r="J691" s="48"/>
      <c r="K691" s="48"/>
      <c r="L691" s="49"/>
      <c r="M691" s="49"/>
      <c r="N691" s="49"/>
      <c r="O691" s="49"/>
      <c r="P691" s="49"/>
      <c r="Q691" s="49"/>
      <c r="R691" s="49"/>
      <c r="S691" s="49"/>
      <c r="T691" s="49">
        <v>6.0299999999999994</v>
      </c>
      <c r="U691" s="50" t="s">
        <v>47</v>
      </c>
    </row>
    <row r="692" spans="1:21" ht="29" x14ac:dyDescent="0.35">
      <c r="A692" s="1">
        <v>4</v>
      </c>
      <c r="B692" s="2" t="s">
        <v>1630</v>
      </c>
      <c r="C692" s="44"/>
      <c r="D692" s="51"/>
      <c r="E692" s="4"/>
      <c r="F692" s="52" t="s">
        <v>208</v>
      </c>
      <c r="G692" s="58">
        <v>2</v>
      </c>
      <c r="H692" s="53" t="s">
        <v>1630</v>
      </c>
      <c r="I692" s="54" t="s">
        <v>1618</v>
      </c>
      <c r="J692" s="55"/>
      <c r="K692" s="56">
        <v>6</v>
      </c>
      <c r="L692" s="56">
        <v>0.55000000000000004</v>
      </c>
      <c r="M692" s="56"/>
      <c r="N692" s="56">
        <v>0.7</v>
      </c>
      <c r="O692" s="56"/>
      <c r="P692" s="56"/>
      <c r="Q692" s="56"/>
      <c r="R692" s="56">
        <v>0.38500000000000001</v>
      </c>
      <c r="S692" s="56">
        <v>2.31</v>
      </c>
      <c r="T692" s="49"/>
      <c r="U692" s="50"/>
    </row>
    <row r="693" spans="1:21" x14ac:dyDescent="0.35">
      <c r="A693" s="1">
        <v>4</v>
      </c>
      <c r="B693" s="2" t="s">
        <v>1631</v>
      </c>
      <c r="C693" s="44"/>
      <c r="D693" s="51"/>
      <c r="E693" s="4"/>
      <c r="F693" s="52" t="s">
        <v>210</v>
      </c>
      <c r="G693" s="58">
        <v>2</v>
      </c>
      <c r="H693" s="53" t="s">
        <v>1631</v>
      </c>
      <c r="I693" s="54" t="s">
        <v>1621</v>
      </c>
      <c r="J693" s="55"/>
      <c r="K693" s="56">
        <v>1</v>
      </c>
      <c r="L693" s="56">
        <v>0.55000000000000004</v>
      </c>
      <c r="M693" s="56"/>
      <c r="N693" s="56">
        <v>0.65</v>
      </c>
      <c r="O693" s="56"/>
      <c r="P693" s="56"/>
      <c r="Q693" s="56"/>
      <c r="R693" s="56">
        <v>0.35750000000000004</v>
      </c>
      <c r="S693" s="56">
        <v>0.36</v>
      </c>
      <c r="T693" s="49"/>
      <c r="U693" s="50"/>
    </row>
    <row r="694" spans="1:21" x14ac:dyDescent="0.35">
      <c r="A694" s="1">
        <v>4</v>
      </c>
      <c r="B694" s="2" t="s">
        <v>1632</v>
      </c>
      <c r="C694" s="44"/>
      <c r="D694" s="51"/>
      <c r="E694" s="4"/>
      <c r="F694" s="52" t="s">
        <v>212</v>
      </c>
      <c r="G694" s="58">
        <v>2</v>
      </c>
      <c r="H694" s="53" t="s">
        <v>1632</v>
      </c>
      <c r="I694" s="54" t="s">
        <v>276</v>
      </c>
      <c r="J694" s="55"/>
      <c r="K694" s="56">
        <v>1</v>
      </c>
      <c r="L694" s="56">
        <v>22.4</v>
      </c>
      <c r="M694" s="56"/>
      <c r="N694" s="56">
        <v>0.15</v>
      </c>
      <c r="O694" s="56"/>
      <c r="P694" s="56"/>
      <c r="Q694" s="56"/>
      <c r="R694" s="56">
        <v>3.36</v>
      </c>
      <c r="S694" s="56">
        <v>3.36</v>
      </c>
      <c r="T694" s="49"/>
      <c r="U694" s="50"/>
    </row>
    <row r="695" spans="1:21" ht="61.25" customHeight="1" x14ac:dyDescent="0.35">
      <c r="A695" s="1">
        <v>3</v>
      </c>
      <c r="B695" s="2" t="s">
        <v>175</v>
      </c>
      <c r="C695" s="44" t="s">
        <v>50</v>
      </c>
      <c r="D695" s="51">
        <v>96619</v>
      </c>
      <c r="E695" s="4" t="s">
        <v>45</v>
      </c>
      <c r="F695" s="4" t="s">
        <v>238</v>
      </c>
      <c r="G695" s="58">
        <v>2</v>
      </c>
      <c r="H695" s="46" t="s">
        <v>175</v>
      </c>
      <c r="I695" s="47" t="s">
        <v>239</v>
      </c>
      <c r="J695" s="48"/>
      <c r="K695" s="48"/>
      <c r="L695" s="49"/>
      <c r="M695" s="49"/>
      <c r="N695" s="49"/>
      <c r="O695" s="49"/>
      <c r="P695" s="49"/>
      <c r="Q695" s="49"/>
      <c r="R695" s="49"/>
      <c r="S695" s="49"/>
      <c r="T695" s="49">
        <v>6.0299999999999994</v>
      </c>
      <c r="U695" s="50" t="s">
        <v>47</v>
      </c>
    </row>
    <row r="696" spans="1:21" ht="28.25" customHeight="1" x14ac:dyDescent="0.35">
      <c r="A696" s="1">
        <v>4</v>
      </c>
      <c r="B696" s="2" t="s">
        <v>1633</v>
      </c>
      <c r="C696" s="44"/>
      <c r="D696" s="51"/>
      <c r="E696" s="4"/>
      <c r="F696" s="52" t="s">
        <v>241</v>
      </c>
      <c r="G696" s="58">
        <v>2</v>
      </c>
      <c r="H696" s="53" t="s">
        <v>1633</v>
      </c>
      <c r="I696" s="261" t="s">
        <v>1618</v>
      </c>
      <c r="J696" s="55"/>
      <c r="K696" s="56">
        <v>6</v>
      </c>
      <c r="L696" s="56">
        <v>0.55000000000000004</v>
      </c>
      <c r="M696" s="56"/>
      <c r="N696" s="56">
        <v>0.7</v>
      </c>
      <c r="O696" s="56"/>
      <c r="P696" s="56"/>
      <c r="Q696" s="56"/>
      <c r="R696" s="56">
        <v>0.38500000000000001</v>
      </c>
      <c r="S696" s="56">
        <v>2.31</v>
      </c>
      <c r="T696" s="49"/>
      <c r="U696" s="50"/>
    </row>
    <row r="697" spans="1:21" x14ac:dyDescent="0.35">
      <c r="A697" s="1">
        <v>4</v>
      </c>
      <c r="B697" s="2" t="s">
        <v>1634</v>
      </c>
      <c r="C697" s="44"/>
      <c r="D697" s="51"/>
      <c r="E697" s="4"/>
      <c r="F697" s="52" t="s">
        <v>243</v>
      </c>
      <c r="G697" s="58">
        <v>2</v>
      </c>
      <c r="H697" s="53" t="s">
        <v>1634</v>
      </c>
      <c r="I697" s="54" t="s">
        <v>1621</v>
      </c>
      <c r="J697" s="55"/>
      <c r="K697" s="56">
        <v>1</v>
      </c>
      <c r="L697" s="56">
        <v>0.55000000000000004</v>
      </c>
      <c r="M697" s="56"/>
      <c r="N697" s="56">
        <v>0.65</v>
      </c>
      <c r="O697" s="56"/>
      <c r="P697" s="56"/>
      <c r="Q697" s="56"/>
      <c r="R697" s="56">
        <v>0.35750000000000004</v>
      </c>
      <c r="S697" s="56">
        <v>0.36</v>
      </c>
      <c r="T697" s="49"/>
      <c r="U697" s="50"/>
    </row>
    <row r="698" spans="1:21" x14ac:dyDescent="0.35">
      <c r="A698" s="1">
        <v>4</v>
      </c>
      <c r="B698" s="2" t="s">
        <v>1635</v>
      </c>
      <c r="C698" s="44"/>
      <c r="D698" s="51"/>
      <c r="E698" s="4"/>
      <c r="F698" s="52" t="s">
        <v>245</v>
      </c>
      <c r="G698" s="58">
        <v>2</v>
      </c>
      <c r="H698" s="53" t="s">
        <v>1635</v>
      </c>
      <c r="I698" s="54" t="s">
        <v>276</v>
      </c>
      <c r="J698" s="55"/>
      <c r="K698" s="56">
        <v>1</v>
      </c>
      <c r="L698" s="56">
        <v>22.4</v>
      </c>
      <c r="M698" s="56"/>
      <c r="N698" s="56">
        <v>0.15</v>
      </c>
      <c r="O698" s="56"/>
      <c r="P698" s="56"/>
      <c r="Q698" s="56"/>
      <c r="R698" s="56">
        <v>3.36</v>
      </c>
      <c r="S698" s="56">
        <v>3.36</v>
      </c>
      <c r="T698" s="49"/>
      <c r="U698" s="50"/>
    </row>
    <row r="699" spans="1:21" ht="43.5" x14ac:dyDescent="0.35">
      <c r="A699" s="1">
        <v>3</v>
      </c>
      <c r="B699" s="2" t="s">
        <v>1636</v>
      </c>
      <c r="C699" s="44" t="s">
        <v>50</v>
      </c>
      <c r="D699" s="51">
        <v>96545</v>
      </c>
      <c r="E699" s="4" t="s">
        <v>45</v>
      </c>
      <c r="F699" s="4" t="s">
        <v>271</v>
      </c>
      <c r="G699" s="58">
        <v>2</v>
      </c>
      <c r="H699" s="46" t="s">
        <v>1636</v>
      </c>
      <c r="I699" s="47" t="s">
        <v>272</v>
      </c>
      <c r="J699" s="48"/>
      <c r="K699" s="48"/>
      <c r="L699" s="49"/>
      <c r="M699" s="49"/>
      <c r="N699" s="49"/>
      <c r="O699" s="49"/>
      <c r="P699" s="49"/>
      <c r="Q699" s="49"/>
      <c r="R699" s="49"/>
      <c r="S699" s="49"/>
      <c r="T699" s="49">
        <v>35.6</v>
      </c>
      <c r="U699" s="50" t="s">
        <v>273</v>
      </c>
    </row>
    <row r="700" spans="1:21" x14ac:dyDescent="0.35">
      <c r="A700" s="1">
        <v>4</v>
      </c>
      <c r="B700" s="2" t="s">
        <v>1637</v>
      </c>
      <c r="C700" s="44"/>
      <c r="D700" s="51"/>
      <c r="E700" s="4"/>
      <c r="F700" s="52" t="s">
        <v>275</v>
      </c>
      <c r="G700" s="58">
        <v>2</v>
      </c>
      <c r="H700" s="53" t="s">
        <v>1637</v>
      </c>
      <c r="I700" s="54" t="s">
        <v>276</v>
      </c>
      <c r="J700" s="55"/>
      <c r="K700" s="56">
        <v>1</v>
      </c>
      <c r="L700" s="56">
        <v>35.6</v>
      </c>
      <c r="M700" s="56"/>
      <c r="N700" s="56"/>
      <c r="O700" s="56"/>
      <c r="P700" s="56"/>
      <c r="Q700" s="56"/>
      <c r="R700" s="56">
        <v>35.6</v>
      </c>
      <c r="S700" s="56">
        <v>35.6</v>
      </c>
      <c r="T700" s="49"/>
      <c r="U700" s="50"/>
    </row>
    <row r="701" spans="1:21" ht="72.5" x14ac:dyDescent="0.35">
      <c r="A701" s="1">
        <v>3</v>
      </c>
      <c r="B701" s="2" t="s">
        <v>1638</v>
      </c>
      <c r="C701" s="44" t="s">
        <v>50</v>
      </c>
      <c r="D701" s="51">
        <v>96534</v>
      </c>
      <c r="E701" s="4" t="s">
        <v>45</v>
      </c>
      <c r="F701" s="4" t="s">
        <v>278</v>
      </c>
      <c r="G701" s="58">
        <v>2</v>
      </c>
      <c r="H701" s="46" t="s">
        <v>1638</v>
      </c>
      <c r="I701" s="47" t="s">
        <v>279</v>
      </c>
      <c r="J701" s="48"/>
      <c r="K701" s="48"/>
      <c r="L701" s="49"/>
      <c r="M701" s="49"/>
      <c r="N701" s="49"/>
      <c r="O701" s="49"/>
      <c r="P701" s="49"/>
      <c r="Q701" s="49"/>
      <c r="R701" s="49"/>
      <c r="S701" s="49"/>
      <c r="T701" s="49">
        <v>10.31</v>
      </c>
      <c r="U701" s="50" t="s">
        <v>47</v>
      </c>
    </row>
    <row r="702" spans="1:21" x14ac:dyDescent="0.35">
      <c r="A702" s="1">
        <v>4</v>
      </c>
      <c r="B702" s="2" t="s">
        <v>1639</v>
      </c>
      <c r="C702" s="44"/>
      <c r="D702" s="51"/>
      <c r="E702" s="4"/>
      <c r="F702" s="52" t="s">
        <v>281</v>
      </c>
      <c r="G702" s="58">
        <v>2</v>
      </c>
      <c r="H702" s="53" t="s">
        <v>1639</v>
      </c>
      <c r="I702" s="54" t="s">
        <v>282</v>
      </c>
      <c r="J702" s="55"/>
      <c r="K702" s="56">
        <v>1</v>
      </c>
      <c r="L702" s="56">
        <v>10.31</v>
      </c>
      <c r="M702" s="56"/>
      <c r="N702" s="56"/>
      <c r="O702" s="56"/>
      <c r="P702" s="56"/>
      <c r="Q702" s="56"/>
      <c r="R702" s="56">
        <v>10.31</v>
      </c>
      <c r="S702" s="56">
        <v>10.31</v>
      </c>
      <c r="T702" s="49"/>
      <c r="U702" s="50"/>
    </row>
    <row r="703" spans="1:21" ht="58" x14ac:dyDescent="0.35">
      <c r="A703" s="1">
        <v>3</v>
      </c>
      <c r="B703" s="2" t="s">
        <v>1640</v>
      </c>
      <c r="C703" s="44" t="s">
        <v>50</v>
      </c>
      <c r="D703" s="51">
        <v>94964</v>
      </c>
      <c r="E703" s="4" t="s">
        <v>45</v>
      </c>
      <c r="F703" s="4" t="s">
        <v>284</v>
      </c>
      <c r="G703" s="58">
        <v>2</v>
      </c>
      <c r="H703" s="46" t="s">
        <v>1640</v>
      </c>
      <c r="I703" s="47" t="s">
        <v>294</v>
      </c>
      <c r="J703" s="48"/>
      <c r="K703" s="48"/>
      <c r="L703" s="49"/>
      <c r="M703" s="49"/>
      <c r="N703" s="49"/>
      <c r="O703" s="49"/>
      <c r="P703" s="49"/>
      <c r="Q703" s="49"/>
      <c r="R703" s="49"/>
      <c r="S703" s="49"/>
      <c r="T703" s="49">
        <v>0.67</v>
      </c>
      <c r="U703" s="50" t="s">
        <v>101</v>
      </c>
    </row>
    <row r="704" spans="1:21" x14ac:dyDescent="0.35">
      <c r="A704" s="1">
        <v>4</v>
      </c>
      <c r="B704" s="2" t="s">
        <v>1641</v>
      </c>
      <c r="C704" s="44"/>
      <c r="D704" s="51"/>
      <c r="E704" s="4"/>
      <c r="F704" s="52" t="s">
        <v>287</v>
      </c>
      <c r="G704" s="58">
        <v>2</v>
      </c>
      <c r="H704" s="53" t="s">
        <v>1641</v>
      </c>
      <c r="I704" s="54" t="s">
        <v>282</v>
      </c>
      <c r="J704" s="55"/>
      <c r="K704" s="56">
        <v>1</v>
      </c>
      <c r="L704" s="56">
        <v>0.67</v>
      </c>
      <c r="M704" s="56"/>
      <c r="N704" s="56"/>
      <c r="O704" s="56"/>
      <c r="P704" s="56"/>
      <c r="Q704" s="56"/>
      <c r="R704" s="56">
        <v>0.67</v>
      </c>
      <c r="S704" s="56">
        <v>0.67</v>
      </c>
      <c r="T704" s="49"/>
      <c r="U704" s="50"/>
    </row>
    <row r="705" spans="1:21" ht="72.5" x14ac:dyDescent="0.35">
      <c r="A705" s="1">
        <v>3</v>
      </c>
      <c r="B705" s="2" t="s">
        <v>1642</v>
      </c>
      <c r="C705" s="44" t="s">
        <v>50</v>
      </c>
      <c r="D705" s="51">
        <v>94966</v>
      </c>
      <c r="E705" s="4" t="s">
        <v>45</v>
      </c>
      <c r="F705" s="4" t="s">
        <v>293</v>
      </c>
      <c r="G705" s="58">
        <v>2</v>
      </c>
      <c r="H705" s="46" t="s">
        <v>1642</v>
      </c>
      <c r="I705" s="47" t="s">
        <v>285</v>
      </c>
      <c r="J705" s="48"/>
      <c r="K705" s="48"/>
      <c r="L705" s="49"/>
      <c r="M705" s="49"/>
      <c r="N705" s="49"/>
      <c r="O705" s="49"/>
      <c r="P705" s="49"/>
      <c r="Q705" s="49"/>
      <c r="R705" s="49"/>
      <c r="S705" s="49"/>
      <c r="T705" s="49">
        <v>1.25</v>
      </c>
      <c r="U705" s="50" t="s">
        <v>101</v>
      </c>
    </row>
    <row r="706" spans="1:21" x14ac:dyDescent="0.35">
      <c r="A706" s="1">
        <v>4</v>
      </c>
      <c r="B706" s="2" t="s">
        <v>1643</v>
      </c>
      <c r="C706" s="44"/>
      <c r="D706" s="51"/>
      <c r="E706" s="4"/>
      <c r="F706" s="52" t="s">
        <v>296</v>
      </c>
      <c r="G706" s="58">
        <v>2</v>
      </c>
      <c r="H706" s="53" t="s">
        <v>1643</v>
      </c>
      <c r="I706" s="54" t="s">
        <v>282</v>
      </c>
      <c r="J706" s="55"/>
      <c r="K706" s="56">
        <v>1</v>
      </c>
      <c r="L706" s="56">
        <v>0.28000000000000003</v>
      </c>
      <c r="M706" s="56"/>
      <c r="N706" s="56"/>
      <c r="O706" s="56"/>
      <c r="P706" s="56"/>
      <c r="Q706" s="56"/>
      <c r="R706" s="56">
        <v>0.28000000000000003</v>
      </c>
      <c r="S706" s="56">
        <v>0.28000000000000003</v>
      </c>
      <c r="T706" s="49"/>
      <c r="U706" s="50"/>
    </row>
    <row r="707" spans="1:21" x14ac:dyDescent="0.35">
      <c r="A707" s="1">
        <v>4</v>
      </c>
      <c r="B707" s="2" t="s">
        <v>1644</v>
      </c>
      <c r="C707" s="44"/>
      <c r="D707" s="51"/>
      <c r="E707" s="4"/>
      <c r="F707" s="52" t="s">
        <v>1645</v>
      </c>
      <c r="G707" s="58">
        <v>2</v>
      </c>
      <c r="H707" s="53" t="s">
        <v>1644</v>
      </c>
      <c r="I707" s="54" t="s">
        <v>276</v>
      </c>
      <c r="J707" s="55"/>
      <c r="K707" s="56">
        <v>1</v>
      </c>
      <c r="L707" s="56">
        <v>0.97</v>
      </c>
      <c r="M707" s="56"/>
      <c r="N707" s="56"/>
      <c r="O707" s="56"/>
      <c r="P707" s="56"/>
      <c r="Q707" s="56"/>
      <c r="R707" s="56">
        <v>0.97</v>
      </c>
      <c r="S707" s="56">
        <v>0.97</v>
      </c>
      <c r="T707" s="49"/>
      <c r="U707" s="50"/>
    </row>
    <row r="708" spans="1:21" ht="58" x14ac:dyDescent="0.35">
      <c r="A708" s="1">
        <v>3</v>
      </c>
      <c r="B708" s="2" t="s">
        <v>1646</v>
      </c>
      <c r="C708" s="44" t="s">
        <v>50</v>
      </c>
      <c r="D708" s="51">
        <v>103670</v>
      </c>
      <c r="E708" s="4" t="s">
        <v>45</v>
      </c>
      <c r="F708" s="4" t="s">
        <v>298</v>
      </c>
      <c r="G708" s="58">
        <v>2</v>
      </c>
      <c r="H708" s="46" t="s">
        <v>1646</v>
      </c>
      <c r="I708" s="47" t="s">
        <v>299</v>
      </c>
      <c r="J708" s="48"/>
      <c r="K708" s="48"/>
      <c r="L708" s="49"/>
      <c r="M708" s="49"/>
      <c r="N708" s="49"/>
      <c r="O708" s="49"/>
      <c r="P708" s="49"/>
      <c r="Q708" s="49"/>
      <c r="R708" s="49"/>
      <c r="S708" s="49"/>
      <c r="T708" s="49">
        <v>1.92</v>
      </c>
      <c r="U708" s="50" t="s">
        <v>101</v>
      </c>
    </row>
    <row r="709" spans="1:21" x14ac:dyDescent="0.35">
      <c r="A709" s="1">
        <v>4</v>
      </c>
      <c r="B709" s="2" t="s">
        <v>1647</v>
      </c>
      <c r="C709" s="44"/>
      <c r="D709" s="51"/>
      <c r="E709" s="4"/>
      <c r="F709" s="52" t="s">
        <v>301</v>
      </c>
      <c r="G709" s="58">
        <v>2</v>
      </c>
      <c r="H709" s="53" t="s">
        <v>1647</v>
      </c>
      <c r="I709" s="54" t="s">
        <v>282</v>
      </c>
      <c r="J709" s="55"/>
      <c r="K709" s="56">
        <v>1</v>
      </c>
      <c r="L709" s="56">
        <v>1.92</v>
      </c>
      <c r="M709" s="56"/>
      <c r="N709" s="56"/>
      <c r="O709" s="56"/>
      <c r="P709" s="56"/>
      <c r="Q709" s="56"/>
      <c r="R709" s="56">
        <v>1.92</v>
      </c>
      <c r="S709" s="56">
        <v>1.92</v>
      </c>
      <c r="T709" s="49"/>
      <c r="U709" s="50"/>
    </row>
    <row r="710" spans="1:21" ht="43.5" x14ac:dyDescent="0.35">
      <c r="A710" s="1">
        <v>3</v>
      </c>
      <c r="B710" s="2" t="s">
        <v>1648</v>
      </c>
      <c r="C710" s="44" t="s">
        <v>50</v>
      </c>
      <c r="D710" s="51">
        <v>96543</v>
      </c>
      <c r="E710" s="4" t="s">
        <v>45</v>
      </c>
      <c r="F710" s="4" t="s">
        <v>303</v>
      </c>
      <c r="G710" s="58">
        <v>2</v>
      </c>
      <c r="H710" s="46" t="s">
        <v>1648</v>
      </c>
      <c r="I710" s="47" t="s">
        <v>304</v>
      </c>
      <c r="J710" s="48"/>
      <c r="K710" s="48"/>
      <c r="L710" s="49"/>
      <c r="M710" s="49"/>
      <c r="N710" s="49"/>
      <c r="O710" s="49"/>
      <c r="P710" s="49"/>
      <c r="Q710" s="49"/>
      <c r="R710" s="49"/>
      <c r="S710" s="49"/>
      <c r="T710" s="49">
        <v>25.2</v>
      </c>
      <c r="U710" s="50" t="s">
        <v>273</v>
      </c>
    </row>
    <row r="711" spans="1:21" x14ac:dyDescent="0.35">
      <c r="A711" s="1">
        <v>4</v>
      </c>
      <c r="B711" s="2" t="s">
        <v>1649</v>
      </c>
      <c r="C711" s="44"/>
      <c r="D711" s="51"/>
      <c r="E711" s="4"/>
      <c r="F711" s="52" t="s">
        <v>306</v>
      </c>
      <c r="G711" s="58">
        <v>2</v>
      </c>
      <c r="H711" s="53" t="s">
        <v>1649</v>
      </c>
      <c r="I711" s="54" t="s">
        <v>282</v>
      </c>
      <c r="J711" s="55"/>
      <c r="K711" s="56">
        <v>1</v>
      </c>
      <c r="L711" s="56">
        <v>7</v>
      </c>
      <c r="M711" s="56"/>
      <c r="N711" s="56"/>
      <c r="O711" s="56"/>
      <c r="P711" s="56"/>
      <c r="Q711" s="56"/>
      <c r="R711" s="56">
        <v>7</v>
      </c>
      <c r="S711" s="56">
        <v>7</v>
      </c>
      <c r="T711" s="49"/>
      <c r="U711" s="50"/>
    </row>
    <row r="712" spans="1:21" x14ac:dyDescent="0.35">
      <c r="A712" s="1">
        <v>4</v>
      </c>
      <c r="B712" s="2" t="s">
        <v>1650</v>
      </c>
      <c r="C712" s="44"/>
      <c r="D712" s="51"/>
      <c r="E712" s="4"/>
      <c r="F712" s="52" t="s">
        <v>308</v>
      </c>
      <c r="G712" s="58">
        <v>2</v>
      </c>
      <c r="H712" s="53" t="s">
        <v>1650</v>
      </c>
      <c r="I712" s="54" t="s">
        <v>276</v>
      </c>
      <c r="J712" s="55"/>
      <c r="K712" s="56">
        <v>1</v>
      </c>
      <c r="L712" s="56">
        <v>18.2</v>
      </c>
      <c r="M712" s="56"/>
      <c r="N712" s="56"/>
      <c r="O712" s="56"/>
      <c r="P712" s="56"/>
      <c r="Q712" s="56"/>
      <c r="R712" s="56">
        <v>18.2</v>
      </c>
      <c r="S712" s="56">
        <v>18.2</v>
      </c>
      <c r="T712" s="49"/>
      <c r="U712" s="50"/>
    </row>
    <row r="713" spans="1:21" ht="43.5" x14ac:dyDescent="0.35">
      <c r="A713" s="1">
        <v>3</v>
      </c>
      <c r="B713" s="2" t="s">
        <v>1651</v>
      </c>
      <c r="C713" s="44" t="s">
        <v>50</v>
      </c>
      <c r="D713" s="51">
        <v>96544</v>
      </c>
      <c r="E713" s="4" t="s">
        <v>45</v>
      </c>
      <c r="F713" s="4" t="s">
        <v>310</v>
      </c>
      <c r="G713" s="58">
        <v>2</v>
      </c>
      <c r="H713" s="46" t="s">
        <v>1651</v>
      </c>
      <c r="I713" s="47" t="s">
        <v>311</v>
      </c>
      <c r="J713" s="48"/>
      <c r="K713" s="48"/>
      <c r="L713" s="49"/>
      <c r="M713" s="49"/>
      <c r="N713" s="49"/>
      <c r="O713" s="49"/>
      <c r="P713" s="49"/>
      <c r="Q713" s="49"/>
      <c r="R713" s="49"/>
      <c r="S713" s="49"/>
      <c r="T713" s="49">
        <v>18.900000000000002</v>
      </c>
      <c r="U713" s="50" t="s">
        <v>273</v>
      </c>
    </row>
    <row r="714" spans="1:21" x14ac:dyDescent="0.35">
      <c r="A714" s="1">
        <v>4</v>
      </c>
      <c r="B714" s="2" t="s">
        <v>1652</v>
      </c>
      <c r="C714" s="44"/>
      <c r="D714" s="51"/>
      <c r="E714" s="4"/>
      <c r="F714" s="52" t="s">
        <v>313</v>
      </c>
      <c r="G714" s="58">
        <v>2</v>
      </c>
      <c r="H714" s="53" t="s">
        <v>1652</v>
      </c>
      <c r="I714" s="54" t="s">
        <v>282</v>
      </c>
      <c r="J714" s="55"/>
      <c r="K714" s="56">
        <v>1</v>
      </c>
      <c r="L714" s="56">
        <v>18.600000000000001</v>
      </c>
      <c r="M714" s="56"/>
      <c r="N714" s="56"/>
      <c r="O714" s="56"/>
      <c r="P714" s="56"/>
      <c r="Q714" s="56"/>
      <c r="R714" s="56">
        <v>18.600000000000001</v>
      </c>
      <c r="S714" s="56">
        <v>18.600000000000001</v>
      </c>
      <c r="T714" s="49"/>
      <c r="U714" s="50"/>
    </row>
    <row r="715" spans="1:21" x14ac:dyDescent="0.35">
      <c r="A715" s="1">
        <v>4</v>
      </c>
      <c r="B715" s="2" t="s">
        <v>1653</v>
      </c>
      <c r="C715" s="44"/>
      <c r="D715" s="51"/>
      <c r="E715" s="4"/>
      <c r="F715" s="52" t="s">
        <v>315</v>
      </c>
      <c r="G715" s="58">
        <v>2</v>
      </c>
      <c r="H715" s="53" t="s">
        <v>1653</v>
      </c>
      <c r="I715" s="54" t="s">
        <v>276</v>
      </c>
      <c r="J715" s="55"/>
      <c r="K715" s="56">
        <v>1</v>
      </c>
      <c r="L715" s="56">
        <v>0.3</v>
      </c>
      <c r="M715" s="56"/>
      <c r="N715" s="56"/>
      <c r="O715" s="56"/>
      <c r="P715" s="56"/>
      <c r="Q715" s="56"/>
      <c r="R715" s="56">
        <v>0.3</v>
      </c>
      <c r="S715" s="56">
        <v>0.3</v>
      </c>
      <c r="T715" s="49"/>
      <c r="U715" s="50"/>
    </row>
    <row r="716" spans="1:21" ht="43.5" x14ac:dyDescent="0.35">
      <c r="A716" s="1">
        <v>3</v>
      </c>
      <c r="B716" s="2" t="s">
        <v>1654</v>
      </c>
      <c r="C716" s="44" t="s">
        <v>50</v>
      </c>
      <c r="D716" s="51">
        <v>96546</v>
      </c>
      <c r="E716" s="4" t="s">
        <v>45</v>
      </c>
      <c r="F716" s="4" t="s">
        <v>317</v>
      </c>
      <c r="G716" s="58">
        <v>2</v>
      </c>
      <c r="H716" s="46" t="s">
        <v>1654</v>
      </c>
      <c r="I716" s="47" t="s">
        <v>318</v>
      </c>
      <c r="J716" s="48"/>
      <c r="K716" s="48"/>
      <c r="L716" s="49"/>
      <c r="M716" s="49"/>
      <c r="N716" s="49"/>
      <c r="O716" s="49"/>
      <c r="P716" s="49"/>
      <c r="Q716" s="49"/>
      <c r="R716" s="49"/>
      <c r="S716" s="49"/>
      <c r="T716" s="49">
        <v>33.800000000000004</v>
      </c>
      <c r="U716" s="50" t="s">
        <v>273</v>
      </c>
    </row>
    <row r="717" spans="1:21" x14ac:dyDescent="0.35">
      <c r="A717" s="1">
        <v>4</v>
      </c>
      <c r="B717" s="2" t="s">
        <v>1655</v>
      </c>
      <c r="C717" s="44"/>
      <c r="D717" s="51"/>
      <c r="E717" s="4"/>
      <c r="F717" s="52" t="s">
        <v>320</v>
      </c>
      <c r="G717" s="58">
        <v>2</v>
      </c>
      <c r="H717" s="53" t="s">
        <v>1655</v>
      </c>
      <c r="I717" s="54" t="s">
        <v>282</v>
      </c>
      <c r="J717" s="55"/>
      <c r="K717" s="56">
        <v>1</v>
      </c>
      <c r="L717" s="56">
        <v>26.6</v>
      </c>
      <c r="M717" s="56"/>
      <c r="N717" s="56"/>
      <c r="O717" s="56"/>
      <c r="P717" s="56"/>
      <c r="Q717" s="56"/>
      <c r="R717" s="56">
        <v>26.6</v>
      </c>
      <c r="S717" s="56">
        <v>26.6</v>
      </c>
      <c r="T717" s="49"/>
      <c r="U717" s="50"/>
    </row>
    <row r="718" spans="1:21" x14ac:dyDescent="0.35">
      <c r="A718" s="1">
        <v>4</v>
      </c>
      <c r="B718" s="2" t="s">
        <v>1656</v>
      </c>
      <c r="C718" s="44"/>
      <c r="D718" s="51"/>
      <c r="E718" s="4"/>
      <c r="F718" s="52" t="s">
        <v>1657</v>
      </c>
      <c r="G718" s="58">
        <v>2</v>
      </c>
      <c r="H718" s="53" t="s">
        <v>1656</v>
      </c>
      <c r="I718" s="54" t="s">
        <v>276</v>
      </c>
      <c r="J718" s="55"/>
      <c r="K718" s="56">
        <v>1</v>
      </c>
      <c r="L718" s="56">
        <v>7.2</v>
      </c>
      <c r="M718" s="56"/>
      <c r="N718" s="56"/>
      <c r="O718" s="56"/>
      <c r="P718" s="56"/>
      <c r="Q718" s="56"/>
      <c r="R718" s="56">
        <v>7.2</v>
      </c>
      <c r="S718" s="56">
        <v>7.2</v>
      </c>
      <c r="T718" s="49"/>
      <c r="U718" s="50"/>
    </row>
    <row r="719" spans="1:21" ht="58" x14ac:dyDescent="0.35">
      <c r="A719" s="1">
        <v>3</v>
      </c>
      <c r="B719" s="2" t="s">
        <v>1658</v>
      </c>
      <c r="C719" s="44" t="s">
        <v>50</v>
      </c>
      <c r="D719" s="51">
        <v>96536</v>
      </c>
      <c r="E719" s="4" t="s">
        <v>45</v>
      </c>
      <c r="F719" s="4" t="s">
        <v>322</v>
      </c>
      <c r="G719" s="58">
        <v>2</v>
      </c>
      <c r="H719" s="46" t="s">
        <v>1658</v>
      </c>
      <c r="I719" s="47" t="s">
        <v>330</v>
      </c>
      <c r="J719" s="48"/>
      <c r="K719" s="48"/>
      <c r="L719" s="49"/>
      <c r="M719" s="49"/>
      <c r="N719" s="49"/>
      <c r="O719" s="49"/>
      <c r="P719" s="49"/>
      <c r="Q719" s="49"/>
      <c r="R719" s="49"/>
      <c r="S719" s="49"/>
      <c r="T719" s="49">
        <v>16.55</v>
      </c>
      <c r="U719" s="50" t="s">
        <v>47</v>
      </c>
    </row>
    <row r="720" spans="1:21" ht="13.5" customHeight="1" x14ac:dyDescent="0.35">
      <c r="A720" s="1">
        <v>4</v>
      </c>
      <c r="B720" s="2" t="s">
        <v>1659</v>
      </c>
      <c r="C720" s="44"/>
      <c r="D720" s="51"/>
      <c r="E720" s="4"/>
      <c r="F720" s="52" t="s">
        <v>325</v>
      </c>
      <c r="G720" s="58">
        <v>2</v>
      </c>
      <c r="H720" s="53" t="s">
        <v>1659</v>
      </c>
      <c r="I720" s="54" t="s">
        <v>1660</v>
      </c>
      <c r="J720" s="55"/>
      <c r="K720" s="56">
        <v>1</v>
      </c>
      <c r="L720" s="56">
        <v>16.55</v>
      </c>
      <c r="M720" s="56"/>
      <c r="N720" s="56"/>
      <c r="O720" s="56"/>
      <c r="P720" s="56"/>
      <c r="Q720" s="56"/>
      <c r="R720" s="56">
        <v>16.55</v>
      </c>
      <c r="S720" s="56">
        <v>16.55</v>
      </c>
      <c r="T720" s="49"/>
      <c r="U720" s="50"/>
    </row>
    <row r="721" spans="1:21" ht="61.5" customHeight="1" x14ac:dyDescent="0.35">
      <c r="A721" s="1">
        <v>3</v>
      </c>
      <c r="B721" s="2" t="s">
        <v>1661</v>
      </c>
      <c r="C721" s="44" t="s">
        <v>50</v>
      </c>
      <c r="D721" s="51">
        <v>98557</v>
      </c>
      <c r="E721" s="4" t="s">
        <v>45</v>
      </c>
      <c r="F721" s="4" t="s">
        <v>329</v>
      </c>
      <c r="G721" s="58">
        <v>2</v>
      </c>
      <c r="H721" s="46" t="s">
        <v>1661</v>
      </c>
      <c r="I721" s="47" t="s">
        <v>337</v>
      </c>
      <c r="J721" s="48"/>
      <c r="K721" s="48"/>
      <c r="L721" s="49"/>
      <c r="M721" s="49"/>
      <c r="N721" s="49"/>
      <c r="O721" s="49"/>
      <c r="P721" s="49"/>
      <c r="Q721" s="49"/>
      <c r="R721" s="49"/>
      <c r="S721" s="49"/>
      <c r="T721" s="49">
        <v>16.8</v>
      </c>
      <c r="U721" s="50" t="s">
        <v>47</v>
      </c>
    </row>
    <row r="722" spans="1:21" ht="13.5" customHeight="1" x14ac:dyDescent="0.35">
      <c r="A722" s="1">
        <v>4</v>
      </c>
      <c r="B722" s="2" t="s">
        <v>1662</v>
      </c>
      <c r="C722" s="44"/>
      <c r="D722" s="51"/>
      <c r="E722" s="4"/>
      <c r="F722" s="52" t="s">
        <v>332</v>
      </c>
      <c r="G722" s="58">
        <v>2</v>
      </c>
      <c r="H722" s="53" t="s">
        <v>1662</v>
      </c>
      <c r="I722" s="54" t="s">
        <v>1660</v>
      </c>
      <c r="J722" s="55"/>
      <c r="K722" s="56">
        <v>1</v>
      </c>
      <c r="L722" s="56">
        <v>22.4</v>
      </c>
      <c r="M722" s="56"/>
      <c r="N722" s="56">
        <v>0.75</v>
      </c>
      <c r="O722" s="56"/>
      <c r="P722" s="56"/>
      <c r="Q722" s="56"/>
      <c r="R722" s="56">
        <v>16.799999999999997</v>
      </c>
      <c r="S722" s="56">
        <v>16.8</v>
      </c>
      <c r="T722" s="49"/>
      <c r="U722" s="50"/>
    </row>
    <row r="723" spans="1:21" x14ac:dyDescent="0.35">
      <c r="A723" s="1">
        <v>2</v>
      </c>
      <c r="B723" s="2" t="s">
        <v>178</v>
      </c>
      <c r="C723" s="4"/>
      <c r="D723" s="51"/>
      <c r="E723" s="4"/>
      <c r="F723" s="38">
        <v>4</v>
      </c>
      <c r="G723" s="58">
        <v>2</v>
      </c>
      <c r="H723" s="39" t="s">
        <v>178</v>
      </c>
      <c r="I723" s="40" t="s">
        <v>340</v>
      </c>
      <c r="J723" s="41"/>
      <c r="K723" s="41"/>
      <c r="L723" s="41"/>
      <c r="M723" s="41"/>
      <c r="N723" s="42"/>
      <c r="O723" s="42"/>
      <c r="P723" s="42"/>
      <c r="Q723" s="42"/>
      <c r="R723" s="42"/>
      <c r="S723" s="42"/>
      <c r="T723" s="42"/>
      <c r="U723" s="43"/>
    </row>
    <row r="724" spans="1:21" ht="87" x14ac:dyDescent="0.35">
      <c r="A724" s="1">
        <v>3</v>
      </c>
      <c r="B724" s="2" t="s">
        <v>181</v>
      </c>
      <c r="C724" s="44" t="s">
        <v>50</v>
      </c>
      <c r="D724" s="51">
        <v>92443</v>
      </c>
      <c r="E724" s="4" t="s">
        <v>45</v>
      </c>
      <c r="F724" s="4" t="s">
        <v>341</v>
      </c>
      <c r="G724" s="58">
        <v>2</v>
      </c>
      <c r="H724" s="46" t="s">
        <v>181</v>
      </c>
      <c r="I724" s="47" t="s">
        <v>342</v>
      </c>
      <c r="J724" s="48"/>
      <c r="K724" s="48"/>
      <c r="L724" s="49"/>
      <c r="M724" s="49"/>
      <c r="N724" s="49"/>
      <c r="O724" s="49"/>
      <c r="P724" s="49"/>
      <c r="Q724" s="49"/>
      <c r="R724" s="49"/>
      <c r="S724" s="49"/>
      <c r="T724" s="49">
        <v>27.44</v>
      </c>
      <c r="U724" s="50" t="s">
        <v>47</v>
      </c>
    </row>
    <row r="725" spans="1:21" x14ac:dyDescent="0.35">
      <c r="A725" s="1">
        <v>4</v>
      </c>
      <c r="B725" s="2" t="s">
        <v>1663</v>
      </c>
      <c r="C725" s="44"/>
      <c r="D725" s="51"/>
      <c r="E725" s="4"/>
      <c r="F725" s="52" t="s">
        <v>344</v>
      </c>
      <c r="G725" s="58">
        <v>2</v>
      </c>
      <c r="H725" s="53" t="s">
        <v>1663</v>
      </c>
      <c r="I725" s="54" t="s">
        <v>1664</v>
      </c>
      <c r="J725" s="55"/>
      <c r="K725" s="56">
        <v>1</v>
      </c>
      <c r="L725" s="56">
        <v>5.96</v>
      </c>
      <c r="M725" s="56"/>
      <c r="N725" s="56"/>
      <c r="O725" s="56"/>
      <c r="P725" s="56"/>
      <c r="Q725" s="56"/>
      <c r="R725" s="56">
        <v>5.96</v>
      </c>
      <c r="S725" s="56">
        <v>5.96</v>
      </c>
      <c r="T725" s="49"/>
      <c r="U725" s="50"/>
    </row>
    <row r="726" spans="1:21" x14ac:dyDescent="0.35">
      <c r="A726" s="1">
        <v>4</v>
      </c>
      <c r="B726" s="2" t="s">
        <v>1665</v>
      </c>
      <c r="C726" s="44"/>
      <c r="D726" s="51"/>
      <c r="E726" s="4"/>
      <c r="F726" s="52" t="s">
        <v>347</v>
      </c>
      <c r="G726" s="58">
        <v>2</v>
      </c>
      <c r="H726" s="53" t="s">
        <v>1665</v>
      </c>
      <c r="I726" s="54" t="s">
        <v>1666</v>
      </c>
      <c r="J726" s="55"/>
      <c r="K726" s="56">
        <v>1</v>
      </c>
      <c r="L726" s="56">
        <v>17.57</v>
      </c>
      <c r="M726" s="56"/>
      <c r="N726" s="56"/>
      <c r="O726" s="56"/>
      <c r="P726" s="56"/>
      <c r="Q726" s="56"/>
      <c r="R726" s="56">
        <v>17.57</v>
      </c>
      <c r="S726" s="56">
        <v>17.57</v>
      </c>
      <c r="T726" s="49"/>
      <c r="U726" s="50"/>
    </row>
    <row r="727" spans="1:21" x14ac:dyDescent="0.35">
      <c r="A727" s="1">
        <v>4</v>
      </c>
      <c r="B727" s="2" t="s">
        <v>1667</v>
      </c>
      <c r="C727" s="44"/>
      <c r="D727" s="51"/>
      <c r="E727" s="4"/>
      <c r="F727" s="52" t="s">
        <v>350</v>
      </c>
      <c r="G727" s="58">
        <v>2</v>
      </c>
      <c r="H727" s="53" t="s">
        <v>1667</v>
      </c>
      <c r="I727" s="54" t="s">
        <v>1668</v>
      </c>
      <c r="J727" s="55"/>
      <c r="K727" s="56">
        <v>1</v>
      </c>
      <c r="L727" s="56">
        <v>3.91</v>
      </c>
      <c r="M727" s="56"/>
      <c r="N727" s="56"/>
      <c r="O727" s="56"/>
      <c r="P727" s="56"/>
      <c r="Q727" s="56"/>
      <c r="R727" s="56">
        <v>3.91</v>
      </c>
      <c r="S727" s="56">
        <v>3.91</v>
      </c>
      <c r="T727" s="49"/>
      <c r="U727" s="50"/>
    </row>
    <row r="728" spans="1:21" ht="84.65" customHeight="1" x14ac:dyDescent="0.35">
      <c r="A728" s="1">
        <v>3</v>
      </c>
      <c r="B728" s="2" t="s">
        <v>184</v>
      </c>
      <c r="C728" s="44" t="s">
        <v>50</v>
      </c>
      <c r="D728" s="51">
        <v>92480</v>
      </c>
      <c r="E728" s="4" t="s">
        <v>45</v>
      </c>
      <c r="F728" s="4" t="s">
        <v>365</v>
      </c>
      <c r="G728" s="58">
        <v>2</v>
      </c>
      <c r="H728" s="46" t="s">
        <v>184</v>
      </c>
      <c r="I728" s="47" t="s">
        <v>366</v>
      </c>
      <c r="J728" s="48"/>
      <c r="K728" s="48"/>
      <c r="L728" s="49"/>
      <c r="M728" s="49"/>
      <c r="N728" s="49"/>
      <c r="O728" s="49"/>
      <c r="P728" s="49"/>
      <c r="Q728" s="49"/>
      <c r="R728" s="49"/>
      <c r="S728" s="49"/>
      <c r="T728" s="49">
        <v>23.63</v>
      </c>
      <c r="U728" s="50" t="s">
        <v>47</v>
      </c>
    </row>
    <row r="729" spans="1:21" x14ac:dyDescent="0.35">
      <c r="A729" s="1">
        <v>4</v>
      </c>
      <c r="B729" s="2" t="s">
        <v>1669</v>
      </c>
      <c r="C729" s="44"/>
      <c r="D729" s="51"/>
      <c r="E729" s="4"/>
      <c r="F729" s="52" t="s">
        <v>368</v>
      </c>
      <c r="G729" s="58">
        <v>2</v>
      </c>
      <c r="H729" s="53" t="s">
        <v>1669</v>
      </c>
      <c r="I729" s="54" t="s">
        <v>1670</v>
      </c>
      <c r="J729" s="55"/>
      <c r="K729" s="56">
        <v>1</v>
      </c>
      <c r="L729" s="56">
        <v>17.11</v>
      </c>
      <c r="M729" s="56"/>
      <c r="N729" s="56"/>
      <c r="O729" s="56"/>
      <c r="P729" s="56"/>
      <c r="Q729" s="56"/>
      <c r="R729" s="56">
        <v>17.11</v>
      </c>
      <c r="S729" s="56">
        <v>17.11</v>
      </c>
      <c r="T729" s="49"/>
      <c r="U729" s="50"/>
    </row>
    <row r="730" spans="1:21" x14ac:dyDescent="0.35">
      <c r="A730" s="1">
        <v>4</v>
      </c>
      <c r="B730" s="2" t="s">
        <v>1671</v>
      </c>
      <c r="C730" s="44"/>
      <c r="D730" s="51"/>
      <c r="E730" s="4"/>
      <c r="F730" s="52" t="s">
        <v>371</v>
      </c>
      <c r="G730" s="58">
        <v>2</v>
      </c>
      <c r="H730" s="53" t="s">
        <v>1671</v>
      </c>
      <c r="I730" s="54" t="s">
        <v>1672</v>
      </c>
      <c r="J730" s="55"/>
      <c r="K730" s="56">
        <v>1</v>
      </c>
      <c r="L730" s="56">
        <v>6.52</v>
      </c>
      <c r="M730" s="56"/>
      <c r="N730" s="56"/>
      <c r="O730" s="56"/>
      <c r="P730" s="56"/>
      <c r="Q730" s="56"/>
      <c r="R730" s="56">
        <v>6.52</v>
      </c>
      <c r="S730" s="56">
        <v>6.52</v>
      </c>
      <c r="T730" s="49"/>
      <c r="U730" s="50"/>
    </row>
    <row r="731" spans="1:21" ht="43.5" x14ac:dyDescent="0.35">
      <c r="A731" s="1">
        <v>3</v>
      </c>
      <c r="B731" s="2" t="s">
        <v>187</v>
      </c>
      <c r="C731" s="44" t="s">
        <v>50</v>
      </c>
      <c r="D731" s="51">
        <v>92267</v>
      </c>
      <c r="E731" s="4" t="s">
        <v>45</v>
      </c>
      <c r="F731" s="4" t="s">
        <v>383</v>
      </c>
      <c r="G731" s="58">
        <v>2</v>
      </c>
      <c r="H731" s="46" t="s">
        <v>187</v>
      </c>
      <c r="I731" s="47" t="s">
        <v>384</v>
      </c>
      <c r="J731" s="48"/>
      <c r="K731" s="48"/>
      <c r="L731" s="49"/>
      <c r="M731" s="49"/>
      <c r="N731" s="49"/>
      <c r="O731" s="49"/>
      <c r="P731" s="49"/>
      <c r="Q731" s="49"/>
      <c r="R731" s="49"/>
      <c r="S731" s="49"/>
      <c r="T731" s="49">
        <v>5.81</v>
      </c>
      <c r="U731" s="50" t="s">
        <v>47</v>
      </c>
    </row>
    <row r="732" spans="1:21" ht="16.5" customHeight="1" x14ac:dyDescent="0.35">
      <c r="A732" s="1">
        <v>4</v>
      </c>
      <c r="B732" s="2" t="s">
        <v>1673</v>
      </c>
      <c r="C732" s="44"/>
      <c r="D732" s="51"/>
      <c r="E732" s="4"/>
      <c r="F732" s="52" t="s">
        <v>386</v>
      </c>
      <c r="G732" s="58">
        <v>2</v>
      </c>
      <c r="H732" s="53" t="s">
        <v>1673</v>
      </c>
      <c r="I732" s="54" t="s">
        <v>1674</v>
      </c>
      <c r="J732" s="55"/>
      <c r="K732" s="56">
        <v>1</v>
      </c>
      <c r="L732" s="56">
        <v>5.81</v>
      </c>
      <c r="M732" s="56"/>
      <c r="N732" s="56"/>
      <c r="O732" s="56"/>
      <c r="P732" s="56"/>
      <c r="Q732" s="56"/>
      <c r="R732" s="56">
        <v>5.81</v>
      </c>
      <c r="S732" s="56">
        <v>5.81</v>
      </c>
      <c r="T732" s="49"/>
      <c r="U732" s="50"/>
    </row>
    <row r="733" spans="1:21" ht="72.5" x14ac:dyDescent="0.35">
      <c r="A733" s="1">
        <v>3</v>
      </c>
      <c r="B733" s="2" t="s">
        <v>190</v>
      </c>
      <c r="C733" s="44" t="s">
        <v>50</v>
      </c>
      <c r="D733" s="51">
        <v>92759</v>
      </c>
      <c r="E733" s="4" t="s">
        <v>45</v>
      </c>
      <c r="F733" s="4" t="s">
        <v>401</v>
      </c>
      <c r="G733" s="58">
        <v>2</v>
      </c>
      <c r="H733" s="46" t="s">
        <v>190</v>
      </c>
      <c r="I733" s="47" t="s">
        <v>402</v>
      </c>
      <c r="J733" s="48"/>
      <c r="K733" s="48"/>
      <c r="L733" s="49"/>
      <c r="M733" s="49"/>
      <c r="N733" s="49"/>
      <c r="O733" s="49"/>
      <c r="P733" s="49"/>
      <c r="Q733" s="49"/>
      <c r="R733" s="49"/>
      <c r="S733" s="49"/>
      <c r="T733" s="49">
        <v>60.099999999999994</v>
      </c>
      <c r="U733" s="50" t="s">
        <v>273</v>
      </c>
    </row>
    <row r="734" spans="1:21" x14ac:dyDescent="0.35">
      <c r="A734" s="1">
        <v>4</v>
      </c>
      <c r="B734" s="2" t="s">
        <v>1675</v>
      </c>
      <c r="C734" s="44"/>
      <c r="D734" s="51"/>
      <c r="E734" s="4"/>
      <c r="F734" s="52" t="s">
        <v>404</v>
      </c>
      <c r="G734" s="58">
        <v>2</v>
      </c>
      <c r="H734" s="53" t="s">
        <v>1675</v>
      </c>
      <c r="I734" s="54" t="s">
        <v>1664</v>
      </c>
      <c r="J734" s="55"/>
      <c r="K734" s="56">
        <v>1</v>
      </c>
      <c r="L734" s="56">
        <v>7</v>
      </c>
      <c r="M734" s="56"/>
      <c r="N734" s="56"/>
      <c r="O734" s="56"/>
      <c r="P734" s="56"/>
      <c r="Q734" s="56"/>
      <c r="R734" s="56">
        <v>7</v>
      </c>
      <c r="S734" s="56">
        <v>7</v>
      </c>
      <c r="T734" s="49"/>
      <c r="U734" s="50"/>
    </row>
    <row r="735" spans="1:21" x14ac:dyDescent="0.35">
      <c r="A735" s="1">
        <v>4</v>
      </c>
      <c r="B735" s="2" t="s">
        <v>1676</v>
      </c>
      <c r="C735" s="44"/>
      <c r="D735" s="51"/>
      <c r="E735" s="4"/>
      <c r="F735" s="52" t="s">
        <v>406</v>
      </c>
      <c r="G735" s="58">
        <v>2</v>
      </c>
      <c r="H735" s="53" t="s">
        <v>1676</v>
      </c>
      <c r="I735" s="54" t="s">
        <v>1666</v>
      </c>
      <c r="J735" s="55"/>
      <c r="K735" s="56">
        <v>1</v>
      </c>
      <c r="L735" s="56">
        <v>20.8</v>
      </c>
      <c r="M735" s="56"/>
      <c r="N735" s="56"/>
      <c r="O735" s="56"/>
      <c r="P735" s="56"/>
      <c r="Q735" s="56"/>
      <c r="R735" s="56">
        <v>20.8</v>
      </c>
      <c r="S735" s="56">
        <v>20.8</v>
      </c>
      <c r="T735" s="49"/>
      <c r="U735" s="50"/>
    </row>
    <row r="736" spans="1:21" x14ac:dyDescent="0.35">
      <c r="A736" s="1">
        <v>4</v>
      </c>
      <c r="B736" s="2" t="s">
        <v>1677</v>
      </c>
      <c r="C736" s="44"/>
      <c r="D736" s="51"/>
      <c r="E736" s="4"/>
      <c r="F736" s="52" t="s">
        <v>408</v>
      </c>
      <c r="G736" s="58">
        <v>2</v>
      </c>
      <c r="H736" s="53" t="s">
        <v>1677</v>
      </c>
      <c r="I736" s="54" t="s">
        <v>1668</v>
      </c>
      <c r="J736" s="55"/>
      <c r="K736" s="56">
        <v>1</v>
      </c>
      <c r="L736" s="56">
        <v>4.8</v>
      </c>
      <c r="M736" s="56"/>
      <c r="N736" s="56"/>
      <c r="O736" s="56"/>
      <c r="P736" s="56"/>
      <c r="Q736" s="56"/>
      <c r="R736" s="56">
        <v>4.8</v>
      </c>
      <c r="S736" s="56">
        <v>4.8</v>
      </c>
      <c r="T736" s="49"/>
      <c r="U736" s="50"/>
    </row>
    <row r="737" spans="1:21" x14ac:dyDescent="0.35">
      <c r="A737" s="1">
        <v>4</v>
      </c>
      <c r="B737" s="2" t="s">
        <v>1678</v>
      </c>
      <c r="C737" s="44"/>
      <c r="D737" s="51"/>
      <c r="E737" s="4"/>
      <c r="F737" s="52" t="s">
        <v>410</v>
      </c>
      <c r="G737" s="58">
        <v>2</v>
      </c>
      <c r="H737" s="53" t="s">
        <v>1678</v>
      </c>
      <c r="I737" s="54" t="s">
        <v>1670</v>
      </c>
      <c r="J737" s="55"/>
      <c r="K737" s="56">
        <v>1</v>
      </c>
      <c r="L737" s="56">
        <v>16.2</v>
      </c>
      <c r="M737" s="56"/>
      <c r="N737" s="56"/>
      <c r="O737" s="56"/>
      <c r="P737" s="56"/>
      <c r="Q737" s="56"/>
      <c r="R737" s="56">
        <v>16.2</v>
      </c>
      <c r="S737" s="56">
        <v>16.2</v>
      </c>
      <c r="T737" s="49"/>
      <c r="U737" s="50"/>
    </row>
    <row r="738" spans="1:21" x14ac:dyDescent="0.35">
      <c r="A738" s="1">
        <v>4</v>
      </c>
      <c r="B738" s="2" t="s">
        <v>1679</v>
      </c>
      <c r="C738" s="44"/>
      <c r="D738" s="51"/>
      <c r="E738" s="4"/>
      <c r="F738" s="52" t="s">
        <v>412</v>
      </c>
      <c r="G738" s="58">
        <v>2</v>
      </c>
      <c r="H738" s="53" t="s">
        <v>1679</v>
      </c>
      <c r="I738" s="54" t="s">
        <v>1672</v>
      </c>
      <c r="J738" s="55"/>
      <c r="K738" s="56">
        <v>1</v>
      </c>
      <c r="L738" s="56">
        <v>11.3</v>
      </c>
      <c r="M738" s="56"/>
      <c r="N738" s="56"/>
      <c r="O738" s="56"/>
      <c r="P738" s="56"/>
      <c r="Q738" s="56"/>
      <c r="R738" s="56">
        <v>11.3</v>
      </c>
      <c r="S738" s="56">
        <v>11.3</v>
      </c>
      <c r="T738" s="49"/>
      <c r="U738" s="50"/>
    </row>
    <row r="739" spans="1:21" ht="72.5" x14ac:dyDescent="0.35">
      <c r="A739" s="1">
        <v>3</v>
      </c>
      <c r="B739" s="2" t="s">
        <v>193</v>
      </c>
      <c r="C739" s="44" t="s">
        <v>50</v>
      </c>
      <c r="D739" s="51">
        <v>92760</v>
      </c>
      <c r="E739" s="4" t="s">
        <v>45</v>
      </c>
      <c r="F739" s="4" t="s">
        <v>428</v>
      </c>
      <c r="G739" s="58">
        <v>2</v>
      </c>
      <c r="H739" s="46" t="s">
        <v>193</v>
      </c>
      <c r="I739" s="47" t="s">
        <v>429</v>
      </c>
      <c r="J739" s="48"/>
      <c r="K739" s="48"/>
      <c r="L739" s="49"/>
      <c r="M739" s="49"/>
      <c r="N739" s="49"/>
      <c r="O739" s="49"/>
      <c r="P739" s="49"/>
      <c r="Q739" s="49"/>
      <c r="R739" s="49"/>
      <c r="S739" s="49"/>
      <c r="T739" s="49">
        <v>0.2</v>
      </c>
      <c r="U739" s="50" t="s">
        <v>273</v>
      </c>
    </row>
    <row r="740" spans="1:21" x14ac:dyDescent="0.35">
      <c r="A740" s="1">
        <v>4</v>
      </c>
      <c r="B740" s="2" t="s">
        <v>1680</v>
      </c>
      <c r="C740" s="44"/>
      <c r="D740" s="51"/>
      <c r="E740" s="4"/>
      <c r="F740" s="52" t="s">
        <v>431</v>
      </c>
      <c r="G740" s="58">
        <v>2</v>
      </c>
      <c r="H740" s="53" t="s">
        <v>1680</v>
      </c>
      <c r="I740" s="54" t="s">
        <v>1670</v>
      </c>
      <c r="J740" s="55"/>
      <c r="K740" s="56">
        <v>1</v>
      </c>
      <c r="L740" s="56">
        <v>0.2</v>
      </c>
      <c r="M740" s="56"/>
      <c r="N740" s="56"/>
      <c r="O740" s="56"/>
      <c r="P740" s="56"/>
      <c r="Q740" s="56"/>
      <c r="R740" s="56">
        <v>0.2</v>
      </c>
      <c r="S740" s="56">
        <v>0.2</v>
      </c>
      <c r="T740" s="49"/>
      <c r="U740" s="50"/>
    </row>
    <row r="741" spans="1:21" ht="72.5" x14ac:dyDescent="0.35">
      <c r="A741" s="1">
        <v>3</v>
      </c>
      <c r="B741" s="2" t="s">
        <v>1681</v>
      </c>
      <c r="C741" s="44" t="s">
        <v>50</v>
      </c>
      <c r="D741" s="51">
        <v>92761</v>
      </c>
      <c r="E741" s="4" t="s">
        <v>45</v>
      </c>
      <c r="F741" s="4" t="s">
        <v>435</v>
      </c>
      <c r="G741" s="58">
        <v>2</v>
      </c>
      <c r="H741" s="46" t="s">
        <v>1681</v>
      </c>
      <c r="I741" s="47" t="s">
        <v>436</v>
      </c>
      <c r="J741" s="48"/>
      <c r="K741" s="48"/>
      <c r="L741" s="49"/>
      <c r="M741" s="49"/>
      <c r="N741" s="49"/>
      <c r="O741" s="49"/>
      <c r="P741" s="49"/>
      <c r="Q741" s="49"/>
      <c r="R741" s="49"/>
      <c r="S741" s="49"/>
      <c r="T741" s="49">
        <v>55.1</v>
      </c>
      <c r="U741" s="50" t="s">
        <v>273</v>
      </c>
    </row>
    <row r="742" spans="1:21" x14ac:dyDescent="0.35">
      <c r="A742" s="1">
        <v>4</v>
      </c>
      <c r="B742" s="2" t="s">
        <v>1682</v>
      </c>
      <c r="C742" s="44"/>
      <c r="D742" s="51"/>
      <c r="E742" s="4"/>
      <c r="F742" s="52" t="s">
        <v>438</v>
      </c>
      <c r="G742" s="58">
        <v>2</v>
      </c>
      <c r="H742" s="53" t="s">
        <v>1682</v>
      </c>
      <c r="I742" s="54" t="s">
        <v>1670</v>
      </c>
      <c r="J742" s="55"/>
      <c r="K742" s="56">
        <v>1</v>
      </c>
      <c r="L742" s="56">
        <v>36.1</v>
      </c>
      <c r="M742" s="56"/>
      <c r="N742" s="56"/>
      <c r="O742" s="56"/>
      <c r="P742" s="56"/>
      <c r="Q742" s="56"/>
      <c r="R742" s="56">
        <v>36.1</v>
      </c>
      <c r="S742" s="56">
        <v>36.1</v>
      </c>
      <c r="T742" s="49"/>
      <c r="U742" s="50"/>
    </row>
    <row r="743" spans="1:21" x14ac:dyDescent="0.35">
      <c r="A743" s="1">
        <v>4</v>
      </c>
      <c r="B743" s="2" t="s">
        <v>1683</v>
      </c>
      <c r="C743" s="44"/>
      <c r="D743" s="51"/>
      <c r="E743" s="4"/>
      <c r="F743" s="52" t="s">
        <v>440</v>
      </c>
      <c r="G743" s="58">
        <v>2</v>
      </c>
      <c r="H743" s="53" t="s">
        <v>1683</v>
      </c>
      <c r="I743" s="54" t="s">
        <v>1672</v>
      </c>
      <c r="J743" s="55"/>
      <c r="K743" s="56">
        <v>1</v>
      </c>
      <c r="L743" s="56">
        <v>19</v>
      </c>
      <c r="M743" s="56"/>
      <c r="N743" s="56"/>
      <c r="O743" s="56"/>
      <c r="P743" s="56"/>
      <c r="Q743" s="56"/>
      <c r="R743" s="56">
        <v>19</v>
      </c>
      <c r="S743" s="56">
        <v>19</v>
      </c>
      <c r="T743" s="49"/>
      <c r="U743" s="50"/>
    </row>
    <row r="744" spans="1:21" ht="72.5" x14ac:dyDescent="0.35">
      <c r="A744" s="1">
        <v>3</v>
      </c>
      <c r="B744" s="2" t="s">
        <v>1684</v>
      </c>
      <c r="C744" s="44" t="s">
        <v>50</v>
      </c>
      <c r="D744" s="51">
        <v>92762</v>
      </c>
      <c r="E744" s="4" t="s">
        <v>45</v>
      </c>
      <c r="F744" s="4" t="s">
        <v>448</v>
      </c>
      <c r="G744" s="58">
        <v>2</v>
      </c>
      <c r="H744" s="46" t="s">
        <v>1684</v>
      </c>
      <c r="I744" s="47" t="s">
        <v>449</v>
      </c>
      <c r="J744" s="48"/>
      <c r="K744" s="48"/>
      <c r="L744" s="49"/>
      <c r="M744" s="49"/>
      <c r="N744" s="49"/>
      <c r="O744" s="49"/>
      <c r="P744" s="49"/>
      <c r="Q744" s="49"/>
      <c r="R744" s="49"/>
      <c r="S744" s="49"/>
      <c r="T744" s="49">
        <v>100.4</v>
      </c>
      <c r="U744" s="50" t="s">
        <v>273</v>
      </c>
    </row>
    <row r="745" spans="1:21" x14ac:dyDescent="0.35">
      <c r="A745" s="1">
        <v>4</v>
      </c>
      <c r="B745" s="2" t="s">
        <v>1685</v>
      </c>
      <c r="C745" s="44"/>
      <c r="D745" s="51"/>
      <c r="E745" s="4"/>
      <c r="F745" s="52" t="s">
        <v>451</v>
      </c>
      <c r="G745" s="58">
        <v>2</v>
      </c>
      <c r="H745" s="53" t="s">
        <v>1685</v>
      </c>
      <c r="I745" s="54" t="s">
        <v>1664</v>
      </c>
      <c r="J745" s="55"/>
      <c r="K745" s="56">
        <v>1</v>
      </c>
      <c r="L745" s="56">
        <v>26.6</v>
      </c>
      <c r="M745" s="56"/>
      <c r="N745" s="56"/>
      <c r="O745" s="56"/>
      <c r="P745" s="56"/>
      <c r="Q745" s="56"/>
      <c r="R745" s="56">
        <v>26.6</v>
      </c>
      <c r="S745" s="56">
        <v>26.6</v>
      </c>
      <c r="T745" s="49"/>
      <c r="U745" s="50"/>
    </row>
    <row r="746" spans="1:21" x14ac:dyDescent="0.35">
      <c r="A746" s="1">
        <v>4</v>
      </c>
      <c r="B746" s="2" t="s">
        <v>1686</v>
      </c>
      <c r="C746" s="44"/>
      <c r="D746" s="51"/>
      <c r="E746" s="4"/>
      <c r="F746" s="52" t="s">
        <v>453</v>
      </c>
      <c r="G746" s="58">
        <v>2</v>
      </c>
      <c r="H746" s="53" t="s">
        <v>1686</v>
      </c>
      <c r="I746" s="54" t="s">
        <v>1666</v>
      </c>
      <c r="J746" s="55"/>
      <c r="K746" s="56">
        <v>1</v>
      </c>
      <c r="L746" s="56">
        <v>55.4</v>
      </c>
      <c r="M746" s="56"/>
      <c r="N746" s="56"/>
      <c r="O746" s="56"/>
      <c r="P746" s="56"/>
      <c r="Q746" s="56"/>
      <c r="R746" s="56">
        <v>55.4</v>
      </c>
      <c r="S746" s="56">
        <v>55.4</v>
      </c>
      <c r="T746" s="49"/>
      <c r="U746" s="50"/>
    </row>
    <row r="747" spans="1:21" x14ac:dyDescent="0.35">
      <c r="A747" s="1">
        <v>4</v>
      </c>
      <c r="B747" s="2" t="s">
        <v>1687</v>
      </c>
      <c r="C747" s="44"/>
      <c r="D747" s="51"/>
      <c r="E747" s="4"/>
      <c r="F747" s="52" t="s">
        <v>455</v>
      </c>
      <c r="G747" s="58">
        <v>2</v>
      </c>
      <c r="H747" s="53" t="s">
        <v>1687</v>
      </c>
      <c r="I747" s="54" t="s">
        <v>1668</v>
      </c>
      <c r="J747" s="55"/>
      <c r="K747" s="56">
        <v>1</v>
      </c>
      <c r="L747" s="56">
        <v>10.9</v>
      </c>
      <c r="M747" s="56"/>
      <c r="N747" s="56"/>
      <c r="O747" s="56"/>
      <c r="P747" s="56"/>
      <c r="Q747" s="56"/>
      <c r="R747" s="56">
        <v>10.9</v>
      </c>
      <c r="S747" s="56">
        <v>10.9</v>
      </c>
      <c r="T747" s="49"/>
      <c r="U747" s="50"/>
    </row>
    <row r="748" spans="1:21" x14ac:dyDescent="0.35">
      <c r="A748" s="1">
        <v>4</v>
      </c>
      <c r="B748" s="2" t="s">
        <v>1688</v>
      </c>
      <c r="C748" s="44"/>
      <c r="D748" s="51"/>
      <c r="E748" s="4"/>
      <c r="F748" s="52" t="s">
        <v>457</v>
      </c>
      <c r="G748" s="58">
        <v>2</v>
      </c>
      <c r="H748" s="53" t="s">
        <v>1688</v>
      </c>
      <c r="I748" s="54" t="s">
        <v>1670</v>
      </c>
      <c r="J748" s="55"/>
      <c r="K748" s="56">
        <v>1</v>
      </c>
      <c r="L748" s="56">
        <v>7.5</v>
      </c>
      <c r="M748" s="56"/>
      <c r="N748" s="56"/>
      <c r="O748" s="56"/>
      <c r="P748" s="56"/>
      <c r="Q748" s="56"/>
      <c r="R748" s="56">
        <v>7.5</v>
      </c>
      <c r="S748" s="56">
        <v>7.5</v>
      </c>
      <c r="T748" s="49"/>
      <c r="U748" s="50"/>
    </row>
    <row r="749" spans="1:21" ht="58" x14ac:dyDescent="0.35">
      <c r="A749" s="1">
        <v>3</v>
      </c>
      <c r="B749" s="2" t="s">
        <v>1689</v>
      </c>
      <c r="C749" s="44" t="s">
        <v>50</v>
      </c>
      <c r="D749" s="51">
        <v>92768</v>
      </c>
      <c r="E749" s="4" t="s">
        <v>45</v>
      </c>
      <c r="F749" s="4" t="s">
        <v>488</v>
      </c>
      <c r="G749" s="58">
        <v>2</v>
      </c>
      <c r="H749" s="46" t="s">
        <v>1689</v>
      </c>
      <c r="I749" s="47" t="s">
        <v>489</v>
      </c>
      <c r="J749" s="48"/>
      <c r="K749" s="48"/>
      <c r="L749" s="49"/>
      <c r="M749" s="49"/>
      <c r="N749" s="49"/>
      <c r="O749" s="49"/>
      <c r="P749" s="49"/>
      <c r="Q749" s="49"/>
      <c r="R749" s="49"/>
      <c r="S749" s="49"/>
      <c r="T749" s="49">
        <v>14.2</v>
      </c>
      <c r="U749" s="50" t="s">
        <v>273</v>
      </c>
    </row>
    <row r="750" spans="1:21" x14ac:dyDescent="0.35">
      <c r="A750" s="1">
        <v>4</v>
      </c>
      <c r="B750" s="2" t="s">
        <v>1690</v>
      </c>
      <c r="C750" s="44"/>
      <c r="D750" s="51"/>
      <c r="E750" s="4"/>
      <c r="F750" s="52" t="s">
        <v>491</v>
      </c>
      <c r="G750" s="58">
        <v>2</v>
      </c>
      <c r="H750" s="53" t="s">
        <v>1690</v>
      </c>
      <c r="I750" s="54" t="s">
        <v>1674</v>
      </c>
      <c r="J750" s="55"/>
      <c r="K750" s="56">
        <v>1</v>
      </c>
      <c r="L750" s="56">
        <v>14.2</v>
      </c>
      <c r="M750" s="56"/>
      <c r="N750" s="56"/>
      <c r="O750" s="56"/>
      <c r="P750" s="56"/>
      <c r="Q750" s="56"/>
      <c r="R750" s="56">
        <v>14.2</v>
      </c>
      <c r="S750" s="56">
        <v>14.2</v>
      </c>
      <c r="T750" s="49"/>
      <c r="U750" s="50"/>
    </row>
    <row r="751" spans="1:21" ht="58" x14ac:dyDescent="0.35">
      <c r="A751" s="1">
        <v>3</v>
      </c>
      <c r="B751" s="2" t="s">
        <v>1691</v>
      </c>
      <c r="C751" s="44" t="s">
        <v>50</v>
      </c>
      <c r="D751" s="51">
        <v>92769</v>
      </c>
      <c r="E751" s="4" t="s">
        <v>45</v>
      </c>
      <c r="F751" s="4" t="s">
        <v>499</v>
      </c>
      <c r="G751" s="58">
        <v>2</v>
      </c>
      <c r="H751" s="46" t="s">
        <v>1691</v>
      </c>
      <c r="I751" s="47" t="s">
        <v>500</v>
      </c>
      <c r="J751" s="48"/>
      <c r="K751" s="48"/>
      <c r="L751" s="49"/>
      <c r="M751" s="49"/>
      <c r="N751" s="49"/>
      <c r="O751" s="49"/>
      <c r="P751" s="49"/>
      <c r="Q751" s="49"/>
      <c r="R751" s="49"/>
      <c r="S751" s="49"/>
      <c r="T751" s="49">
        <v>11.9</v>
      </c>
      <c r="U751" s="50" t="s">
        <v>273</v>
      </c>
    </row>
    <row r="752" spans="1:21" x14ac:dyDescent="0.35">
      <c r="A752" s="1">
        <v>4</v>
      </c>
      <c r="B752" s="2" t="s">
        <v>1692</v>
      </c>
      <c r="C752" s="44"/>
      <c r="D752" s="51"/>
      <c r="E752" s="4"/>
      <c r="F752" s="52" t="s">
        <v>502</v>
      </c>
      <c r="G752" s="58">
        <v>2</v>
      </c>
      <c r="H752" s="53" t="s">
        <v>1692</v>
      </c>
      <c r="I752" s="54" t="s">
        <v>1674</v>
      </c>
      <c r="J752" s="55"/>
      <c r="K752" s="56">
        <v>1</v>
      </c>
      <c r="L752" s="56">
        <v>11.9</v>
      </c>
      <c r="M752" s="56"/>
      <c r="N752" s="56"/>
      <c r="O752" s="56"/>
      <c r="P752" s="56"/>
      <c r="Q752" s="56"/>
      <c r="R752" s="56">
        <v>11.9</v>
      </c>
      <c r="S752" s="56">
        <v>11.9</v>
      </c>
      <c r="T752" s="49"/>
      <c r="U752" s="50"/>
    </row>
    <row r="753" spans="1:21" ht="58" x14ac:dyDescent="0.35">
      <c r="A753" s="1">
        <v>3</v>
      </c>
      <c r="B753" s="2" t="s">
        <v>1693</v>
      </c>
      <c r="C753" s="44" t="s">
        <v>50</v>
      </c>
      <c r="D753" s="51">
        <v>92770</v>
      </c>
      <c r="E753" s="4" t="s">
        <v>45</v>
      </c>
      <c r="F753" s="4" t="s">
        <v>510</v>
      </c>
      <c r="G753" s="58">
        <v>2</v>
      </c>
      <c r="H753" s="46" t="s">
        <v>1693</v>
      </c>
      <c r="I753" s="47" t="s">
        <v>511</v>
      </c>
      <c r="J753" s="48"/>
      <c r="K753" s="48"/>
      <c r="L753" s="49"/>
      <c r="M753" s="49"/>
      <c r="N753" s="49"/>
      <c r="O753" s="49"/>
      <c r="P753" s="49"/>
      <c r="Q753" s="49"/>
      <c r="R753" s="49"/>
      <c r="S753" s="49"/>
      <c r="T753" s="49">
        <v>8.1</v>
      </c>
      <c r="U753" s="50" t="s">
        <v>273</v>
      </c>
    </row>
    <row r="754" spans="1:21" x14ac:dyDescent="0.35">
      <c r="A754" s="1">
        <v>4</v>
      </c>
      <c r="B754" s="2" t="s">
        <v>1694</v>
      </c>
      <c r="C754" s="44"/>
      <c r="D754" s="51"/>
      <c r="E754" s="4"/>
      <c r="F754" s="52" t="s">
        <v>513</v>
      </c>
      <c r="G754" s="58">
        <v>2</v>
      </c>
      <c r="H754" s="53" t="s">
        <v>1694</v>
      </c>
      <c r="I754" s="54" t="s">
        <v>1674</v>
      </c>
      <c r="J754" s="55"/>
      <c r="K754" s="56">
        <v>1</v>
      </c>
      <c r="L754" s="56">
        <v>8.1</v>
      </c>
      <c r="M754" s="56"/>
      <c r="N754" s="56"/>
      <c r="O754" s="56"/>
      <c r="P754" s="56"/>
      <c r="Q754" s="56"/>
      <c r="R754" s="56">
        <v>8.1</v>
      </c>
      <c r="S754" s="56">
        <v>8.1</v>
      </c>
      <c r="T754" s="49"/>
      <c r="U754" s="50"/>
    </row>
    <row r="755" spans="1:21" ht="72.5" x14ac:dyDescent="0.35">
      <c r="A755" s="1">
        <v>3</v>
      </c>
      <c r="B755" s="2" t="s">
        <v>1695</v>
      </c>
      <c r="C755" s="44" t="s">
        <v>50</v>
      </c>
      <c r="D755" s="51">
        <v>94966</v>
      </c>
      <c r="E755" s="4" t="s">
        <v>45</v>
      </c>
      <c r="F755" s="4" t="s">
        <v>521</v>
      </c>
      <c r="G755" s="58">
        <v>2</v>
      </c>
      <c r="H755" s="46" t="s">
        <v>1695</v>
      </c>
      <c r="I755" s="47" t="s">
        <v>285</v>
      </c>
      <c r="J755" s="48"/>
      <c r="K755" s="48"/>
      <c r="L755" s="49"/>
      <c r="M755" s="49"/>
      <c r="N755" s="49"/>
      <c r="O755" s="49"/>
      <c r="P755" s="49"/>
      <c r="Q755" s="49"/>
      <c r="R755" s="49"/>
      <c r="S755" s="49"/>
      <c r="T755" s="49">
        <v>3.3</v>
      </c>
      <c r="U755" s="50" t="s">
        <v>101</v>
      </c>
    </row>
    <row r="756" spans="1:21" x14ac:dyDescent="0.35">
      <c r="A756" s="1">
        <v>4</v>
      </c>
      <c r="B756" s="2" t="s">
        <v>1696</v>
      </c>
      <c r="C756" s="44"/>
      <c r="D756" s="51"/>
      <c r="E756" s="4"/>
      <c r="F756" s="52" t="s">
        <v>523</v>
      </c>
      <c r="G756" s="58">
        <v>2</v>
      </c>
      <c r="H756" s="53" t="s">
        <v>1696</v>
      </c>
      <c r="I756" s="54" t="s">
        <v>1664</v>
      </c>
      <c r="J756" s="55"/>
      <c r="K756" s="56">
        <v>1</v>
      </c>
      <c r="L756" s="56">
        <v>0.26</v>
      </c>
      <c r="M756" s="56"/>
      <c r="N756" s="56"/>
      <c r="O756" s="56"/>
      <c r="P756" s="56"/>
      <c r="Q756" s="56"/>
      <c r="R756" s="56">
        <v>0.26</v>
      </c>
      <c r="S756" s="56">
        <v>0.26</v>
      </c>
      <c r="T756" s="49"/>
      <c r="U756" s="50"/>
    </row>
    <row r="757" spans="1:21" x14ac:dyDescent="0.35">
      <c r="A757" s="1">
        <v>4</v>
      </c>
      <c r="B757" s="2" t="s">
        <v>524</v>
      </c>
      <c r="C757" s="44"/>
      <c r="D757" s="51"/>
      <c r="E757" s="4"/>
      <c r="F757" s="52" t="s">
        <v>525</v>
      </c>
      <c r="G757" s="58">
        <v>2</v>
      </c>
      <c r="H757" s="53" t="s">
        <v>524</v>
      </c>
      <c r="I757" s="54" t="s">
        <v>1666</v>
      </c>
      <c r="J757" s="55"/>
      <c r="K757" s="56">
        <v>1</v>
      </c>
      <c r="L757" s="56">
        <v>0.84</v>
      </c>
      <c r="M757" s="56"/>
      <c r="N757" s="56"/>
      <c r="O757" s="56"/>
      <c r="P757" s="56"/>
      <c r="Q757" s="56"/>
      <c r="R757" s="56">
        <v>0.84</v>
      </c>
      <c r="S757" s="56">
        <v>0.84</v>
      </c>
      <c r="T757" s="49"/>
      <c r="U757" s="50"/>
    </row>
    <row r="758" spans="1:21" x14ac:dyDescent="0.35">
      <c r="A758" s="1">
        <v>4</v>
      </c>
      <c r="B758" s="2" t="s">
        <v>1697</v>
      </c>
      <c r="C758" s="44"/>
      <c r="D758" s="51"/>
      <c r="E758" s="4"/>
      <c r="F758" s="52" t="s">
        <v>527</v>
      </c>
      <c r="G758" s="58">
        <v>2</v>
      </c>
      <c r="H758" s="53" t="s">
        <v>1697</v>
      </c>
      <c r="I758" s="54" t="s">
        <v>1668</v>
      </c>
      <c r="J758" s="55"/>
      <c r="K758" s="56">
        <v>1</v>
      </c>
      <c r="L758" s="56">
        <v>0.19</v>
      </c>
      <c r="M758" s="56"/>
      <c r="N758" s="56"/>
      <c r="O758" s="56"/>
      <c r="P758" s="56"/>
      <c r="Q758" s="56"/>
      <c r="R758" s="56">
        <v>0.19</v>
      </c>
      <c r="S758" s="56">
        <v>0.19</v>
      </c>
      <c r="T758" s="49"/>
      <c r="U758" s="50"/>
    </row>
    <row r="759" spans="1:21" x14ac:dyDescent="0.35">
      <c r="A759" s="1">
        <v>4</v>
      </c>
      <c r="B759" s="2" t="s">
        <v>1698</v>
      </c>
      <c r="C759" s="44"/>
      <c r="D759" s="51"/>
      <c r="E759" s="4"/>
      <c r="F759" s="52" t="s">
        <v>529</v>
      </c>
      <c r="G759" s="58">
        <v>2</v>
      </c>
      <c r="H759" s="53" t="s">
        <v>1698</v>
      </c>
      <c r="I759" s="54" t="s">
        <v>1670</v>
      </c>
      <c r="J759" s="55"/>
      <c r="K759" s="56">
        <v>1</v>
      </c>
      <c r="L759" s="56">
        <v>1.01</v>
      </c>
      <c r="M759" s="56"/>
      <c r="N759" s="56"/>
      <c r="O759" s="56"/>
      <c r="P759" s="56"/>
      <c r="Q759" s="56"/>
      <c r="R759" s="56">
        <v>1.01</v>
      </c>
      <c r="S759" s="56">
        <v>1.01</v>
      </c>
      <c r="T759" s="49"/>
      <c r="U759" s="50"/>
    </row>
    <row r="760" spans="1:21" x14ac:dyDescent="0.35">
      <c r="A760" s="1">
        <v>4</v>
      </c>
      <c r="B760" s="2" t="s">
        <v>1699</v>
      </c>
      <c r="C760" s="44"/>
      <c r="D760" s="51"/>
      <c r="E760" s="4"/>
      <c r="F760" s="52" t="s">
        <v>531</v>
      </c>
      <c r="G760" s="58">
        <v>2</v>
      </c>
      <c r="H760" s="53" t="s">
        <v>1699</v>
      </c>
      <c r="I760" s="54" t="s">
        <v>1672</v>
      </c>
      <c r="J760" s="55"/>
      <c r="K760" s="56">
        <v>1</v>
      </c>
      <c r="L760" s="56">
        <v>0.36</v>
      </c>
      <c r="M760" s="56"/>
      <c r="N760" s="56"/>
      <c r="O760" s="56"/>
      <c r="P760" s="56"/>
      <c r="Q760" s="56"/>
      <c r="R760" s="56">
        <v>0.36</v>
      </c>
      <c r="S760" s="56">
        <v>0.36</v>
      </c>
      <c r="T760" s="49"/>
      <c r="U760" s="50"/>
    </row>
    <row r="761" spans="1:21" x14ac:dyDescent="0.35">
      <c r="A761" s="1">
        <v>4</v>
      </c>
      <c r="B761" s="2" t="s">
        <v>1700</v>
      </c>
      <c r="C761" s="44"/>
      <c r="D761" s="51"/>
      <c r="E761" s="4"/>
      <c r="F761" s="52" t="s">
        <v>533</v>
      </c>
      <c r="G761" s="58">
        <v>2</v>
      </c>
      <c r="H761" s="53" t="s">
        <v>1700</v>
      </c>
      <c r="I761" s="54" t="s">
        <v>1701</v>
      </c>
      <c r="J761" s="55"/>
      <c r="K761" s="56">
        <v>1</v>
      </c>
      <c r="L761" s="56">
        <v>0.64</v>
      </c>
      <c r="M761" s="56"/>
      <c r="N761" s="56"/>
      <c r="O761" s="56"/>
      <c r="P761" s="56"/>
      <c r="Q761" s="56"/>
      <c r="R761" s="56">
        <v>0.64</v>
      </c>
      <c r="S761" s="56">
        <v>0.64</v>
      </c>
      <c r="T761" s="49"/>
      <c r="U761" s="50"/>
    </row>
    <row r="762" spans="1:21" ht="58" x14ac:dyDescent="0.35">
      <c r="A762" s="1">
        <v>3</v>
      </c>
      <c r="B762" s="2" t="s">
        <v>1702</v>
      </c>
      <c r="C762" s="44" t="s">
        <v>50</v>
      </c>
      <c r="D762" s="51">
        <v>103670</v>
      </c>
      <c r="E762" s="4" t="s">
        <v>45</v>
      </c>
      <c r="F762" s="4" t="s">
        <v>556</v>
      </c>
      <c r="G762" s="58">
        <v>2</v>
      </c>
      <c r="H762" s="46" t="s">
        <v>1702</v>
      </c>
      <c r="I762" s="47" t="s">
        <v>299</v>
      </c>
      <c r="J762" s="48"/>
      <c r="K762" s="48"/>
      <c r="L762" s="49"/>
      <c r="M762" s="49"/>
      <c r="N762" s="49"/>
      <c r="O762" s="49"/>
      <c r="P762" s="49"/>
      <c r="Q762" s="49"/>
      <c r="R762" s="49"/>
      <c r="S762" s="49"/>
      <c r="T762" s="49">
        <v>3.3</v>
      </c>
      <c r="U762" s="50" t="s">
        <v>101</v>
      </c>
    </row>
    <row r="763" spans="1:21" x14ac:dyDescent="0.35">
      <c r="A763" s="1">
        <v>4</v>
      </c>
      <c r="B763" s="2" t="s">
        <v>1703</v>
      </c>
      <c r="C763" s="44"/>
      <c r="D763" s="51"/>
      <c r="E763" s="4"/>
      <c r="F763" s="52" t="s">
        <v>558</v>
      </c>
      <c r="G763" s="58">
        <v>2</v>
      </c>
      <c r="H763" s="53" t="s">
        <v>1703</v>
      </c>
      <c r="I763" s="54"/>
      <c r="J763" s="55"/>
      <c r="K763" s="56">
        <v>1</v>
      </c>
      <c r="L763" s="56">
        <v>3.3</v>
      </c>
      <c r="M763" s="56"/>
      <c r="N763" s="56"/>
      <c r="O763" s="56"/>
      <c r="P763" s="56"/>
      <c r="Q763" s="56"/>
      <c r="R763" s="56">
        <v>3.3</v>
      </c>
      <c r="S763" s="56">
        <v>3.3</v>
      </c>
      <c r="T763" s="49"/>
      <c r="U763" s="50"/>
    </row>
    <row r="764" spans="1:21" x14ac:dyDescent="0.35">
      <c r="A764" s="1">
        <v>2</v>
      </c>
      <c r="B764" s="2" t="s">
        <v>1704</v>
      </c>
      <c r="C764" s="4"/>
      <c r="D764" s="51"/>
      <c r="E764" s="4"/>
      <c r="F764" s="38">
        <v>5</v>
      </c>
      <c r="G764" s="58">
        <v>2</v>
      </c>
      <c r="H764" s="39" t="s">
        <v>1704</v>
      </c>
      <c r="I764" s="59" t="s">
        <v>573</v>
      </c>
      <c r="J764" s="41"/>
      <c r="K764" s="41"/>
      <c r="L764" s="41"/>
      <c r="M764" s="41"/>
      <c r="N764" s="42"/>
      <c r="O764" s="42"/>
      <c r="P764" s="42"/>
      <c r="Q764" s="42"/>
      <c r="R764" s="42"/>
      <c r="S764" s="42"/>
      <c r="T764" s="42"/>
      <c r="U764" s="43"/>
    </row>
    <row r="765" spans="1:21" ht="72.5" x14ac:dyDescent="0.35">
      <c r="A765" s="1">
        <v>3</v>
      </c>
      <c r="B765" s="2" t="s">
        <v>1705</v>
      </c>
      <c r="C765" s="44" t="s">
        <v>50</v>
      </c>
      <c r="D765" s="51">
        <v>103356</v>
      </c>
      <c r="E765" s="4" t="s">
        <v>45</v>
      </c>
      <c r="F765" s="4" t="s">
        <v>574</v>
      </c>
      <c r="G765" s="58">
        <v>2</v>
      </c>
      <c r="H765" s="46" t="s">
        <v>1705</v>
      </c>
      <c r="I765" s="47" t="s">
        <v>575</v>
      </c>
      <c r="J765" s="48"/>
      <c r="K765" s="48"/>
      <c r="L765" s="49"/>
      <c r="M765" s="49"/>
      <c r="N765" s="49"/>
      <c r="O765" s="49"/>
      <c r="P765" s="49"/>
      <c r="Q765" s="49"/>
      <c r="R765" s="49"/>
      <c r="S765" s="49"/>
      <c r="T765" s="49">
        <v>75.61999999999999</v>
      </c>
      <c r="U765" s="50" t="s">
        <v>47</v>
      </c>
    </row>
    <row r="766" spans="1:21" x14ac:dyDescent="0.35">
      <c r="A766" s="1">
        <v>4</v>
      </c>
      <c r="B766" s="2" t="s">
        <v>1706</v>
      </c>
      <c r="C766" s="44"/>
      <c r="D766" s="51"/>
      <c r="E766" s="4"/>
      <c r="F766" s="52" t="s">
        <v>577</v>
      </c>
      <c r="G766" s="58">
        <v>2</v>
      </c>
      <c r="H766" s="53" t="s">
        <v>1706</v>
      </c>
      <c r="I766" s="54" t="s">
        <v>1707</v>
      </c>
      <c r="J766" s="55"/>
      <c r="K766" s="56">
        <v>1</v>
      </c>
      <c r="L766" s="56">
        <v>22.4</v>
      </c>
      <c r="M766" s="56"/>
      <c r="N766" s="56">
        <v>3.4</v>
      </c>
      <c r="O766" s="56"/>
      <c r="P766" s="56"/>
      <c r="Q766" s="56"/>
      <c r="R766" s="56">
        <v>76.16</v>
      </c>
      <c r="S766" s="56">
        <v>76.16</v>
      </c>
      <c r="T766" s="49"/>
      <c r="U766" s="50"/>
    </row>
    <row r="767" spans="1:21" x14ac:dyDescent="0.35">
      <c r="A767" s="1">
        <v>4</v>
      </c>
      <c r="B767" s="2" t="s">
        <v>1708</v>
      </c>
      <c r="C767" s="44"/>
      <c r="D767" s="51"/>
      <c r="E767" s="4"/>
      <c r="F767" s="52" t="s">
        <v>579</v>
      </c>
      <c r="G767" s="58">
        <v>2</v>
      </c>
      <c r="H767" s="53" t="s">
        <v>1708</v>
      </c>
      <c r="I767" s="54" t="s">
        <v>1709</v>
      </c>
      <c r="J767" s="55"/>
      <c r="K767" s="56">
        <v>1</v>
      </c>
      <c r="L767" s="56">
        <v>10.6</v>
      </c>
      <c r="M767" s="56"/>
      <c r="N767" s="56">
        <v>0.6</v>
      </c>
      <c r="O767" s="56"/>
      <c r="P767" s="56"/>
      <c r="Q767" s="56"/>
      <c r="R767" s="56">
        <v>6.3599999999999994</v>
      </c>
      <c r="S767" s="56">
        <v>6.36</v>
      </c>
      <c r="T767" s="49"/>
      <c r="U767" s="50"/>
    </row>
    <row r="768" spans="1:21" x14ac:dyDescent="0.35">
      <c r="A768" s="1">
        <v>4</v>
      </c>
      <c r="B768" s="2" t="s">
        <v>1710</v>
      </c>
      <c r="C768" s="44"/>
      <c r="D768" s="51"/>
      <c r="E768" s="4"/>
      <c r="F768" s="52" t="s">
        <v>582</v>
      </c>
      <c r="G768" s="58">
        <v>2</v>
      </c>
      <c r="H768" s="53" t="s">
        <v>1710</v>
      </c>
      <c r="I768" s="54" t="s">
        <v>1711</v>
      </c>
      <c r="J768" s="55"/>
      <c r="K768" s="56">
        <v>-1</v>
      </c>
      <c r="L768" s="56">
        <v>0.8</v>
      </c>
      <c r="M768" s="56"/>
      <c r="N768" s="56">
        <v>2.1</v>
      </c>
      <c r="O768" s="56"/>
      <c r="P768" s="56"/>
      <c r="Q768" s="56"/>
      <c r="R768" s="56">
        <v>1.6800000000000002</v>
      </c>
      <c r="S768" s="56">
        <v>-1.68</v>
      </c>
      <c r="T768" s="49"/>
      <c r="U768" s="50"/>
    </row>
    <row r="769" spans="1:21" x14ac:dyDescent="0.35">
      <c r="A769" s="1">
        <v>4</v>
      </c>
      <c r="B769" s="2" t="s">
        <v>1712</v>
      </c>
      <c r="C769" s="44"/>
      <c r="D769" s="51"/>
      <c r="E769" s="4"/>
      <c r="F769" s="52" t="s">
        <v>585</v>
      </c>
      <c r="G769" s="58">
        <v>2</v>
      </c>
      <c r="H769" s="53" t="s">
        <v>1712</v>
      </c>
      <c r="I769" s="54" t="s">
        <v>1713</v>
      </c>
      <c r="J769" s="55"/>
      <c r="K769" s="56">
        <v>-1</v>
      </c>
      <c r="L769" s="56">
        <v>0.7</v>
      </c>
      <c r="M769" s="56"/>
      <c r="N769" s="56">
        <v>2.1</v>
      </c>
      <c r="O769" s="56"/>
      <c r="P769" s="56"/>
      <c r="Q769" s="56"/>
      <c r="R769" s="56">
        <v>1.47</v>
      </c>
      <c r="S769" s="56">
        <v>-1.47</v>
      </c>
      <c r="T769" s="49"/>
      <c r="U769" s="50"/>
    </row>
    <row r="770" spans="1:21" x14ac:dyDescent="0.35">
      <c r="A770" s="1">
        <v>4</v>
      </c>
      <c r="B770" s="2" t="s">
        <v>1714</v>
      </c>
      <c r="C770" s="44"/>
      <c r="D770" s="51"/>
      <c r="E770" s="4"/>
      <c r="F770" s="52" t="s">
        <v>588</v>
      </c>
      <c r="G770" s="58">
        <v>2</v>
      </c>
      <c r="H770" s="53" t="s">
        <v>1714</v>
      </c>
      <c r="I770" s="54" t="s">
        <v>1715</v>
      </c>
      <c r="J770" s="55"/>
      <c r="K770" s="56">
        <v>-1</v>
      </c>
      <c r="L770" s="56">
        <v>2.5</v>
      </c>
      <c r="M770" s="56"/>
      <c r="N770" s="56">
        <v>1.5</v>
      </c>
      <c r="O770" s="56"/>
      <c r="P770" s="56"/>
      <c r="Q770" s="56"/>
      <c r="R770" s="56">
        <v>3.75</v>
      </c>
      <c r="S770" s="56">
        <v>-3.75</v>
      </c>
      <c r="T770" s="49"/>
      <c r="U770" s="50"/>
    </row>
    <row r="771" spans="1:21" ht="63.75" customHeight="1" x14ac:dyDescent="0.35">
      <c r="A771" s="1">
        <v>3</v>
      </c>
      <c r="B771" s="2" t="s">
        <v>1716</v>
      </c>
      <c r="C771" s="44" t="s">
        <v>50</v>
      </c>
      <c r="D771" s="51">
        <v>93190</v>
      </c>
      <c r="E771" s="4" t="s">
        <v>45</v>
      </c>
      <c r="F771" s="4" t="s">
        <v>755</v>
      </c>
      <c r="G771" s="58">
        <v>2</v>
      </c>
      <c r="H771" s="46" t="s">
        <v>1716</v>
      </c>
      <c r="I771" s="47" t="s">
        <v>1717</v>
      </c>
      <c r="J771" s="48"/>
      <c r="K771" s="48"/>
      <c r="L771" s="49"/>
      <c r="M771" s="49"/>
      <c r="N771" s="49"/>
      <c r="O771" s="49"/>
      <c r="P771" s="49"/>
      <c r="Q771" s="49"/>
      <c r="R771" s="49"/>
      <c r="S771" s="49"/>
      <c r="T771" s="49">
        <v>2.9</v>
      </c>
      <c r="U771" s="50" t="s">
        <v>87</v>
      </c>
    </row>
    <row r="772" spans="1:21" x14ac:dyDescent="0.35">
      <c r="A772" s="1">
        <v>4</v>
      </c>
      <c r="B772" s="2" t="s">
        <v>1718</v>
      </c>
      <c r="C772" s="44"/>
      <c r="D772" s="51"/>
      <c r="E772" s="4"/>
      <c r="F772" s="52" t="s">
        <v>758</v>
      </c>
      <c r="G772" s="58">
        <v>2</v>
      </c>
      <c r="H772" s="53" t="s">
        <v>1718</v>
      </c>
      <c r="I772" s="54" t="s">
        <v>762</v>
      </c>
      <c r="J772" s="55"/>
      <c r="K772" s="56">
        <v>1</v>
      </c>
      <c r="L772" s="56">
        <v>1.5</v>
      </c>
      <c r="M772" s="56"/>
      <c r="N772" s="56"/>
      <c r="O772" s="56"/>
      <c r="P772" s="56"/>
      <c r="Q772" s="56"/>
      <c r="R772" s="56">
        <v>1.5</v>
      </c>
      <c r="S772" s="56">
        <v>1.5</v>
      </c>
      <c r="T772" s="49"/>
      <c r="U772" s="50"/>
    </row>
    <row r="773" spans="1:21" x14ac:dyDescent="0.35">
      <c r="A773" s="1">
        <v>4</v>
      </c>
      <c r="B773" s="2" t="s">
        <v>1719</v>
      </c>
      <c r="C773" s="44"/>
      <c r="D773" s="51"/>
      <c r="E773" s="4"/>
      <c r="F773" s="52" t="s">
        <v>761</v>
      </c>
      <c r="G773" s="58">
        <v>2</v>
      </c>
      <c r="H773" s="53" t="s">
        <v>1719</v>
      </c>
      <c r="I773" s="54" t="s">
        <v>765</v>
      </c>
      <c r="J773" s="55"/>
      <c r="K773" s="56">
        <v>1</v>
      </c>
      <c r="L773" s="56">
        <v>1.4</v>
      </c>
      <c r="M773" s="56"/>
      <c r="N773" s="56"/>
      <c r="O773" s="56"/>
      <c r="P773" s="56"/>
      <c r="Q773" s="56"/>
      <c r="R773" s="56">
        <v>1.4</v>
      </c>
      <c r="S773" s="56">
        <v>1.4</v>
      </c>
      <c r="T773" s="49"/>
      <c r="U773" s="50"/>
    </row>
    <row r="774" spans="1:21" ht="58" x14ac:dyDescent="0.35">
      <c r="A774" s="1">
        <v>3</v>
      </c>
      <c r="B774" s="2" t="s">
        <v>1720</v>
      </c>
      <c r="C774" s="44" t="s">
        <v>50</v>
      </c>
      <c r="D774" s="51">
        <v>93191</v>
      </c>
      <c r="E774" s="4" t="s">
        <v>45</v>
      </c>
      <c r="F774" s="4" t="s">
        <v>767</v>
      </c>
      <c r="G774" s="58">
        <v>2</v>
      </c>
      <c r="H774" s="46" t="s">
        <v>1720</v>
      </c>
      <c r="I774" s="47" t="s">
        <v>768</v>
      </c>
      <c r="J774" s="48"/>
      <c r="K774" s="48"/>
      <c r="L774" s="49"/>
      <c r="M774" s="49"/>
      <c r="N774" s="49"/>
      <c r="O774" s="49"/>
      <c r="P774" s="49"/>
      <c r="Q774" s="49"/>
      <c r="R774" s="49"/>
      <c r="S774" s="49"/>
      <c r="T774" s="49">
        <v>3.1</v>
      </c>
      <c r="U774" s="50" t="s">
        <v>87</v>
      </c>
    </row>
    <row r="775" spans="1:21" x14ac:dyDescent="0.35">
      <c r="A775" s="1">
        <v>4</v>
      </c>
      <c r="B775" s="2" t="s">
        <v>1721</v>
      </c>
      <c r="C775" s="44"/>
      <c r="D775" s="51"/>
      <c r="E775" s="4"/>
      <c r="F775" s="52" t="s">
        <v>770</v>
      </c>
      <c r="G775" s="58">
        <v>2</v>
      </c>
      <c r="H775" s="53" t="s">
        <v>1721</v>
      </c>
      <c r="I775" s="54" t="s">
        <v>771</v>
      </c>
      <c r="J775" s="55"/>
      <c r="K775" s="56">
        <v>1</v>
      </c>
      <c r="L775" s="56">
        <v>3.1</v>
      </c>
      <c r="M775" s="56"/>
      <c r="N775" s="56"/>
      <c r="O775" s="56"/>
      <c r="P775" s="56"/>
      <c r="Q775" s="56"/>
      <c r="R775" s="56">
        <v>3.1</v>
      </c>
      <c r="S775" s="56">
        <v>3.1</v>
      </c>
      <c r="T775" s="49"/>
      <c r="U775" s="50"/>
    </row>
    <row r="776" spans="1:21" ht="43.5" x14ac:dyDescent="0.35">
      <c r="A776" s="1">
        <v>3</v>
      </c>
      <c r="B776" s="2" t="s">
        <v>1722</v>
      </c>
      <c r="C776" s="44" t="s">
        <v>50</v>
      </c>
      <c r="D776" s="51">
        <v>93197</v>
      </c>
      <c r="E776" s="4" t="s">
        <v>45</v>
      </c>
      <c r="F776" s="4" t="s">
        <v>782</v>
      </c>
      <c r="G776" s="58">
        <v>2</v>
      </c>
      <c r="H776" s="46" t="s">
        <v>1722</v>
      </c>
      <c r="I776" s="47" t="s">
        <v>783</v>
      </c>
      <c r="J776" s="48"/>
      <c r="K776" s="48"/>
      <c r="L776" s="49"/>
      <c r="M776" s="49"/>
      <c r="N776" s="49"/>
      <c r="O776" s="49"/>
      <c r="P776" s="49"/>
      <c r="Q776" s="49"/>
      <c r="R776" s="49"/>
      <c r="S776" s="49"/>
      <c r="T776" s="49">
        <v>3.1</v>
      </c>
      <c r="U776" s="50" t="s">
        <v>87</v>
      </c>
    </row>
    <row r="777" spans="1:21" x14ac:dyDescent="0.35">
      <c r="A777" s="1">
        <v>4</v>
      </c>
      <c r="B777" s="2" t="s">
        <v>1723</v>
      </c>
      <c r="C777" s="44"/>
      <c r="D777" s="51"/>
      <c r="E777" s="4"/>
      <c r="F777" s="52" t="s">
        <v>785</v>
      </c>
      <c r="G777" s="58">
        <v>2</v>
      </c>
      <c r="H777" s="53" t="s">
        <v>1723</v>
      </c>
      <c r="I777" s="54" t="s">
        <v>771</v>
      </c>
      <c r="J777" s="55"/>
      <c r="K777" s="56">
        <v>1</v>
      </c>
      <c r="L777" s="56">
        <v>3.1</v>
      </c>
      <c r="M777" s="56"/>
      <c r="N777" s="56"/>
      <c r="O777" s="56"/>
      <c r="P777" s="56"/>
      <c r="Q777" s="56"/>
      <c r="R777" s="56">
        <v>3.1</v>
      </c>
      <c r="S777" s="56">
        <v>3.1</v>
      </c>
      <c r="T777" s="49"/>
      <c r="U777" s="50"/>
    </row>
    <row r="778" spans="1:21" x14ac:dyDescent="0.35">
      <c r="A778" s="1">
        <v>2</v>
      </c>
      <c r="B778" s="2" t="s">
        <v>1724</v>
      </c>
      <c r="C778" s="4"/>
      <c r="D778" s="51"/>
      <c r="E778" s="67"/>
      <c r="F778" s="38">
        <v>6</v>
      </c>
      <c r="G778" s="58">
        <v>2</v>
      </c>
      <c r="H778" s="39" t="s">
        <v>1724</v>
      </c>
      <c r="I778" s="59" t="s">
        <v>1725</v>
      </c>
      <c r="J778" s="41"/>
      <c r="K778" s="41"/>
      <c r="L778" s="41"/>
      <c r="M778" s="41"/>
      <c r="N778" s="42"/>
      <c r="O778" s="42"/>
      <c r="P778" s="42"/>
      <c r="Q778" s="42"/>
      <c r="R778" s="42"/>
      <c r="S778" s="42"/>
      <c r="T778" s="42"/>
      <c r="U778" s="43"/>
    </row>
    <row r="779" spans="1:21" ht="87" x14ac:dyDescent="0.35">
      <c r="A779" s="1">
        <v>3</v>
      </c>
      <c r="B779" s="2" t="s">
        <v>1726</v>
      </c>
      <c r="C779" s="44" t="s">
        <v>50</v>
      </c>
      <c r="D779" s="51">
        <v>87893</v>
      </c>
      <c r="E779" s="4" t="s">
        <v>45</v>
      </c>
      <c r="F779" s="4" t="s">
        <v>793</v>
      </c>
      <c r="G779" s="58">
        <v>2</v>
      </c>
      <c r="H779" s="46" t="s">
        <v>1726</v>
      </c>
      <c r="I779" s="47" t="s">
        <v>794</v>
      </c>
      <c r="J779" s="48"/>
      <c r="K779" s="48"/>
      <c r="L779" s="49"/>
      <c r="M779" s="49"/>
      <c r="N779" s="49"/>
      <c r="O779" s="49"/>
      <c r="P779" s="49"/>
      <c r="Q779" s="49"/>
      <c r="R779" s="49"/>
      <c r="S779" s="49"/>
      <c r="T779" s="49">
        <v>151.24</v>
      </c>
      <c r="U779" s="50" t="s">
        <v>47</v>
      </c>
    </row>
    <row r="780" spans="1:21" x14ac:dyDescent="0.35">
      <c r="A780" s="1">
        <v>4</v>
      </c>
      <c r="B780" s="2" t="s">
        <v>1727</v>
      </c>
      <c r="C780" s="44"/>
      <c r="D780" s="51"/>
      <c r="E780" s="4"/>
      <c r="F780" s="52" t="s">
        <v>796</v>
      </c>
      <c r="G780" s="58">
        <v>2</v>
      </c>
      <c r="H780" s="53" t="s">
        <v>1727</v>
      </c>
      <c r="I780" s="54" t="s">
        <v>1728</v>
      </c>
      <c r="J780" s="55"/>
      <c r="K780" s="56">
        <v>2</v>
      </c>
      <c r="L780" s="56">
        <v>75.61999999999999</v>
      </c>
      <c r="M780" s="56"/>
      <c r="N780" s="56"/>
      <c r="O780" s="56"/>
      <c r="P780" s="56"/>
      <c r="Q780" s="56"/>
      <c r="R780" s="56">
        <v>75.61999999999999</v>
      </c>
      <c r="S780" s="56">
        <v>151.24</v>
      </c>
      <c r="T780" s="49"/>
      <c r="U780" s="50"/>
    </row>
    <row r="781" spans="1:21" ht="101.5" x14ac:dyDescent="0.35">
      <c r="A781" s="1">
        <v>3</v>
      </c>
      <c r="B781" s="2" t="s">
        <v>1729</v>
      </c>
      <c r="C781" s="44" t="s">
        <v>50</v>
      </c>
      <c r="D781" s="51">
        <v>87548</v>
      </c>
      <c r="E781" s="4" t="s">
        <v>45</v>
      </c>
      <c r="F781" s="4" t="s">
        <v>948</v>
      </c>
      <c r="G781" s="58">
        <v>2</v>
      </c>
      <c r="H781" s="46" t="s">
        <v>1729</v>
      </c>
      <c r="I781" s="47" t="s">
        <v>949</v>
      </c>
      <c r="J781" s="48"/>
      <c r="K781" s="48"/>
      <c r="L781" s="49"/>
      <c r="M781" s="49"/>
      <c r="N781" s="49"/>
      <c r="O781" s="49"/>
      <c r="P781" s="49"/>
      <c r="Q781" s="49"/>
      <c r="R781" s="49"/>
      <c r="S781" s="49"/>
      <c r="T781" s="49">
        <v>151.24</v>
      </c>
      <c r="U781" s="50" t="s">
        <v>47</v>
      </c>
    </row>
    <row r="782" spans="1:21" x14ac:dyDescent="0.35">
      <c r="A782" s="1">
        <v>4</v>
      </c>
      <c r="B782" s="2" t="s">
        <v>1730</v>
      </c>
      <c r="C782" s="44"/>
      <c r="D782" s="51"/>
      <c r="E782" s="4"/>
      <c r="F782" s="52" t="s">
        <v>951</v>
      </c>
      <c r="G782" s="25">
        <v>2</v>
      </c>
      <c r="H782" s="53" t="s">
        <v>1730</v>
      </c>
      <c r="I782" s="54" t="s">
        <v>1728</v>
      </c>
      <c r="J782" s="55"/>
      <c r="K782" s="56">
        <v>2</v>
      </c>
      <c r="L782" s="56">
        <v>75.61999999999999</v>
      </c>
      <c r="M782" s="56"/>
      <c r="N782" s="56"/>
      <c r="O782" s="56"/>
      <c r="P782" s="56"/>
      <c r="Q782" s="56"/>
      <c r="R782" s="56">
        <v>75.61999999999999</v>
      </c>
      <c r="S782" s="56">
        <v>151.24</v>
      </c>
      <c r="T782" s="49"/>
      <c r="U782" s="50"/>
    </row>
    <row r="783" spans="1:21" ht="116" x14ac:dyDescent="0.35">
      <c r="A783" s="1">
        <v>3</v>
      </c>
      <c r="B783" s="2" t="s">
        <v>1731</v>
      </c>
      <c r="C783" s="44" t="s">
        <v>50</v>
      </c>
      <c r="D783" s="51">
        <v>89170</v>
      </c>
      <c r="E783" s="4" t="s">
        <v>45</v>
      </c>
      <c r="F783" s="4" t="s">
        <v>957</v>
      </c>
      <c r="G783" s="25">
        <v>2</v>
      </c>
      <c r="H783" s="46" t="s">
        <v>1731</v>
      </c>
      <c r="I783" s="47" t="s">
        <v>1732</v>
      </c>
      <c r="J783" s="48"/>
      <c r="K783" s="48"/>
      <c r="L783" s="49"/>
      <c r="M783" s="49"/>
      <c r="N783" s="49"/>
      <c r="O783" s="49"/>
      <c r="P783" s="49"/>
      <c r="Q783" s="49"/>
      <c r="R783" s="49"/>
      <c r="S783" s="49"/>
      <c r="T783" s="49">
        <v>18</v>
      </c>
      <c r="U783" s="50" t="s">
        <v>47</v>
      </c>
    </row>
    <row r="784" spans="1:21" x14ac:dyDescent="0.35">
      <c r="A784" s="1">
        <v>4</v>
      </c>
      <c r="B784" s="2" t="s">
        <v>1733</v>
      </c>
      <c r="C784" s="44"/>
      <c r="D784" s="51"/>
      <c r="E784" s="4"/>
      <c r="F784" s="52" t="s">
        <v>960</v>
      </c>
      <c r="G784" s="25">
        <v>2</v>
      </c>
      <c r="H784" s="53" t="s">
        <v>1733</v>
      </c>
      <c r="I784" s="54" t="s">
        <v>809</v>
      </c>
      <c r="J784" s="55"/>
      <c r="K784" s="56">
        <v>1</v>
      </c>
      <c r="L784" s="56">
        <v>6</v>
      </c>
      <c r="M784" s="56"/>
      <c r="N784" s="56">
        <v>3</v>
      </c>
      <c r="O784" s="56"/>
      <c r="P784" s="56"/>
      <c r="Q784" s="56"/>
      <c r="R784" s="56">
        <v>18</v>
      </c>
      <c r="S784" s="56">
        <v>18</v>
      </c>
      <c r="T784" s="49"/>
      <c r="U784" s="50"/>
    </row>
    <row r="785" spans="1:21" ht="43.5" x14ac:dyDescent="0.35">
      <c r="A785" s="1">
        <v>3</v>
      </c>
      <c r="B785" s="2" t="s">
        <v>1734</v>
      </c>
      <c r="C785" s="44" t="s">
        <v>50</v>
      </c>
      <c r="D785" s="51">
        <v>88485</v>
      </c>
      <c r="E785" s="4" t="s">
        <v>45</v>
      </c>
      <c r="F785" s="4" t="s">
        <v>1006</v>
      </c>
      <c r="G785" s="25">
        <v>2</v>
      </c>
      <c r="H785" s="46" t="s">
        <v>1734</v>
      </c>
      <c r="I785" s="47" t="s">
        <v>1060</v>
      </c>
      <c r="J785" s="48"/>
      <c r="K785" s="48"/>
      <c r="L785" s="49"/>
      <c r="M785" s="49"/>
      <c r="N785" s="49"/>
      <c r="O785" s="49"/>
      <c r="P785" s="49"/>
      <c r="Q785" s="49"/>
      <c r="R785" s="49"/>
      <c r="S785" s="49"/>
      <c r="T785" s="49">
        <v>133.24</v>
      </c>
      <c r="U785" s="50" t="s">
        <v>47</v>
      </c>
    </row>
    <row r="786" spans="1:21" x14ac:dyDescent="0.35">
      <c r="A786" s="1">
        <v>4</v>
      </c>
      <c r="B786" s="2" t="s">
        <v>1735</v>
      </c>
      <c r="C786" s="44"/>
      <c r="D786" s="51"/>
      <c r="E786" s="4"/>
      <c r="F786" s="52" t="s">
        <v>1009</v>
      </c>
      <c r="G786" s="25">
        <v>2</v>
      </c>
      <c r="H786" s="53" t="s">
        <v>1735</v>
      </c>
      <c r="I786" s="54" t="s">
        <v>1736</v>
      </c>
      <c r="J786" s="55"/>
      <c r="K786" s="56">
        <v>1</v>
      </c>
      <c r="L786" s="56">
        <v>151.24</v>
      </c>
      <c r="M786" s="56"/>
      <c r="N786" s="56"/>
      <c r="O786" s="56"/>
      <c r="P786" s="56"/>
      <c r="Q786" s="56"/>
      <c r="R786" s="56">
        <v>151.24</v>
      </c>
      <c r="S786" s="56">
        <v>151.24</v>
      </c>
      <c r="T786" s="49"/>
      <c r="U786" s="50"/>
    </row>
    <row r="787" spans="1:21" x14ac:dyDescent="0.35">
      <c r="A787" s="1">
        <v>4</v>
      </c>
      <c r="B787" s="2" t="s">
        <v>1737</v>
      </c>
      <c r="C787" s="44"/>
      <c r="D787" s="51"/>
      <c r="E787" s="4"/>
      <c r="F787" s="52" t="s">
        <v>1738</v>
      </c>
      <c r="G787" s="25">
        <v>2</v>
      </c>
      <c r="H787" s="53" t="s">
        <v>1737</v>
      </c>
      <c r="I787" s="54" t="s">
        <v>1739</v>
      </c>
      <c r="J787" s="55"/>
      <c r="K787" s="56">
        <v>-1</v>
      </c>
      <c r="L787" s="56">
        <v>18</v>
      </c>
      <c r="M787" s="56"/>
      <c r="N787" s="56"/>
      <c r="O787" s="56"/>
      <c r="P787" s="56"/>
      <c r="Q787" s="56"/>
      <c r="R787" s="56">
        <v>18</v>
      </c>
      <c r="S787" s="56">
        <v>-18</v>
      </c>
      <c r="T787" s="49"/>
      <c r="U787" s="50"/>
    </row>
    <row r="788" spans="1:21" ht="43.5" x14ac:dyDescent="0.35">
      <c r="A788" s="1">
        <v>3</v>
      </c>
      <c r="B788" s="2" t="s">
        <v>1740</v>
      </c>
      <c r="C788" s="44" t="s">
        <v>50</v>
      </c>
      <c r="D788" s="51">
        <v>88495</v>
      </c>
      <c r="E788" s="4" t="s">
        <v>45</v>
      </c>
      <c r="F788" s="4" t="s">
        <v>1741</v>
      </c>
      <c r="G788" s="25">
        <v>2</v>
      </c>
      <c r="H788" s="46" t="s">
        <v>1740</v>
      </c>
      <c r="I788" s="47" t="s">
        <v>1066</v>
      </c>
      <c r="J788" s="48"/>
      <c r="K788" s="48"/>
      <c r="L788" s="49"/>
      <c r="M788" s="49"/>
      <c r="N788" s="49"/>
      <c r="O788" s="49"/>
      <c r="P788" s="49"/>
      <c r="Q788" s="49"/>
      <c r="R788" s="49"/>
      <c r="S788" s="49"/>
      <c r="T788" s="49">
        <v>133.24</v>
      </c>
      <c r="U788" s="50" t="s">
        <v>47</v>
      </c>
    </row>
    <row r="789" spans="1:21" x14ac:dyDescent="0.35">
      <c r="A789" s="1">
        <v>4</v>
      </c>
      <c r="B789" s="2" t="s">
        <v>1742</v>
      </c>
      <c r="C789" s="44"/>
      <c r="D789" s="51"/>
      <c r="E789" s="4"/>
      <c r="F789" s="52" t="s">
        <v>1743</v>
      </c>
      <c r="G789" s="25">
        <v>2</v>
      </c>
      <c r="H789" s="53" t="s">
        <v>1742</v>
      </c>
      <c r="I789" s="54" t="s">
        <v>1744</v>
      </c>
      <c r="J789" s="55"/>
      <c r="K789" s="56">
        <v>1</v>
      </c>
      <c r="L789" s="56">
        <v>133.24</v>
      </c>
      <c r="M789" s="56"/>
      <c r="N789" s="56"/>
      <c r="O789" s="56"/>
      <c r="P789" s="56"/>
      <c r="Q789" s="56"/>
      <c r="R789" s="56">
        <v>133.24</v>
      </c>
      <c r="S789" s="56">
        <v>133.24</v>
      </c>
      <c r="T789" s="49"/>
      <c r="U789" s="50"/>
    </row>
    <row r="790" spans="1:21" ht="43.5" x14ac:dyDescent="0.35">
      <c r="A790" s="1">
        <v>3</v>
      </c>
      <c r="B790" s="2" t="s">
        <v>1745</v>
      </c>
      <c r="C790" s="44" t="s">
        <v>50</v>
      </c>
      <c r="D790" s="51">
        <v>88489</v>
      </c>
      <c r="E790" s="4" t="s">
        <v>45</v>
      </c>
      <c r="F790" s="4" t="s">
        <v>1746</v>
      </c>
      <c r="G790" s="25">
        <v>2</v>
      </c>
      <c r="H790" s="46" t="s">
        <v>1745</v>
      </c>
      <c r="I790" s="47" t="s">
        <v>1072</v>
      </c>
      <c r="J790" s="48"/>
      <c r="K790" s="48"/>
      <c r="L790" s="49"/>
      <c r="M790" s="49"/>
      <c r="N790" s="49"/>
      <c r="O790" s="49"/>
      <c r="P790" s="49"/>
      <c r="Q790" s="49"/>
      <c r="R790" s="49"/>
      <c r="S790" s="49"/>
      <c r="T790" s="49">
        <v>133.24</v>
      </c>
      <c r="U790" s="50" t="s">
        <v>47</v>
      </c>
    </row>
    <row r="791" spans="1:21" x14ac:dyDescent="0.35">
      <c r="A791" s="1">
        <v>4</v>
      </c>
      <c r="B791" s="2" t="s">
        <v>1747</v>
      </c>
      <c r="C791" s="44"/>
      <c r="D791" s="51"/>
      <c r="E791" s="4"/>
      <c r="F791" s="52" t="s">
        <v>1748</v>
      </c>
      <c r="G791" s="25">
        <v>2</v>
      </c>
      <c r="H791" s="53" t="s">
        <v>1747</v>
      </c>
      <c r="I791" s="54" t="s">
        <v>1749</v>
      </c>
      <c r="J791" s="55"/>
      <c r="K791" s="56">
        <v>1</v>
      </c>
      <c r="L791" s="56">
        <v>133.24</v>
      </c>
      <c r="M791" s="56"/>
      <c r="N791" s="56"/>
      <c r="O791" s="56"/>
      <c r="P791" s="56"/>
      <c r="Q791" s="56"/>
      <c r="R791" s="56">
        <v>133.24</v>
      </c>
      <c r="S791" s="56">
        <v>133.24</v>
      </c>
      <c r="T791" s="49"/>
      <c r="U791" s="50"/>
    </row>
    <row r="792" spans="1:21" x14ac:dyDescent="0.35">
      <c r="A792" s="1">
        <v>2</v>
      </c>
      <c r="B792" s="2" t="s">
        <v>1750</v>
      </c>
      <c r="C792" s="4"/>
      <c r="D792" s="51"/>
      <c r="E792" s="67"/>
      <c r="F792" s="38">
        <v>7</v>
      </c>
      <c r="G792" s="25">
        <v>2</v>
      </c>
      <c r="H792" s="39" t="s">
        <v>1750</v>
      </c>
      <c r="I792" s="59" t="s">
        <v>1382</v>
      </c>
      <c r="J792" s="41"/>
      <c r="K792" s="41"/>
      <c r="L792" s="41"/>
      <c r="M792" s="41"/>
      <c r="N792" s="42"/>
      <c r="O792" s="42"/>
      <c r="P792" s="42"/>
      <c r="Q792" s="42"/>
      <c r="R792" s="42"/>
      <c r="S792" s="42"/>
      <c r="T792" s="42"/>
      <c r="U792" s="43"/>
    </row>
    <row r="793" spans="1:21" ht="99" customHeight="1" x14ac:dyDescent="0.35">
      <c r="A793" s="1">
        <v>3</v>
      </c>
      <c r="B793" s="2" t="s">
        <v>1751</v>
      </c>
      <c r="C793" s="44" t="s">
        <v>50</v>
      </c>
      <c r="D793" s="51">
        <v>94207</v>
      </c>
      <c r="E793" s="4" t="s">
        <v>45</v>
      </c>
      <c r="F793" s="4" t="s">
        <v>1012</v>
      </c>
      <c r="G793" s="58">
        <v>2</v>
      </c>
      <c r="H793" s="46" t="s">
        <v>1751</v>
      </c>
      <c r="I793" s="47" t="s">
        <v>1385</v>
      </c>
      <c r="J793" s="48"/>
      <c r="K793" s="48"/>
      <c r="L793" s="49"/>
      <c r="M793" s="49"/>
      <c r="N793" s="49"/>
      <c r="O793" s="49"/>
      <c r="P793" s="49"/>
      <c r="Q793" s="49"/>
      <c r="R793" s="49"/>
      <c r="S793" s="49"/>
      <c r="T793" s="49">
        <v>8</v>
      </c>
      <c r="U793" s="50" t="s">
        <v>47</v>
      </c>
    </row>
    <row r="794" spans="1:21" x14ac:dyDescent="0.35">
      <c r="A794" s="1">
        <v>4</v>
      </c>
      <c r="B794" s="2" t="s">
        <v>1752</v>
      </c>
      <c r="C794" s="44"/>
      <c r="D794" s="51"/>
      <c r="E794" s="4"/>
      <c r="F794" s="52" t="s">
        <v>1015</v>
      </c>
      <c r="G794" s="58">
        <v>2</v>
      </c>
      <c r="H794" s="53" t="s">
        <v>1752</v>
      </c>
      <c r="I794" s="54" t="s">
        <v>1753</v>
      </c>
      <c r="J794" s="55"/>
      <c r="K794" s="56">
        <v>1</v>
      </c>
      <c r="L794" s="56">
        <v>8</v>
      </c>
      <c r="M794" s="56"/>
      <c r="N794" s="56"/>
      <c r="O794" s="56"/>
      <c r="P794" s="56"/>
      <c r="Q794" s="56"/>
      <c r="R794" s="56">
        <v>8</v>
      </c>
      <c r="S794" s="56">
        <v>8</v>
      </c>
      <c r="T794" s="49"/>
      <c r="U794" s="50"/>
    </row>
    <row r="795" spans="1:21" ht="72.5" x14ac:dyDescent="0.35">
      <c r="A795" s="1">
        <v>3</v>
      </c>
      <c r="B795" s="2" t="s">
        <v>1754</v>
      </c>
      <c r="C795" s="44" t="s">
        <v>50</v>
      </c>
      <c r="D795" s="51">
        <v>98546</v>
      </c>
      <c r="E795" s="4" t="s">
        <v>45</v>
      </c>
      <c r="F795" s="4" t="s">
        <v>1018</v>
      </c>
      <c r="G795" s="58">
        <v>2</v>
      </c>
      <c r="H795" s="46" t="s">
        <v>1754</v>
      </c>
      <c r="I795" s="47" t="s">
        <v>1393</v>
      </c>
      <c r="J795" s="48"/>
      <c r="K795" s="48"/>
      <c r="L795" s="49"/>
      <c r="M795" s="49"/>
      <c r="N795" s="49"/>
      <c r="O795" s="49"/>
      <c r="P795" s="49"/>
      <c r="Q795" s="49"/>
      <c r="R795" s="49"/>
      <c r="S795" s="49"/>
      <c r="T795" s="49">
        <v>10.83</v>
      </c>
      <c r="U795" s="50" t="s">
        <v>47</v>
      </c>
    </row>
    <row r="796" spans="1:21" x14ac:dyDescent="0.35">
      <c r="A796" s="1">
        <v>4</v>
      </c>
      <c r="B796" s="2" t="s">
        <v>1755</v>
      </c>
      <c r="C796" s="44"/>
      <c r="D796" s="51"/>
      <c r="E796" s="4"/>
      <c r="F796" s="52" t="s">
        <v>1021</v>
      </c>
      <c r="G796" s="58">
        <v>2</v>
      </c>
      <c r="H796" s="53" t="s">
        <v>1755</v>
      </c>
      <c r="I796" s="54" t="s">
        <v>1756</v>
      </c>
      <c r="J796" s="55"/>
      <c r="K796" s="56">
        <v>1</v>
      </c>
      <c r="L796" s="56">
        <v>1.65</v>
      </c>
      <c r="M796" s="56"/>
      <c r="N796" s="56"/>
      <c r="O796" s="56"/>
      <c r="P796" s="56"/>
      <c r="Q796" s="56"/>
      <c r="R796" s="56">
        <v>1.65</v>
      </c>
      <c r="S796" s="56">
        <v>1.65</v>
      </c>
      <c r="T796" s="49"/>
      <c r="U796" s="50"/>
    </row>
    <row r="797" spans="1:21" x14ac:dyDescent="0.35">
      <c r="A797" s="1">
        <v>4</v>
      </c>
      <c r="B797" s="2" t="s">
        <v>1757</v>
      </c>
      <c r="C797" s="44"/>
      <c r="D797" s="51"/>
      <c r="E797" s="4"/>
      <c r="F797" s="52" t="s">
        <v>1023</v>
      </c>
      <c r="G797" s="58">
        <v>2</v>
      </c>
      <c r="H797" s="53" t="s">
        <v>1757</v>
      </c>
      <c r="I797" s="54" t="s">
        <v>1709</v>
      </c>
      <c r="J797" s="55"/>
      <c r="K797" s="56">
        <v>1</v>
      </c>
      <c r="L797" s="56">
        <v>6</v>
      </c>
      <c r="M797" s="56"/>
      <c r="N797" s="56"/>
      <c r="O797" s="56"/>
      <c r="P797" s="56"/>
      <c r="Q797" s="56"/>
      <c r="R797" s="56">
        <v>6</v>
      </c>
      <c r="S797" s="56">
        <v>6</v>
      </c>
      <c r="T797" s="49"/>
      <c r="U797" s="50"/>
    </row>
    <row r="798" spans="1:21" x14ac:dyDescent="0.35">
      <c r="A798" s="1">
        <v>4</v>
      </c>
      <c r="B798" s="2" t="s">
        <v>1758</v>
      </c>
      <c r="C798" s="44"/>
      <c r="D798" s="51"/>
      <c r="E798" s="4"/>
      <c r="F798" s="52" t="s">
        <v>1025</v>
      </c>
      <c r="G798" s="58">
        <v>2</v>
      </c>
      <c r="H798" s="53" t="s">
        <v>1758</v>
      </c>
      <c r="I798" s="54" t="s">
        <v>1759</v>
      </c>
      <c r="J798" s="55"/>
      <c r="K798" s="56">
        <v>1</v>
      </c>
      <c r="L798" s="56">
        <v>10.6</v>
      </c>
      <c r="M798" s="56"/>
      <c r="N798" s="56">
        <v>0.3</v>
      </c>
      <c r="O798" s="56"/>
      <c r="P798" s="56"/>
      <c r="Q798" s="56"/>
      <c r="R798" s="56">
        <v>3.1799999999999997</v>
      </c>
      <c r="S798" s="56">
        <v>3.18</v>
      </c>
      <c r="T798" s="49"/>
      <c r="U798" s="50"/>
    </row>
    <row r="799" spans="1:21" ht="58" x14ac:dyDescent="0.35">
      <c r="A799" s="1">
        <v>3</v>
      </c>
      <c r="B799" s="2" t="s">
        <v>1760</v>
      </c>
      <c r="C799" s="44" t="s">
        <v>50</v>
      </c>
      <c r="D799" s="51">
        <v>98565</v>
      </c>
      <c r="E799" s="4" t="s">
        <v>45</v>
      </c>
      <c r="F799" s="4" t="s">
        <v>1029</v>
      </c>
      <c r="G799" s="58">
        <v>2</v>
      </c>
      <c r="H799" s="46" t="s">
        <v>1760</v>
      </c>
      <c r="I799" s="47" t="s">
        <v>1408</v>
      </c>
      <c r="J799" s="48"/>
      <c r="K799" s="48"/>
      <c r="L799" s="49"/>
      <c r="M799" s="49"/>
      <c r="N799" s="49"/>
      <c r="O799" s="49"/>
      <c r="P799" s="49"/>
      <c r="Q799" s="49"/>
      <c r="R799" s="49"/>
      <c r="S799" s="49"/>
      <c r="T799" s="49">
        <v>10.83</v>
      </c>
      <c r="U799" s="50" t="s">
        <v>47</v>
      </c>
    </row>
    <row r="800" spans="1:21" x14ac:dyDescent="0.35">
      <c r="A800" s="1">
        <v>4</v>
      </c>
      <c r="B800" s="2" t="s">
        <v>1761</v>
      </c>
      <c r="C800" s="44"/>
      <c r="D800" s="51"/>
      <c r="E800" s="4"/>
      <c r="F800" s="52" t="s">
        <v>1033</v>
      </c>
      <c r="G800" s="58">
        <v>2</v>
      </c>
      <c r="H800" s="53" t="s">
        <v>1761</v>
      </c>
      <c r="I800" s="54" t="s">
        <v>1756</v>
      </c>
      <c r="J800" s="55"/>
      <c r="K800" s="56">
        <v>1</v>
      </c>
      <c r="L800" s="56">
        <v>1.65</v>
      </c>
      <c r="M800" s="56"/>
      <c r="N800" s="56"/>
      <c r="O800" s="56"/>
      <c r="P800" s="56"/>
      <c r="Q800" s="56"/>
      <c r="R800" s="56">
        <v>1.65</v>
      </c>
      <c r="S800" s="56">
        <v>1.65</v>
      </c>
      <c r="T800" s="49"/>
      <c r="U800" s="50"/>
    </row>
    <row r="801" spans="1:21" x14ac:dyDescent="0.35">
      <c r="A801" s="1">
        <v>4</v>
      </c>
      <c r="B801" s="2" t="s">
        <v>1762</v>
      </c>
      <c r="C801" s="44"/>
      <c r="D801" s="51"/>
      <c r="E801" s="4"/>
      <c r="F801" s="52" t="s">
        <v>1763</v>
      </c>
      <c r="G801" s="58">
        <v>2</v>
      </c>
      <c r="H801" s="53" t="s">
        <v>1762</v>
      </c>
      <c r="I801" s="54" t="s">
        <v>1709</v>
      </c>
      <c r="J801" s="55"/>
      <c r="K801" s="56">
        <v>1</v>
      </c>
      <c r="L801" s="56">
        <v>6</v>
      </c>
      <c r="M801" s="56"/>
      <c r="N801" s="56"/>
      <c r="O801" s="56"/>
      <c r="P801" s="56"/>
      <c r="Q801" s="56"/>
      <c r="R801" s="56">
        <v>6</v>
      </c>
      <c r="S801" s="56">
        <v>6</v>
      </c>
      <c r="T801" s="49"/>
      <c r="U801" s="50"/>
    </row>
    <row r="802" spans="1:21" x14ac:dyDescent="0.35">
      <c r="A802" s="1">
        <v>4</v>
      </c>
      <c r="B802" s="2" t="s">
        <v>1764</v>
      </c>
      <c r="C802" s="44"/>
      <c r="D802" s="51"/>
      <c r="E802" s="4"/>
      <c r="F802" s="52" t="s">
        <v>1765</v>
      </c>
      <c r="G802" s="58">
        <v>2</v>
      </c>
      <c r="H802" s="53" t="s">
        <v>1764</v>
      </c>
      <c r="I802" s="54" t="s">
        <v>1759</v>
      </c>
      <c r="J802" s="55"/>
      <c r="K802" s="56">
        <v>1</v>
      </c>
      <c r="L802" s="56">
        <v>10.6</v>
      </c>
      <c r="M802" s="56"/>
      <c r="N802" s="56">
        <v>0.3</v>
      </c>
      <c r="O802" s="56"/>
      <c r="P802" s="56"/>
      <c r="Q802" s="56"/>
      <c r="R802" s="56">
        <v>3.1799999999999997</v>
      </c>
      <c r="S802" s="56">
        <v>3.18</v>
      </c>
      <c r="T802" s="49"/>
      <c r="U802" s="50"/>
    </row>
    <row r="803" spans="1:21" ht="113.4" customHeight="1" x14ac:dyDescent="0.35">
      <c r="A803" s="1">
        <v>3</v>
      </c>
      <c r="B803" s="2" t="s">
        <v>1766</v>
      </c>
      <c r="C803" s="44" t="s">
        <v>50</v>
      </c>
      <c r="D803" s="51">
        <v>100368</v>
      </c>
      <c r="E803" s="4" t="s">
        <v>45</v>
      </c>
      <c r="F803" s="4" t="s">
        <v>1035</v>
      </c>
      <c r="G803" s="58">
        <v>2</v>
      </c>
      <c r="H803" s="46" t="s">
        <v>1766</v>
      </c>
      <c r="I803" s="47" t="s">
        <v>1767</v>
      </c>
      <c r="J803" s="48"/>
      <c r="K803" s="48"/>
      <c r="L803" s="49"/>
      <c r="M803" s="49"/>
      <c r="N803" s="49"/>
      <c r="O803" s="49"/>
      <c r="P803" s="49"/>
      <c r="Q803" s="49"/>
      <c r="R803" s="49"/>
      <c r="S803" s="49"/>
      <c r="T803" s="49">
        <v>2</v>
      </c>
      <c r="U803" s="50" t="s">
        <v>1031</v>
      </c>
    </row>
    <row r="804" spans="1:21" x14ac:dyDescent="0.35">
      <c r="A804" s="1">
        <v>4</v>
      </c>
      <c r="B804" s="2" t="s">
        <v>1768</v>
      </c>
      <c r="C804" s="44"/>
      <c r="D804" s="51"/>
      <c r="E804" s="4"/>
      <c r="F804" s="52" t="s">
        <v>1038</v>
      </c>
      <c r="G804" s="58">
        <v>2</v>
      </c>
      <c r="H804" s="53" t="s">
        <v>1768</v>
      </c>
      <c r="I804" s="54"/>
      <c r="J804" s="55"/>
      <c r="K804" s="56">
        <v>1</v>
      </c>
      <c r="L804" s="56">
        <v>2</v>
      </c>
      <c r="M804" s="56"/>
      <c r="N804" s="56"/>
      <c r="O804" s="56"/>
      <c r="P804" s="56"/>
      <c r="Q804" s="56"/>
      <c r="R804" s="56">
        <v>2</v>
      </c>
      <c r="S804" s="56">
        <v>2</v>
      </c>
      <c r="T804" s="49"/>
      <c r="U804" s="50"/>
    </row>
    <row r="805" spans="1:21" ht="72.5" x14ac:dyDescent="0.35">
      <c r="A805" s="1">
        <v>3</v>
      </c>
      <c r="B805" s="2" t="s">
        <v>1769</v>
      </c>
      <c r="C805" s="44" t="s">
        <v>50</v>
      </c>
      <c r="D805" s="51">
        <v>92544</v>
      </c>
      <c r="E805" s="4" t="s">
        <v>45</v>
      </c>
      <c r="F805" s="4" t="s">
        <v>1040</v>
      </c>
      <c r="G805" s="58">
        <v>2</v>
      </c>
      <c r="H805" s="46" t="s">
        <v>1769</v>
      </c>
      <c r="I805" s="47" t="s">
        <v>1429</v>
      </c>
      <c r="J805" s="48"/>
      <c r="K805" s="48"/>
      <c r="L805" s="49"/>
      <c r="M805" s="49"/>
      <c r="N805" s="49"/>
      <c r="O805" s="49"/>
      <c r="P805" s="49"/>
      <c r="Q805" s="49"/>
      <c r="R805" s="49"/>
      <c r="S805" s="49"/>
      <c r="T805" s="49">
        <v>8</v>
      </c>
      <c r="U805" s="50" t="s">
        <v>47</v>
      </c>
    </row>
    <row r="806" spans="1:21" x14ac:dyDescent="0.35">
      <c r="A806" s="1">
        <v>4</v>
      </c>
      <c r="B806" s="2" t="s">
        <v>1770</v>
      </c>
      <c r="C806" s="44"/>
      <c r="D806" s="51"/>
      <c r="E806" s="4"/>
      <c r="F806" s="52" t="s">
        <v>1043</v>
      </c>
      <c r="G806" s="58">
        <v>2</v>
      </c>
      <c r="H806" s="53" t="s">
        <v>1770</v>
      </c>
      <c r="I806" s="54" t="s">
        <v>1707</v>
      </c>
      <c r="J806" s="55"/>
      <c r="K806" s="56">
        <v>1</v>
      </c>
      <c r="L806" s="56">
        <v>8</v>
      </c>
      <c r="M806" s="56"/>
      <c r="N806" s="56"/>
      <c r="O806" s="56"/>
      <c r="P806" s="56"/>
      <c r="Q806" s="56"/>
      <c r="R806" s="56">
        <v>8</v>
      </c>
      <c r="S806" s="56">
        <v>8</v>
      </c>
      <c r="T806" s="49"/>
      <c r="U806" s="50"/>
    </row>
    <row r="807" spans="1:21" ht="58" x14ac:dyDescent="0.35">
      <c r="A807" s="1">
        <v>3</v>
      </c>
      <c r="B807" s="2" t="s">
        <v>1771</v>
      </c>
      <c r="C807" s="44" t="s">
        <v>50</v>
      </c>
      <c r="D807" s="51">
        <v>94231</v>
      </c>
      <c r="E807" s="4" t="s">
        <v>45</v>
      </c>
      <c r="F807" s="4" t="s">
        <v>1053</v>
      </c>
      <c r="G807" s="58">
        <v>2</v>
      </c>
      <c r="H807" s="46" t="s">
        <v>1771</v>
      </c>
      <c r="I807" s="47" t="s">
        <v>1772</v>
      </c>
      <c r="J807" s="48"/>
      <c r="K807" s="48"/>
      <c r="L807" s="49"/>
      <c r="M807" s="49"/>
      <c r="N807" s="49"/>
      <c r="O807" s="49"/>
      <c r="P807" s="49"/>
      <c r="Q807" s="49"/>
      <c r="R807" s="49"/>
      <c r="S807" s="49"/>
      <c r="T807" s="49">
        <v>8.15</v>
      </c>
      <c r="U807" s="50" t="s">
        <v>87</v>
      </c>
    </row>
    <row r="808" spans="1:21" x14ac:dyDescent="0.35">
      <c r="A808" s="1">
        <v>4</v>
      </c>
      <c r="B808" s="2" t="s">
        <v>1773</v>
      </c>
      <c r="C808" s="44"/>
      <c r="D808" s="51"/>
      <c r="E808" s="4"/>
      <c r="F808" s="52" t="s">
        <v>1056</v>
      </c>
      <c r="G808" s="58">
        <v>2</v>
      </c>
      <c r="H808" s="53" t="s">
        <v>1773</v>
      </c>
      <c r="I808" s="54" t="s">
        <v>1707</v>
      </c>
      <c r="J808" s="55"/>
      <c r="K808" s="56">
        <v>1</v>
      </c>
      <c r="L808" s="56">
        <v>8.15</v>
      </c>
      <c r="M808" s="56"/>
      <c r="N808" s="56"/>
      <c r="O808" s="56"/>
      <c r="P808" s="56"/>
      <c r="Q808" s="56"/>
      <c r="R808" s="56">
        <v>8.15</v>
      </c>
      <c r="S808" s="56">
        <v>8.15</v>
      </c>
      <c r="T808" s="49"/>
      <c r="U808" s="50"/>
    </row>
    <row r="809" spans="1:21" ht="72.5" x14ac:dyDescent="0.35">
      <c r="A809" s="1">
        <v>3</v>
      </c>
      <c r="B809" s="2" t="s">
        <v>1774</v>
      </c>
      <c r="C809" s="44" t="s">
        <v>50</v>
      </c>
      <c r="D809" s="51">
        <v>94229</v>
      </c>
      <c r="E809" s="4" t="s">
        <v>45</v>
      </c>
      <c r="F809" s="4" t="s">
        <v>1775</v>
      </c>
      <c r="G809" s="58">
        <v>2</v>
      </c>
      <c r="H809" s="46" t="s">
        <v>1774</v>
      </c>
      <c r="I809" s="47" t="s">
        <v>1445</v>
      </c>
      <c r="J809" s="48"/>
      <c r="K809" s="48"/>
      <c r="L809" s="49"/>
      <c r="M809" s="49"/>
      <c r="N809" s="49"/>
      <c r="O809" s="49"/>
      <c r="P809" s="49"/>
      <c r="Q809" s="49"/>
      <c r="R809" s="49"/>
      <c r="S809" s="49"/>
      <c r="T809" s="49">
        <v>13.95</v>
      </c>
      <c r="U809" s="50" t="s">
        <v>87</v>
      </c>
    </row>
    <row r="810" spans="1:21" x14ac:dyDescent="0.35">
      <c r="A810" s="1">
        <v>4</v>
      </c>
      <c r="B810" s="2" t="s">
        <v>1776</v>
      </c>
      <c r="C810" s="44"/>
      <c r="D810" s="51"/>
      <c r="E810" s="4"/>
      <c r="F810" s="52" t="s">
        <v>1777</v>
      </c>
      <c r="G810" s="58">
        <v>2</v>
      </c>
      <c r="H810" s="53" t="s">
        <v>1776</v>
      </c>
      <c r="I810" s="54" t="s">
        <v>1707</v>
      </c>
      <c r="J810" s="55"/>
      <c r="K810" s="56">
        <v>1</v>
      </c>
      <c r="L810" s="56">
        <v>13.95</v>
      </c>
      <c r="M810" s="56"/>
      <c r="N810" s="56"/>
      <c r="O810" s="56"/>
      <c r="P810" s="56"/>
      <c r="Q810" s="56"/>
      <c r="R810" s="56">
        <v>13.95</v>
      </c>
      <c r="S810" s="56">
        <v>13.95</v>
      </c>
      <c r="T810" s="49"/>
      <c r="U810" s="50"/>
    </row>
    <row r="811" spans="1:21" ht="43.5" x14ac:dyDescent="0.35">
      <c r="A811" s="1">
        <v>3</v>
      </c>
      <c r="B811" s="2" t="s">
        <v>1778</v>
      </c>
      <c r="C811" s="44" t="s">
        <v>50</v>
      </c>
      <c r="D811" s="51">
        <v>96113</v>
      </c>
      <c r="E811" s="4" t="s">
        <v>45</v>
      </c>
      <c r="F811" s="4" t="s">
        <v>1779</v>
      </c>
      <c r="G811" s="58">
        <v>2</v>
      </c>
      <c r="H811" s="46" t="s">
        <v>1778</v>
      </c>
      <c r="I811" s="47" t="s">
        <v>1454</v>
      </c>
      <c r="J811" s="48"/>
      <c r="K811" s="48"/>
      <c r="L811" s="49"/>
      <c r="M811" s="49"/>
      <c r="N811" s="49"/>
      <c r="O811" s="49"/>
      <c r="P811" s="49"/>
      <c r="Q811" s="49"/>
      <c r="R811" s="49"/>
      <c r="S811" s="49"/>
      <c r="T811" s="49">
        <v>16.3</v>
      </c>
      <c r="U811" s="50" t="s">
        <v>47</v>
      </c>
    </row>
    <row r="812" spans="1:21" x14ac:dyDescent="0.35">
      <c r="A812" s="1">
        <v>4</v>
      </c>
      <c r="B812" s="2" t="s">
        <v>1780</v>
      </c>
      <c r="C812" s="44"/>
      <c r="D812" s="51"/>
      <c r="E812" s="4"/>
      <c r="F812" s="52" t="s">
        <v>1781</v>
      </c>
      <c r="G812" s="58">
        <v>2</v>
      </c>
      <c r="H812" s="53" t="s">
        <v>1780</v>
      </c>
      <c r="I812" s="54" t="s">
        <v>1707</v>
      </c>
      <c r="J812" s="55"/>
      <c r="K812" s="56">
        <v>1</v>
      </c>
      <c r="L812" s="56">
        <v>16.3</v>
      </c>
      <c r="M812" s="56"/>
      <c r="N812" s="56"/>
      <c r="O812" s="56"/>
      <c r="P812" s="56"/>
      <c r="Q812" s="56"/>
      <c r="R812" s="56">
        <v>16.3</v>
      </c>
      <c r="S812" s="56">
        <v>16.3</v>
      </c>
      <c r="T812" s="49"/>
      <c r="U812" s="50"/>
    </row>
    <row r="813" spans="1:21" x14ac:dyDescent="0.35">
      <c r="A813" s="1">
        <v>2</v>
      </c>
      <c r="B813" s="2" t="s">
        <v>1782</v>
      </c>
      <c r="C813" s="4"/>
      <c r="D813" s="51"/>
      <c r="E813" s="67"/>
      <c r="F813" s="38">
        <v>8</v>
      </c>
      <c r="G813" s="58">
        <v>2</v>
      </c>
      <c r="H813" s="39" t="s">
        <v>1782</v>
      </c>
      <c r="I813" s="59" t="s">
        <v>1783</v>
      </c>
      <c r="J813" s="41"/>
      <c r="K813" s="41"/>
      <c r="L813" s="41"/>
      <c r="M813" s="41"/>
      <c r="N813" s="42"/>
      <c r="O813" s="42"/>
      <c r="P813" s="42"/>
      <c r="Q813" s="42"/>
      <c r="R813" s="42"/>
      <c r="S813" s="42"/>
      <c r="T813" s="42"/>
      <c r="U813" s="43"/>
    </row>
    <row r="814" spans="1:21" ht="130.5" x14ac:dyDescent="0.35">
      <c r="A814" s="1">
        <v>3</v>
      </c>
      <c r="B814" s="2" t="s">
        <v>1784</v>
      </c>
      <c r="C814" s="44" t="s">
        <v>50</v>
      </c>
      <c r="D814" s="51">
        <v>90843</v>
      </c>
      <c r="E814" s="4" t="s">
        <v>45</v>
      </c>
      <c r="F814" s="4" t="s">
        <v>1059</v>
      </c>
      <c r="G814" s="58">
        <v>2</v>
      </c>
      <c r="H814" s="46" t="s">
        <v>1784</v>
      </c>
      <c r="I814" s="47" t="s">
        <v>1785</v>
      </c>
      <c r="J814" s="48"/>
      <c r="K814" s="48"/>
      <c r="L814" s="49"/>
      <c r="M814" s="49"/>
      <c r="N814" s="49"/>
      <c r="O814" s="49"/>
      <c r="P814" s="49"/>
      <c r="Q814" s="49"/>
      <c r="R814" s="49"/>
      <c r="S814" s="49"/>
      <c r="T814" s="49">
        <v>1</v>
      </c>
      <c r="U814" s="50" t="s">
        <v>1031</v>
      </c>
    </row>
    <row r="815" spans="1:21" x14ac:dyDescent="0.35">
      <c r="A815" s="1">
        <v>4</v>
      </c>
      <c r="B815" s="2" t="s">
        <v>1786</v>
      </c>
      <c r="C815" s="44"/>
      <c r="D815" s="51"/>
      <c r="E815" s="4"/>
      <c r="F815" s="52" t="s">
        <v>1062</v>
      </c>
      <c r="G815" s="58">
        <v>2</v>
      </c>
      <c r="H815" s="53" t="s">
        <v>1786</v>
      </c>
      <c r="I815" s="54" t="s">
        <v>762</v>
      </c>
      <c r="J815" s="55"/>
      <c r="K815" s="56">
        <v>1</v>
      </c>
      <c r="L815" s="56">
        <v>1</v>
      </c>
      <c r="M815" s="56"/>
      <c r="N815" s="56"/>
      <c r="O815" s="56"/>
      <c r="P815" s="56"/>
      <c r="Q815" s="56"/>
      <c r="R815" s="56">
        <v>1</v>
      </c>
      <c r="S815" s="56">
        <v>1</v>
      </c>
      <c r="T815" s="49"/>
      <c r="U815" s="50"/>
    </row>
    <row r="816" spans="1:21" ht="101.5" x14ac:dyDescent="0.35">
      <c r="A816" s="1">
        <v>3</v>
      </c>
      <c r="B816" s="2" t="s">
        <v>1787</v>
      </c>
      <c r="C816" s="44" t="s">
        <v>50</v>
      </c>
      <c r="D816" s="51">
        <v>94570</v>
      </c>
      <c r="E816" s="4" t="s">
        <v>45</v>
      </c>
      <c r="F816" s="4" t="s">
        <v>1065</v>
      </c>
      <c r="G816" s="25">
        <v>2</v>
      </c>
      <c r="H816" s="46" t="s">
        <v>1787</v>
      </c>
      <c r="I816" s="47" t="s">
        <v>1019</v>
      </c>
      <c r="J816" s="48"/>
      <c r="K816" s="48"/>
      <c r="L816" s="49"/>
      <c r="M816" s="49"/>
      <c r="N816" s="49"/>
      <c r="O816" s="49"/>
      <c r="P816" s="49"/>
      <c r="Q816" s="49"/>
      <c r="R816" s="49"/>
      <c r="S816" s="49"/>
      <c r="T816" s="49">
        <v>3.75</v>
      </c>
      <c r="U816" s="50" t="s">
        <v>47</v>
      </c>
    </row>
    <row r="817" spans="1:21" x14ac:dyDescent="0.35">
      <c r="A817" s="1">
        <v>4</v>
      </c>
      <c r="B817" s="2" t="s">
        <v>1788</v>
      </c>
      <c r="C817" s="44"/>
      <c r="D817" s="51"/>
      <c r="E817" s="4"/>
      <c r="F817" s="52" t="s">
        <v>1068</v>
      </c>
      <c r="G817" s="25">
        <v>2</v>
      </c>
      <c r="H817" s="53" t="s">
        <v>1788</v>
      </c>
      <c r="I817" s="54" t="s">
        <v>1789</v>
      </c>
      <c r="J817" s="55"/>
      <c r="K817" s="56">
        <v>1</v>
      </c>
      <c r="L817" s="56">
        <v>2.5</v>
      </c>
      <c r="M817" s="56"/>
      <c r="N817" s="56">
        <v>1.5</v>
      </c>
      <c r="O817" s="56"/>
      <c r="P817" s="56"/>
      <c r="Q817" s="56"/>
      <c r="R817" s="56">
        <v>3.75</v>
      </c>
      <c r="S817" s="56">
        <v>3.75</v>
      </c>
      <c r="T817" s="49"/>
      <c r="U817" s="50"/>
    </row>
    <row r="818" spans="1:21" ht="130.5" x14ac:dyDescent="0.35">
      <c r="A818" s="1">
        <v>3</v>
      </c>
      <c r="B818" s="2" t="s">
        <v>1790</v>
      </c>
      <c r="C818" s="44" t="s">
        <v>50</v>
      </c>
      <c r="D818" s="51">
        <v>90842</v>
      </c>
      <c r="E818" s="4" t="s">
        <v>45</v>
      </c>
      <c r="F818" s="4" t="s">
        <v>1071</v>
      </c>
      <c r="G818" s="58">
        <v>2</v>
      </c>
      <c r="H818" s="46" t="s">
        <v>1790</v>
      </c>
      <c r="I818" s="47" t="s">
        <v>1791</v>
      </c>
      <c r="J818" s="48"/>
      <c r="K818" s="48"/>
      <c r="L818" s="49"/>
      <c r="M818" s="49"/>
      <c r="N818" s="49"/>
      <c r="O818" s="49"/>
      <c r="P818" s="49"/>
      <c r="Q818" s="49"/>
      <c r="R818" s="49"/>
      <c r="S818" s="49"/>
      <c r="T818" s="49">
        <v>1</v>
      </c>
      <c r="U818" s="50" t="s">
        <v>1031</v>
      </c>
    </row>
    <row r="819" spans="1:21" x14ac:dyDescent="0.35">
      <c r="A819" s="1">
        <v>4</v>
      </c>
      <c r="B819" s="2" t="s">
        <v>1792</v>
      </c>
      <c r="C819" s="44"/>
      <c r="D819" s="51"/>
      <c r="E819" s="4"/>
      <c r="F819" s="52" t="s">
        <v>1074</v>
      </c>
      <c r="G819" s="58">
        <v>2</v>
      </c>
      <c r="H819" s="53" t="s">
        <v>1792</v>
      </c>
      <c r="I819" s="54" t="s">
        <v>765</v>
      </c>
      <c r="J819" s="55"/>
      <c r="K819" s="56">
        <v>1</v>
      </c>
      <c r="L819" s="56">
        <v>1</v>
      </c>
      <c r="M819" s="56"/>
      <c r="N819" s="56"/>
      <c r="O819" s="56"/>
      <c r="P819" s="56"/>
      <c r="Q819" s="56"/>
      <c r="R819" s="56">
        <v>1</v>
      </c>
      <c r="S819" s="56">
        <v>1</v>
      </c>
      <c r="T819" s="49"/>
      <c r="U819" s="50"/>
    </row>
    <row r="820" spans="1:21" x14ac:dyDescent="0.35">
      <c r="A820" s="1">
        <v>2</v>
      </c>
      <c r="B820" s="2" t="s">
        <v>1793</v>
      </c>
      <c r="C820" s="4"/>
      <c r="D820" s="51"/>
      <c r="E820" s="67"/>
      <c r="F820" s="38">
        <v>9</v>
      </c>
      <c r="G820" s="25">
        <v>2</v>
      </c>
      <c r="H820" s="39" t="s">
        <v>1793</v>
      </c>
      <c r="I820" s="59" t="s">
        <v>1573</v>
      </c>
      <c r="J820" s="41"/>
      <c r="K820" s="41"/>
      <c r="L820" s="41"/>
      <c r="M820" s="41"/>
      <c r="N820" s="42"/>
      <c r="O820" s="42"/>
      <c r="P820" s="42"/>
      <c r="Q820" s="42"/>
      <c r="R820" s="42"/>
      <c r="S820" s="42"/>
      <c r="T820" s="42"/>
      <c r="U820" s="43"/>
    </row>
    <row r="821" spans="1:21" ht="58" x14ac:dyDescent="0.35">
      <c r="A821" s="1">
        <v>3</v>
      </c>
      <c r="B821" s="2" t="s">
        <v>1794</v>
      </c>
      <c r="C821" s="44" t="s">
        <v>50</v>
      </c>
      <c r="D821" s="51">
        <v>86899</v>
      </c>
      <c r="E821" s="4" t="s">
        <v>45</v>
      </c>
      <c r="F821" s="4" t="s">
        <v>1094</v>
      </c>
      <c r="G821" s="25">
        <v>2</v>
      </c>
      <c r="H821" s="46" t="s">
        <v>1794</v>
      </c>
      <c r="I821" s="47" t="s">
        <v>1795</v>
      </c>
      <c r="J821" s="48"/>
      <c r="K821" s="48"/>
      <c r="L821" s="49"/>
      <c r="M821" s="49"/>
      <c r="N821" s="49"/>
      <c r="O821" s="49"/>
      <c r="P821" s="49"/>
      <c r="Q821" s="49"/>
      <c r="R821" s="49"/>
      <c r="S821" s="49"/>
      <c r="T821" s="49">
        <v>1</v>
      </c>
      <c r="U821" s="50" t="s">
        <v>1031</v>
      </c>
    </row>
    <row r="822" spans="1:21" x14ac:dyDescent="0.35">
      <c r="A822" s="1">
        <v>4</v>
      </c>
      <c r="B822" s="2" t="s">
        <v>1796</v>
      </c>
      <c r="C822" s="44"/>
      <c r="D822" s="51"/>
      <c r="E822" s="4"/>
      <c r="F822" s="52" t="s">
        <v>1097</v>
      </c>
      <c r="G822" s="25">
        <v>2</v>
      </c>
      <c r="H822" s="53" t="s">
        <v>1796</v>
      </c>
      <c r="I822" s="54"/>
      <c r="J822" s="55"/>
      <c r="K822" s="56">
        <v>1</v>
      </c>
      <c r="L822" s="56">
        <v>1</v>
      </c>
      <c r="M822" s="56"/>
      <c r="N822" s="56"/>
      <c r="O822" s="56"/>
      <c r="P822" s="56"/>
      <c r="Q822" s="56"/>
      <c r="R822" s="56">
        <v>1</v>
      </c>
      <c r="S822" s="56">
        <v>1</v>
      </c>
      <c r="T822" s="49"/>
      <c r="U822" s="50"/>
    </row>
    <row r="823" spans="1:21" ht="58" x14ac:dyDescent="0.35">
      <c r="A823" s="1">
        <v>3</v>
      </c>
      <c r="B823" s="2" t="s">
        <v>1797</v>
      </c>
      <c r="C823" s="44" t="s">
        <v>50</v>
      </c>
      <c r="D823" s="51">
        <v>86906</v>
      </c>
      <c r="E823" s="4" t="s">
        <v>45</v>
      </c>
      <c r="F823" s="4" t="s">
        <v>1129</v>
      </c>
      <c r="G823" s="25">
        <v>2</v>
      </c>
      <c r="H823" s="46" t="s">
        <v>1797</v>
      </c>
      <c r="I823" s="47" t="s">
        <v>1585</v>
      </c>
      <c r="J823" s="48"/>
      <c r="K823" s="48"/>
      <c r="L823" s="49"/>
      <c r="M823" s="49"/>
      <c r="N823" s="49"/>
      <c r="O823" s="49"/>
      <c r="P823" s="49"/>
      <c r="Q823" s="49"/>
      <c r="R823" s="49"/>
      <c r="S823" s="49"/>
      <c r="T823" s="49">
        <v>1</v>
      </c>
      <c r="U823" s="50" t="s">
        <v>1031</v>
      </c>
    </row>
    <row r="824" spans="1:21" x14ac:dyDescent="0.35">
      <c r="A824" s="1">
        <v>4</v>
      </c>
      <c r="B824" s="2" t="s">
        <v>1798</v>
      </c>
      <c r="C824" s="44"/>
      <c r="D824" s="51"/>
      <c r="E824" s="4"/>
      <c r="F824" s="52" t="s">
        <v>1132</v>
      </c>
      <c r="G824" s="25">
        <v>2</v>
      </c>
      <c r="H824" s="53" t="s">
        <v>1798</v>
      </c>
      <c r="I824" s="54"/>
      <c r="J824" s="55"/>
      <c r="K824" s="56">
        <v>1</v>
      </c>
      <c r="L824" s="56">
        <v>1</v>
      </c>
      <c r="M824" s="56"/>
      <c r="N824" s="56"/>
      <c r="O824" s="56"/>
      <c r="P824" s="56"/>
      <c r="Q824" s="56"/>
      <c r="R824" s="56">
        <v>1</v>
      </c>
      <c r="S824" s="56">
        <v>1</v>
      </c>
      <c r="T824" s="49"/>
      <c r="U824" s="50"/>
    </row>
    <row r="825" spans="1:21" ht="43.5" x14ac:dyDescent="0.35">
      <c r="A825" s="1">
        <v>3</v>
      </c>
      <c r="B825" s="2" t="s">
        <v>1799</v>
      </c>
      <c r="C825" s="44" t="s">
        <v>44</v>
      </c>
      <c r="D825" s="51">
        <v>10</v>
      </c>
      <c r="E825" s="4" t="s">
        <v>45</v>
      </c>
      <c r="F825" s="4" t="s">
        <v>1135</v>
      </c>
      <c r="G825" s="25">
        <v>2</v>
      </c>
      <c r="H825" s="46" t="s">
        <v>1799</v>
      </c>
      <c r="I825" s="47" t="s">
        <v>1576</v>
      </c>
      <c r="J825" s="48"/>
      <c r="K825" s="48"/>
      <c r="L825" s="49"/>
      <c r="M825" s="49"/>
      <c r="N825" s="49"/>
      <c r="O825" s="49"/>
      <c r="P825" s="49"/>
      <c r="Q825" s="49"/>
      <c r="R825" s="49"/>
      <c r="S825" s="49"/>
      <c r="T825" s="49">
        <v>1.24</v>
      </c>
      <c r="U825" s="50" t="s">
        <v>47</v>
      </c>
    </row>
    <row r="826" spans="1:21" x14ac:dyDescent="0.35">
      <c r="A826" s="1">
        <v>4</v>
      </c>
      <c r="B826" s="2" t="s">
        <v>1800</v>
      </c>
      <c r="C826" s="44"/>
      <c r="D826" s="51"/>
      <c r="E826" s="4"/>
      <c r="F826" s="52" t="s">
        <v>1138</v>
      </c>
      <c r="G826" s="25">
        <v>2</v>
      </c>
      <c r="H826" s="53" t="s">
        <v>1800</v>
      </c>
      <c r="I826" s="54"/>
      <c r="J826" s="55"/>
      <c r="K826" s="56">
        <v>1</v>
      </c>
      <c r="L826" s="56">
        <v>1.65</v>
      </c>
      <c r="M826" s="56"/>
      <c r="N826" s="56">
        <v>0.75</v>
      </c>
      <c r="O826" s="56"/>
      <c r="P826" s="56"/>
      <c r="Q826" s="56"/>
      <c r="R826" s="56">
        <v>1.2374999999999998</v>
      </c>
      <c r="S826" s="56">
        <v>1.24</v>
      </c>
      <c r="T826" s="49"/>
      <c r="U826" s="50"/>
    </row>
    <row r="827" spans="1:21" ht="101.5" x14ac:dyDescent="0.35">
      <c r="A827" s="1">
        <v>3</v>
      </c>
      <c r="B827" s="2" t="s">
        <v>1801</v>
      </c>
      <c r="C827" s="44" t="s">
        <v>50</v>
      </c>
      <c r="D827" s="51">
        <v>95472</v>
      </c>
      <c r="E827" s="4" t="s">
        <v>45</v>
      </c>
      <c r="F827" s="4" t="s">
        <v>1141</v>
      </c>
      <c r="G827" s="25">
        <v>2</v>
      </c>
      <c r="H827" s="46" t="s">
        <v>1801</v>
      </c>
      <c r="I827" s="47" t="s">
        <v>1802</v>
      </c>
      <c r="J827" s="48"/>
      <c r="K827" s="48"/>
      <c r="L827" s="49"/>
      <c r="M827" s="49"/>
      <c r="N827" s="49"/>
      <c r="O827" s="49"/>
      <c r="P827" s="49"/>
      <c r="Q827" s="49"/>
      <c r="R827" s="49"/>
      <c r="S827" s="49"/>
      <c r="T827" s="49">
        <v>1</v>
      </c>
      <c r="U827" s="50" t="s">
        <v>1031</v>
      </c>
    </row>
    <row r="828" spans="1:21" x14ac:dyDescent="0.35">
      <c r="A828" s="1">
        <v>4</v>
      </c>
      <c r="B828" s="2" t="s">
        <v>1803</v>
      </c>
      <c r="C828" s="44"/>
      <c r="D828" s="51"/>
      <c r="E828" s="4"/>
      <c r="F828" s="52" t="s">
        <v>1145</v>
      </c>
      <c r="G828" s="25">
        <v>2</v>
      </c>
      <c r="H828" s="53" t="s">
        <v>1803</v>
      </c>
      <c r="I828" s="54"/>
      <c r="J828" s="55"/>
      <c r="K828" s="56">
        <v>1</v>
      </c>
      <c r="L828" s="56">
        <v>1</v>
      </c>
      <c r="M828" s="56"/>
      <c r="N828" s="56"/>
      <c r="O828" s="56"/>
      <c r="P828" s="56"/>
      <c r="Q828" s="56"/>
      <c r="R828" s="56">
        <v>1</v>
      </c>
      <c r="S828" s="56">
        <v>1</v>
      </c>
      <c r="T828" s="49"/>
      <c r="U828" s="50"/>
    </row>
    <row r="829" spans="1:21" x14ac:dyDescent="0.35">
      <c r="A829" s="1">
        <v>2</v>
      </c>
      <c r="B829" s="2" t="s">
        <v>1804</v>
      </c>
      <c r="C829" s="4"/>
      <c r="D829" s="51"/>
      <c r="E829" s="67"/>
      <c r="F829" s="38">
        <v>10</v>
      </c>
      <c r="G829" s="25">
        <v>2</v>
      </c>
      <c r="H829" s="39" t="s">
        <v>1804</v>
      </c>
      <c r="I829" s="59" t="s">
        <v>1805</v>
      </c>
      <c r="J829" s="41"/>
      <c r="K829" s="41"/>
      <c r="L829" s="41"/>
      <c r="M829" s="41"/>
      <c r="N829" s="42"/>
      <c r="O829" s="42"/>
      <c r="P829" s="42"/>
      <c r="Q829" s="42"/>
      <c r="R829" s="42"/>
      <c r="S829" s="42"/>
      <c r="T829" s="42"/>
      <c r="U829" s="43"/>
    </row>
    <row r="830" spans="1:21" ht="43.5" x14ac:dyDescent="0.35">
      <c r="A830" s="1">
        <v>3</v>
      </c>
      <c r="B830" s="2" t="s">
        <v>1806</v>
      </c>
      <c r="C830" s="44" t="s">
        <v>50</v>
      </c>
      <c r="D830" s="51">
        <v>96620</v>
      </c>
      <c r="E830" s="4" t="s">
        <v>45</v>
      </c>
      <c r="F830" s="4" t="s">
        <v>1173</v>
      </c>
      <c r="G830" s="25">
        <v>2</v>
      </c>
      <c r="H830" s="46" t="s">
        <v>1806</v>
      </c>
      <c r="I830" s="47" t="s">
        <v>1315</v>
      </c>
      <c r="J830" s="48"/>
      <c r="K830" s="48"/>
      <c r="L830" s="49"/>
      <c r="M830" s="49"/>
      <c r="N830" s="49"/>
      <c r="O830" s="49"/>
      <c r="P830" s="49"/>
      <c r="Q830" s="49"/>
      <c r="R830" s="49"/>
      <c r="S830" s="49"/>
      <c r="T830" s="49">
        <v>0.82</v>
      </c>
      <c r="U830" s="50" t="s">
        <v>101</v>
      </c>
    </row>
    <row r="831" spans="1:21" x14ac:dyDescent="0.35">
      <c r="A831" s="1">
        <v>4</v>
      </c>
      <c r="B831" s="2" t="s">
        <v>1807</v>
      </c>
      <c r="C831" s="44"/>
      <c r="D831" s="51"/>
      <c r="E831" s="4"/>
      <c r="F831" s="52" t="s">
        <v>1176</v>
      </c>
      <c r="G831" s="25">
        <v>2</v>
      </c>
      <c r="H831" s="53" t="s">
        <v>1807</v>
      </c>
      <c r="I831" s="57"/>
      <c r="J831" s="55"/>
      <c r="K831" s="56">
        <v>1</v>
      </c>
      <c r="L831" s="56">
        <v>16.3</v>
      </c>
      <c r="M831" s="56"/>
      <c r="N831" s="56">
        <v>0.05</v>
      </c>
      <c r="O831" s="56"/>
      <c r="P831" s="56"/>
      <c r="Q831" s="56"/>
      <c r="R831" s="56">
        <v>0.81500000000000006</v>
      </c>
      <c r="S831" s="56">
        <v>0.82</v>
      </c>
      <c r="T831" s="49"/>
      <c r="U831" s="50"/>
    </row>
    <row r="832" spans="1:21" ht="130.5" x14ac:dyDescent="0.35">
      <c r="A832" s="1">
        <v>3</v>
      </c>
      <c r="B832" s="2" t="s">
        <v>1808</v>
      </c>
      <c r="C832" s="44" t="s">
        <v>50</v>
      </c>
      <c r="D832" s="51">
        <v>94439</v>
      </c>
      <c r="E832" s="4" t="s">
        <v>45</v>
      </c>
      <c r="F832" s="4" t="s">
        <v>1178</v>
      </c>
      <c r="G832" s="58">
        <v>2</v>
      </c>
      <c r="H832" s="46" t="s">
        <v>1808</v>
      </c>
      <c r="I832" s="47" t="s">
        <v>1331</v>
      </c>
      <c r="J832" s="48"/>
      <c r="K832" s="48"/>
      <c r="L832" s="49"/>
      <c r="M832" s="49"/>
      <c r="N832" s="49"/>
      <c r="O832" s="49"/>
      <c r="P832" s="49"/>
      <c r="Q832" s="49"/>
      <c r="R832" s="49"/>
      <c r="S832" s="49"/>
      <c r="T832" s="49">
        <v>16.3</v>
      </c>
      <c r="U832" s="50" t="s">
        <v>47</v>
      </c>
    </row>
    <row r="833" spans="1:21" x14ac:dyDescent="0.35">
      <c r="A833" s="1">
        <v>4</v>
      </c>
      <c r="B833" s="2" t="s">
        <v>1809</v>
      </c>
      <c r="C833" s="44"/>
      <c r="D833" s="51"/>
      <c r="E833" s="4"/>
      <c r="F833" s="52" t="s">
        <v>1181</v>
      </c>
      <c r="G833" s="58">
        <v>2</v>
      </c>
      <c r="H833" s="53" t="s">
        <v>1809</v>
      </c>
      <c r="I833" s="57"/>
      <c r="J833" s="55"/>
      <c r="K833" s="56">
        <v>1</v>
      </c>
      <c r="L833" s="56">
        <v>16.3</v>
      </c>
      <c r="M833" s="56"/>
      <c r="N833" s="56"/>
      <c r="O833" s="56"/>
      <c r="P833" s="56"/>
      <c r="Q833" s="56"/>
      <c r="R833" s="56">
        <v>16.3</v>
      </c>
      <c r="S833" s="56">
        <v>16.3</v>
      </c>
      <c r="T833" s="49"/>
      <c r="U833" s="50"/>
    </row>
    <row r="834" spans="1:21" ht="81.75" customHeight="1" x14ac:dyDescent="0.35">
      <c r="A834" s="1">
        <v>3</v>
      </c>
      <c r="B834" s="2" t="s">
        <v>1810</v>
      </c>
      <c r="C834" s="44" t="s">
        <v>50</v>
      </c>
      <c r="D834" s="51">
        <v>87258</v>
      </c>
      <c r="E834" s="4" t="s">
        <v>45</v>
      </c>
      <c r="F834" s="4" t="s">
        <v>1182</v>
      </c>
      <c r="G834" s="58">
        <v>2</v>
      </c>
      <c r="H834" s="46" t="s">
        <v>1810</v>
      </c>
      <c r="I834" s="47" t="s">
        <v>1346</v>
      </c>
      <c r="J834" s="48"/>
      <c r="K834" s="48"/>
      <c r="L834" s="49"/>
      <c r="M834" s="49"/>
      <c r="N834" s="49"/>
      <c r="O834" s="49"/>
      <c r="P834" s="49"/>
      <c r="Q834" s="49"/>
      <c r="R834" s="49"/>
      <c r="S834" s="49"/>
      <c r="T834" s="49">
        <v>16.3</v>
      </c>
      <c r="U834" s="50" t="s">
        <v>47</v>
      </c>
    </row>
    <row r="835" spans="1:21" x14ac:dyDescent="0.35">
      <c r="A835" s="1">
        <v>4</v>
      </c>
      <c r="B835" s="2" t="s">
        <v>1811</v>
      </c>
      <c r="C835" s="44"/>
      <c r="D835" s="51"/>
      <c r="E835" s="4"/>
      <c r="F835" s="52" t="s">
        <v>1185</v>
      </c>
      <c r="G835" s="58">
        <v>2</v>
      </c>
      <c r="H835" s="53" t="s">
        <v>1811</v>
      </c>
      <c r="I835" s="57"/>
      <c r="J835" s="55"/>
      <c r="K835" s="56">
        <v>1</v>
      </c>
      <c r="L835" s="56">
        <v>16.3</v>
      </c>
      <c r="M835" s="56"/>
      <c r="N835" s="56"/>
      <c r="O835" s="56"/>
      <c r="P835" s="56"/>
      <c r="Q835" s="56"/>
      <c r="R835" s="56">
        <v>16.3</v>
      </c>
      <c r="S835" s="56">
        <v>16.3</v>
      </c>
      <c r="T835" s="49"/>
      <c r="U835" s="50"/>
    </row>
    <row r="836" spans="1:21" x14ac:dyDescent="0.35">
      <c r="A836" s="1">
        <v>2</v>
      </c>
      <c r="B836" s="2" t="s">
        <v>1812</v>
      </c>
      <c r="C836" s="4"/>
      <c r="D836" s="51"/>
      <c r="E836" s="4"/>
      <c r="F836" s="38">
        <v>11</v>
      </c>
      <c r="G836" s="58">
        <v>2</v>
      </c>
      <c r="H836" s="39" t="s">
        <v>1812</v>
      </c>
      <c r="I836" s="59" t="s">
        <v>1058</v>
      </c>
      <c r="J836" s="41"/>
      <c r="K836" s="41"/>
      <c r="L836" s="41"/>
      <c r="M836" s="41"/>
      <c r="N836" s="42"/>
      <c r="O836" s="42"/>
      <c r="P836" s="42"/>
      <c r="Q836" s="42"/>
      <c r="R836" s="42"/>
      <c r="S836" s="42"/>
      <c r="T836" s="42"/>
      <c r="U836" s="43"/>
    </row>
    <row r="837" spans="1:21" ht="43.5" x14ac:dyDescent="0.35">
      <c r="A837" s="1">
        <v>3</v>
      </c>
      <c r="B837" s="2" t="s">
        <v>1813</v>
      </c>
      <c r="C837" s="44" t="s">
        <v>50</v>
      </c>
      <c r="D837" s="51">
        <v>88484</v>
      </c>
      <c r="E837" s="4" t="s">
        <v>45</v>
      </c>
      <c r="F837" s="4" t="s">
        <v>1314</v>
      </c>
      <c r="G837" s="58">
        <v>2</v>
      </c>
      <c r="H837" s="46" t="s">
        <v>1813</v>
      </c>
      <c r="I837" s="47" t="s">
        <v>1077</v>
      </c>
      <c r="J837" s="48" t="s">
        <v>1078</v>
      </c>
      <c r="K837" s="48"/>
      <c r="L837" s="49"/>
      <c r="M837" s="49"/>
      <c r="N837" s="49"/>
      <c r="O837" s="49"/>
      <c r="P837" s="49"/>
      <c r="Q837" s="49"/>
      <c r="R837" s="49"/>
      <c r="S837" s="49"/>
      <c r="T837" s="49">
        <v>16.3</v>
      </c>
      <c r="U837" s="50" t="s">
        <v>47</v>
      </c>
    </row>
    <row r="838" spans="1:21" x14ac:dyDescent="0.35">
      <c r="A838" s="1">
        <v>4</v>
      </c>
      <c r="B838" s="2" t="s">
        <v>1814</v>
      </c>
      <c r="C838" s="44"/>
      <c r="D838" s="51"/>
      <c r="E838" s="4"/>
      <c r="F838" s="52" t="s">
        <v>1317</v>
      </c>
      <c r="G838" s="58">
        <v>2</v>
      </c>
      <c r="H838" s="53" t="s">
        <v>1814</v>
      </c>
      <c r="I838" s="54" t="s">
        <v>1081</v>
      </c>
      <c r="J838" s="55"/>
      <c r="K838" s="56">
        <v>1</v>
      </c>
      <c r="L838" s="56">
        <v>16.3</v>
      </c>
      <c r="M838" s="56"/>
      <c r="N838" s="56"/>
      <c r="O838" s="56"/>
      <c r="P838" s="56"/>
      <c r="Q838" s="56"/>
      <c r="R838" s="56">
        <v>16.3</v>
      </c>
      <c r="S838" s="56">
        <v>16.3</v>
      </c>
      <c r="T838" s="49"/>
      <c r="U838" s="50"/>
    </row>
    <row r="839" spans="1:21" ht="43.5" x14ac:dyDescent="0.35">
      <c r="A839" s="1">
        <v>3</v>
      </c>
      <c r="B839" s="2" t="s">
        <v>1815</v>
      </c>
      <c r="C839" s="44" t="s">
        <v>50</v>
      </c>
      <c r="D839" s="51">
        <v>88494</v>
      </c>
      <c r="E839" s="4" t="s">
        <v>45</v>
      </c>
      <c r="F839" s="4" t="s">
        <v>1330</v>
      </c>
      <c r="G839" s="58">
        <v>2</v>
      </c>
      <c r="H839" s="46" t="s">
        <v>1815</v>
      </c>
      <c r="I839" s="47" t="s">
        <v>1084</v>
      </c>
      <c r="J839" s="48"/>
      <c r="K839" s="48"/>
      <c r="L839" s="49"/>
      <c r="M839" s="49"/>
      <c r="N839" s="49"/>
      <c r="O839" s="49"/>
      <c r="P839" s="49"/>
      <c r="Q839" s="49"/>
      <c r="R839" s="49"/>
      <c r="S839" s="49"/>
      <c r="T839" s="49">
        <v>16.3</v>
      </c>
      <c r="U839" s="50" t="s">
        <v>47</v>
      </c>
    </row>
    <row r="840" spans="1:21" x14ac:dyDescent="0.35">
      <c r="A840" s="1">
        <v>4</v>
      </c>
      <c r="B840" s="2" t="s">
        <v>1816</v>
      </c>
      <c r="C840" s="44"/>
      <c r="D840" s="51"/>
      <c r="E840" s="4"/>
      <c r="F840" s="52" t="s">
        <v>1333</v>
      </c>
      <c r="G840" s="58">
        <v>2</v>
      </c>
      <c r="H840" s="53" t="s">
        <v>1816</v>
      </c>
      <c r="I840" s="54" t="s">
        <v>1087</v>
      </c>
      <c r="J840" s="55"/>
      <c r="K840" s="56">
        <v>1</v>
      </c>
      <c r="L840" s="56">
        <v>16.3</v>
      </c>
      <c r="M840" s="56"/>
      <c r="N840" s="56"/>
      <c r="O840" s="56"/>
      <c r="P840" s="56"/>
      <c r="Q840" s="56"/>
      <c r="R840" s="56">
        <v>16.3</v>
      </c>
      <c r="S840" s="56">
        <v>16.3</v>
      </c>
      <c r="T840" s="49"/>
      <c r="U840" s="50"/>
    </row>
    <row r="841" spans="1:21" ht="43.5" x14ac:dyDescent="0.35">
      <c r="A841" s="1">
        <v>3</v>
      </c>
      <c r="B841" s="2" t="s">
        <v>1817</v>
      </c>
      <c r="C841" s="44" t="s">
        <v>50</v>
      </c>
      <c r="D841" s="51">
        <v>88488</v>
      </c>
      <c r="E841" s="4" t="s">
        <v>45</v>
      </c>
      <c r="F841" s="4" t="s">
        <v>1345</v>
      </c>
      <c r="G841" s="58">
        <v>2</v>
      </c>
      <c r="H841" s="46" t="s">
        <v>1817</v>
      </c>
      <c r="I841" s="47" t="s">
        <v>1090</v>
      </c>
      <c r="J841" s="48"/>
      <c r="K841" s="48"/>
      <c r="L841" s="49"/>
      <c r="M841" s="49"/>
      <c r="N841" s="49"/>
      <c r="O841" s="49"/>
      <c r="P841" s="49"/>
      <c r="Q841" s="49"/>
      <c r="R841" s="49"/>
      <c r="S841" s="49"/>
      <c r="T841" s="49">
        <v>16.3</v>
      </c>
      <c r="U841" s="50" t="s">
        <v>47</v>
      </c>
    </row>
    <row r="842" spans="1:21" x14ac:dyDescent="0.35">
      <c r="A842" s="1">
        <v>4</v>
      </c>
      <c r="B842" s="2" t="s">
        <v>1818</v>
      </c>
      <c r="C842" s="44"/>
      <c r="D842" s="51"/>
      <c r="E842" s="4"/>
      <c r="F842" s="52" t="s">
        <v>1348</v>
      </c>
      <c r="G842" s="58">
        <v>2</v>
      </c>
      <c r="H842" s="53" t="s">
        <v>1818</v>
      </c>
      <c r="I842" s="54" t="s">
        <v>1087</v>
      </c>
      <c r="J842" s="55"/>
      <c r="K842" s="56">
        <v>1</v>
      </c>
      <c r="L842" s="56">
        <v>16.3</v>
      </c>
      <c r="M842" s="56"/>
      <c r="N842" s="56"/>
      <c r="O842" s="56"/>
      <c r="P842" s="56"/>
      <c r="Q842" s="56"/>
      <c r="R842" s="56">
        <v>16.3</v>
      </c>
      <c r="S842" s="56">
        <v>16.3</v>
      </c>
      <c r="T842" s="49"/>
      <c r="U842" s="50"/>
    </row>
    <row r="843" spans="1:21" x14ac:dyDescent="0.35">
      <c r="A843" s="1">
        <v>2</v>
      </c>
      <c r="B843" s="2" t="s">
        <v>1819</v>
      </c>
      <c r="C843" s="4"/>
      <c r="D843" s="51"/>
      <c r="E843" s="4"/>
      <c r="F843" s="38">
        <v>12</v>
      </c>
      <c r="G843" s="58">
        <v>2</v>
      </c>
      <c r="H843" s="39" t="s">
        <v>1819</v>
      </c>
      <c r="I843" s="59" t="s">
        <v>1172</v>
      </c>
      <c r="J843" s="41"/>
      <c r="K843" s="41"/>
      <c r="L843" s="41"/>
      <c r="M843" s="41"/>
      <c r="N843" s="42"/>
      <c r="O843" s="42"/>
      <c r="P843" s="42"/>
      <c r="Q843" s="42"/>
      <c r="R843" s="42"/>
      <c r="S843" s="42"/>
      <c r="T843" s="42"/>
      <c r="U843" s="43"/>
    </row>
    <row r="844" spans="1:21" ht="72.5" x14ac:dyDescent="0.35">
      <c r="A844" s="1">
        <v>3</v>
      </c>
      <c r="B844" s="2" t="s">
        <v>1820</v>
      </c>
      <c r="C844" s="44" t="s">
        <v>50</v>
      </c>
      <c r="D844" s="51">
        <v>92868</v>
      </c>
      <c r="E844" s="4" t="s">
        <v>45</v>
      </c>
      <c r="F844" s="4" t="s">
        <v>1384</v>
      </c>
      <c r="G844" s="58">
        <v>2</v>
      </c>
      <c r="H844" s="46" t="s">
        <v>1820</v>
      </c>
      <c r="I844" s="47" t="s">
        <v>1174</v>
      </c>
      <c r="J844" s="48"/>
      <c r="K844" s="48"/>
      <c r="L844" s="49"/>
      <c r="M844" s="49"/>
      <c r="N844" s="49"/>
      <c r="O844" s="49"/>
      <c r="P844" s="49"/>
      <c r="Q844" s="49"/>
      <c r="R844" s="49"/>
      <c r="S844" s="49"/>
      <c r="T844" s="49">
        <v>14</v>
      </c>
      <c r="U844" s="50" t="s">
        <v>1031</v>
      </c>
    </row>
    <row r="845" spans="1:21" x14ac:dyDescent="0.35">
      <c r="A845" s="1">
        <v>4</v>
      </c>
      <c r="B845" s="2" t="s">
        <v>1821</v>
      </c>
      <c r="C845" s="44"/>
      <c r="D845" s="51"/>
      <c r="E845" s="4"/>
      <c r="F845" s="52" t="s">
        <v>1387</v>
      </c>
      <c r="G845" s="58">
        <v>2</v>
      </c>
      <c r="H845" s="53" t="s">
        <v>1821</v>
      </c>
      <c r="I845" s="54" t="s">
        <v>1177</v>
      </c>
      <c r="J845" s="55"/>
      <c r="K845" s="56">
        <v>1</v>
      </c>
      <c r="L845" s="56">
        <v>14</v>
      </c>
      <c r="M845" s="56"/>
      <c r="N845" s="56"/>
      <c r="O845" s="56"/>
      <c r="P845" s="56"/>
      <c r="Q845" s="56"/>
      <c r="R845" s="56">
        <v>14</v>
      </c>
      <c r="S845" s="56">
        <v>14</v>
      </c>
      <c r="T845" s="49"/>
      <c r="U845" s="50"/>
    </row>
    <row r="846" spans="1:21" ht="58" x14ac:dyDescent="0.35">
      <c r="A846" s="1">
        <v>3</v>
      </c>
      <c r="B846" s="2" t="s">
        <v>1822</v>
      </c>
      <c r="C846" s="44" t="s">
        <v>50</v>
      </c>
      <c r="D846" s="51">
        <v>91943</v>
      </c>
      <c r="E846" s="4" t="s">
        <v>45</v>
      </c>
      <c r="F846" s="4" t="s">
        <v>1392</v>
      </c>
      <c r="G846" s="58">
        <v>2</v>
      </c>
      <c r="H846" s="46" t="s">
        <v>1822</v>
      </c>
      <c r="I846" s="47" t="s">
        <v>1823</v>
      </c>
      <c r="J846" s="48"/>
      <c r="K846" s="48"/>
      <c r="L846" s="49"/>
      <c r="M846" s="49"/>
      <c r="N846" s="49"/>
      <c r="O846" s="49"/>
      <c r="P846" s="49"/>
      <c r="Q846" s="49"/>
      <c r="R846" s="49"/>
      <c r="S846" s="49"/>
      <c r="T846" s="49">
        <v>6</v>
      </c>
      <c r="U846" s="50" t="s">
        <v>1031</v>
      </c>
    </row>
    <row r="847" spans="1:21" x14ac:dyDescent="0.35">
      <c r="A847" s="1">
        <v>4</v>
      </c>
      <c r="B847" s="2" t="s">
        <v>1824</v>
      </c>
      <c r="C847" s="44"/>
      <c r="D847" s="51"/>
      <c r="E847" s="4"/>
      <c r="F847" s="52" t="s">
        <v>1395</v>
      </c>
      <c r="G847" s="58">
        <v>2</v>
      </c>
      <c r="H847" s="53" t="s">
        <v>1824</v>
      </c>
      <c r="I847" s="54" t="s">
        <v>1177</v>
      </c>
      <c r="J847" s="55"/>
      <c r="K847" s="56">
        <v>1</v>
      </c>
      <c r="L847" s="56">
        <v>6</v>
      </c>
      <c r="M847" s="56"/>
      <c r="N847" s="56"/>
      <c r="O847" s="56"/>
      <c r="P847" s="56"/>
      <c r="Q847" s="56"/>
      <c r="R847" s="56">
        <v>6</v>
      </c>
      <c r="S847" s="56">
        <v>6</v>
      </c>
      <c r="T847" s="49"/>
      <c r="U847" s="50"/>
    </row>
    <row r="848" spans="1:21" ht="43.5" x14ac:dyDescent="0.35">
      <c r="A848" s="1">
        <v>3</v>
      </c>
      <c r="B848" s="2" t="s">
        <v>1825</v>
      </c>
      <c r="C848" s="44" t="s">
        <v>50</v>
      </c>
      <c r="D848" s="51">
        <v>91936</v>
      </c>
      <c r="E848" s="4" t="s">
        <v>45</v>
      </c>
      <c r="F848" s="4" t="s">
        <v>1407</v>
      </c>
      <c r="G848" s="58">
        <v>2</v>
      </c>
      <c r="H848" s="46" t="s">
        <v>1825</v>
      </c>
      <c r="I848" s="47" t="s">
        <v>1826</v>
      </c>
      <c r="J848" s="48"/>
      <c r="K848" s="48"/>
      <c r="L848" s="49"/>
      <c r="M848" s="49"/>
      <c r="N848" s="49"/>
      <c r="O848" s="49"/>
      <c r="P848" s="49"/>
      <c r="Q848" s="49"/>
      <c r="R848" s="49"/>
      <c r="S848" s="49"/>
      <c r="T848" s="49">
        <v>4</v>
      </c>
      <c r="U848" s="50" t="s">
        <v>1031</v>
      </c>
    </row>
    <row r="849" spans="1:21" x14ac:dyDescent="0.35">
      <c r="A849" s="1">
        <v>4</v>
      </c>
      <c r="B849" s="2" t="s">
        <v>1827</v>
      </c>
      <c r="C849" s="44"/>
      <c r="D849" s="51"/>
      <c r="E849" s="4"/>
      <c r="F849" s="52" t="s">
        <v>1410</v>
      </c>
      <c r="G849" s="58">
        <v>2</v>
      </c>
      <c r="H849" s="53" t="s">
        <v>1827</v>
      </c>
      <c r="I849" s="54" t="s">
        <v>1177</v>
      </c>
      <c r="J849" s="55"/>
      <c r="K849" s="56">
        <v>1</v>
      </c>
      <c r="L849" s="56">
        <v>4</v>
      </c>
      <c r="M849" s="56"/>
      <c r="N849" s="56"/>
      <c r="O849" s="56"/>
      <c r="P849" s="56"/>
      <c r="Q849" s="56"/>
      <c r="R849" s="56">
        <v>4</v>
      </c>
      <c r="S849" s="56">
        <v>4</v>
      </c>
      <c r="T849" s="49"/>
      <c r="U849" s="50"/>
    </row>
    <row r="850" spans="1:21" ht="72.5" x14ac:dyDescent="0.35">
      <c r="A850" s="1">
        <v>3</v>
      </c>
      <c r="B850" s="2" t="s">
        <v>1828</v>
      </c>
      <c r="C850" s="44" t="s">
        <v>50</v>
      </c>
      <c r="D850" s="51">
        <v>91926</v>
      </c>
      <c r="E850" s="4" t="s">
        <v>45</v>
      </c>
      <c r="F850" s="4" t="s">
        <v>1418</v>
      </c>
      <c r="G850" s="58">
        <v>2</v>
      </c>
      <c r="H850" s="46" t="s">
        <v>1828</v>
      </c>
      <c r="I850" s="47" t="s">
        <v>1188</v>
      </c>
      <c r="J850" s="48"/>
      <c r="K850" s="48"/>
      <c r="L850" s="49"/>
      <c r="M850" s="49"/>
      <c r="N850" s="49"/>
      <c r="O850" s="49"/>
      <c r="P850" s="49"/>
      <c r="Q850" s="49"/>
      <c r="R850" s="49"/>
      <c r="S850" s="49"/>
      <c r="T850" s="49">
        <v>124.2</v>
      </c>
      <c r="U850" s="50" t="s">
        <v>87</v>
      </c>
    </row>
    <row r="851" spans="1:21" x14ac:dyDescent="0.35">
      <c r="A851" s="1">
        <v>4</v>
      </c>
      <c r="B851" s="2" t="s">
        <v>1829</v>
      </c>
      <c r="C851" s="44"/>
      <c r="D851" s="51"/>
      <c r="E851" s="4"/>
      <c r="F851" s="52" t="s">
        <v>1421</v>
      </c>
      <c r="G851" s="58">
        <v>2</v>
      </c>
      <c r="H851" s="53" t="s">
        <v>1829</v>
      </c>
      <c r="I851" s="54" t="s">
        <v>1177</v>
      </c>
      <c r="J851" s="55"/>
      <c r="K851" s="56">
        <v>3</v>
      </c>
      <c r="L851" s="56">
        <v>41.4</v>
      </c>
      <c r="M851" s="56"/>
      <c r="N851" s="56"/>
      <c r="O851" s="56"/>
      <c r="P851" s="56"/>
      <c r="Q851" s="56"/>
      <c r="R851" s="56">
        <v>41.4</v>
      </c>
      <c r="S851" s="56">
        <v>124.2</v>
      </c>
      <c r="T851" s="49"/>
      <c r="U851" s="50"/>
    </row>
    <row r="852" spans="1:21" ht="72.5" x14ac:dyDescent="0.35">
      <c r="A852" s="1">
        <v>3</v>
      </c>
      <c r="B852" s="2" t="s">
        <v>1830</v>
      </c>
      <c r="C852" s="44" t="s">
        <v>50</v>
      </c>
      <c r="D852" s="51">
        <v>91924</v>
      </c>
      <c r="E852" s="4" t="s">
        <v>45</v>
      </c>
      <c r="F852" s="4" t="s">
        <v>1423</v>
      </c>
      <c r="G852" s="58">
        <v>2</v>
      </c>
      <c r="H852" s="46" t="s">
        <v>1830</v>
      </c>
      <c r="I852" s="47" t="s">
        <v>1183</v>
      </c>
      <c r="J852" s="48"/>
      <c r="K852" s="48"/>
      <c r="L852" s="49"/>
      <c r="M852" s="49"/>
      <c r="N852" s="49"/>
      <c r="O852" s="49"/>
      <c r="P852" s="49"/>
      <c r="Q852" s="49"/>
      <c r="R852" s="49"/>
      <c r="S852" s="49"/>
      <c r="T852" s="49">
        <v>87</v>
      </c>
      <c r="U852" s="50" t="s">
        <v>87</v>
      </c>
    </row>
    <row r="853" spans="1:21" x14ac:dyDescent="0.35">
      <c r="A853" s="1">
        <v>4</v>
      </c>
      <c r="B853" s="2" t="s">
        <v>1831</v>
      </c>
      <c r="C853" s="44"/>
      <c r="D853" s="51"/>
      <c r="E853" s="4"/>
      <c r="F853" s="52" t="s">
        <v>1426</v>
      </c>
      <c r="G853" s="58">
        <v>2</v>
      </c>
      <c r="H853" s="53" t="s">
        <v>1831</v>
      </c>
      <c r="I853" s="54" t="s">
        <v>1177</v>
      </c>
      <c r="J853" s="55"/>
      <c r="K853" s="56">
        <v>1</v>
      </c>
      <c r="L853" s="56">
        <v>87</v>
      </c>
      <c r="M853" s="56"/>
      <c r="N853" s="56"/>
      <c r="O853" s="56"/>
      <c r="P853" s="56"/>
      <c r="Q853" s="56"/>
      <c r="R853" s="56">
        <v>87</v>
      </c>
      <c r="S853" s="56">
        <v>87</v>
      </c>
      <c r="T853" s="49"/>
      <c r="U853" s="50"/>
    </row>
    <row r="854" spans="1:21" ht="72.5" x14ac:dyDescent="0.35">
      <c r="A854" s="1">
        <v>3</v>
      </c>
      <c r="B854" s="2" t="s">
        <v>1832</v>
      </c>
      <c r="C854" s="44" t="s">
        <v>50</v>
      </c>
      <c r="D854" s="51">
        <v>91930</v>
      </c>
      <c r="E854" s="4" t="s">
        <v>45</v>
      </c>
      <c r="F854" s="4" t="s">
        <v>1428</v>
      </c>
      <c r="G854" s="58">
        <v>2</v>
      </c>
      <c r="H854" s="46" t="s">
        <v>1832</v>
      </c>
      <c r="I854" s="47" t="s">
        <v>1833</v>
      </c>
      <c r="J854" s="48"/>
      <c r="K854" s="48"/>
      <c r="L854" s="49"/>
      <c r="M854" s="49"/>
      <c r="N854" s="49"/>
      <c r="O854" s="49"/>
      <c r="P854" s="49"/>
      <c r="Q854" s="49"/>
      <c r="R854" s="49"/>
      <c r="S854" s="49"/>
      <c r="T854" s="49">
        <v>94.2</v>
      </c>
      <c r="U854" s="50" t="s">
        <v>87</v>
      </c>
    </row>
    <row r="855" spans="1:21" x14ac:dyDescent="0.35">
      <c r="A855" s="1">
        <v>4</v>
      </c>
      <c r="B855" s="2" t="s">
        <v>1834</v>
      </c>
      <c r="C855" s="44"/>
      <c r="D855" s="51"/>
      <c r="E855" s="4"/>
      <c r="F855" s="52" t="s">
        <v>1431</v>
      </c>
      <c r="G855" s="58">
        <v>2</v>
      </c>
      <c r="H855" s="53" t="s">
        <v>1834</v>
      </c>
      <c r="I855" s="54" t="s">
        <v>1177</v>
      </c>
      <c r="J855" s="55"/>
      <c r="K855" s="56">
        <v>1</v>
      </c>
      <c r="L855" s="56">
        <v>94.2</v>
      </c>
      <c r="M855" s="56"/>
      <c r="N855" s="56"/>
      <c r="O855" s="56"/>
      <c r="P855" s="56"/>
      <c r="Q855" s="56"/>
      <c r="R855" s="56">
        <v>94.2</v>
      </c>
      <c r="S855" s="56">
        <v>94.2</v>
      </c>
      <c r="T855" s="49"/>
      <c r="U855" s="50"/>
    </row>
    <row r="856" spans="1:21" ht="43.5" x14ac:dyDescent="0.35">
      <c r="A856" s="1">
        <v>3</v>
      </c>
      <c r="B856" s="2" t="s">
        <v>1835</v>
      </c>
      <c r="C856" s="44" t="s">
        <v>50</v>
      </c>
      <c r="D856" s="51">
        <v>39773</v>
      </c>
      <c r="E856" s="4" t="s">
        <v>1217</v>
      </c>
      <c r="F856" s="4" t="s">
        <v>1435</v>
      </c>
      <c r="G856" s="58">
        <v>2</v>
      </c>
      <c r="H856" s="46" t="s">
        <v>1835</v>
      </c>
      <c r="I856" s="47" t="s">
        <v>1219</v>
      </c>
      <c r="J856" s="48"/>
      <c r="K856" s="48"/>
      <c r="L856" s="49"/>
      <c r="M856" s="49"/>
      <c r="N856" s="49"/>
      <c r="O856" s="49"/>
      <c r="P856" s="49"/>
      <c r="Q856" s="49"/>
      <c r="R856" s="49"/>
      <c r="S856" s="49"/>
      <c r="T856" s="49">
        <v>1</v>
      </c>
      <c r="U856" s="50" t="s">
        <v>1220</v>
      </c>
    </row>
    <row r="857" spans="1:21" x14ac:dyDescent="0.35">
      <c r="A857" s="1">
        <v>4</v>
      </c>
      <c r="B857" s="2" t="s">
        <v>1836</v>
      </c>
      <c r="C857" s="44"/>
      <c r="D857" s="51"/>
      <c r="E857" s="4"/>
      <c r="F857" s="52" t="s">
        <v>1438</v>
      </c>
      <c r="G857" s="58">
        <v>2</v>
      </c>
      <c r="H857" s="53" t="s">
        <v>1836</v>
      </c>
      <c r="I857" s="54" t="s">
        <v>1177</v>
      </c>
      <c r="J857" s="55"/>
      <c r="K857" s="56">
        <v>1</v>
      </c>
      <c r="L857" s="56">
        <v>1</v>
      </c>
      <c r="M857" s="56"/>
      <c r="N857" s="56"/>
      <c r="O857" s="56"/>
      <c r="P857" s="56"/>
      <c r="Q857" s="56"/>
      <c r="R857" s="56">
        <v>1</v>
      </c>
      <c r="S857" s="56">
        <v>1</v>
      </c>
      <c r="T857" s="49"/>
      <c r="U857" s="50"/>
    </row>
    <row r="858" spans="1:21" ht="58" x14ac:dyDescent="0.35">
      <c r="A858" s="1">
        <v>3</v>
      </c>
      <c r="B858" s="2" t="s">
        <v>1837</v>
      </c>
      <c r="C858" s="44" t="s">
        <v>50</v>
      </c>
      <c r="D858" s="51">
        <v>101890</v>
      </c>
      <c r="E858" s="4" t="s">
        <v>45</v>
      </c>
      <c r="F858" s="4" t="s">
        <v>1444</v>
      </c>
      <c r="G858" s="58">
        <v>2</v>
      </c>
      <c r="H858" s="46" t="s">
        <v>1837</v>
      </c>
      <c r="I858" s="47" t="s">
        <v>1225</v>
      </c>
      <c r="J858" s="48"/>
      <c r="K858" s="48"/>
      <c r="L858" s="49"/>
      <c r="M858" s="49"/>
      <c r="N858" s="49"/>
      <c r="O858" s="49"/>
      <c r="P858" s="49"/>
      <c r="Q858" s="49"/>
      <c r="R858" s="49"/>
      <c r="S858" s="49"/>
      <c r="T858" s="49">
        <v>6</v>
      </c>
      <c r="U858" s="50" t="s">
        <v>1031</v>
      </c>
    </row>
    <row r="859" spans="1:21" x14ac:dyDescent="0.35">
      <c r="A859" s="1">
        <v>4</v>
      </c>
      <c r="B859" s="2" t="s">
        <v>1838</v>
      </c>
      <c r="C859" s="44"/>
      <c r="D859" s="51"/>
      <c r="E859" s="4"/>
      <c r="F859" s="52" t="s">
        <v>1447</v>
      </c>
      <c r="G859" s="58">
        <v>2</v>
      </c>
      <c r="H859" s="53" t="s">
        <v>1838</v>
      </c>
      <c r="I859" s="54" t="s">
        <v>1177</v>
      </c>
      <c r="J859" s="55"/>
      <c r="K859" s="56">
        <v>1</v>
      </c>
      <c r="L859" s="56">
        <v>6</v>
      </c>
      <c r="M859" s="56"/>
      <c r="N859" s="56"/>
      <c r="O859" s="56"/>
      <c r="P859" s="56"/>
      <c r="Q859" s="56"/>
      <c r="R859" s="56">
        <v>6</v>
      </c>
      <c r="S859" s="56">
        <v>6</v>
      </c>
      <c r="T859" s="49"/>
      <c r="U859" s="50"/>
    </row>
    <row r="860" spans="1:21" ht="61.5" customHeight="1" x14ac:dyDescent="0.35">
      <c r="A860" s="1">
        <v>3</v>
      </c>
      <c r="B860" s="2" t="s">
        <v>1839</v>
      </c>
      <c r="C860" s="44" t="s">
        <v>50</v>
      </c>
      <c r="D860" s="51">
        <v>39470</v>
      </c>
      <c r="E860" s="4" t="s">
        <v>1217</v>
      </c>
      <c r="F860" s="4" t="s">
        <v>1453</v>
      </c>
      <c r="G860" s="58">
        <v>2</v>
      </c>
      <c r="H860" s="46" t="s">
        <v>1839</v>
      </c>
      <c r="I860" s="47" t="s">
        <v>1840</v>
      </c>
      <c r="J860" s="48"/>
      <c r="K860" s="48"/>
      <c r="L860" s="49"/>
      <c r="M860" s="49"/>
      <c r="N860" s="49"/>
      <c r="O860" s="49"/>
      <c r="P860" s="49"/>
      <c r="Q860" s="49"/>
      <c r="R860" s="49"/>
      <c r="S860" s="49"/>
      <c r="T860" s="49">
        <v>2</v>
      </c>
      <c r="U860" s="50" t="s">
        <v>1220</v>
      </c>
    </row>
    <row r="861" spans="1:21" x14ac:dyDescent="0.35">
      <c r="A861" s="1">
        <v>4</v>
      </c>
      <c r="B861" s="2" t="s">
        <v>1841</v>
      </c>
      <c r="C861" s="44"/>
      <c r="D861" s="51"/>
      <c r="E861" s="4"/>
      <c r="F861" s="52" t="s">
        <v>1456</v>
      </c>
      <c r="G861" s="58">
        <v>2</v>
      </c>
      <c r="H861" s="53" t="s">
        <v>1841</v>
      </c>
      <c r="I861" s="54" t="s">
        <v>1177</v>
      </c>
      <c r="J861" s="55"/>
      <c r="K861" s="56">
        <v>1</v>
      </c>
      <c r="L861" s="56">
        <v>2</v>
      </c>
      <c r="M861" s="56"/>
      <c r="N861" s="56"/>
      <c r="O861" s="56"/>
      <c r="P861" s="56"/>
      <c r="Q861" s="56"/>
      <c r="R861" s="56">
        <v>2</v>
      </c>
      <c r="S861" s="56">
        <v>2</v>
      </c>
      <c r="T861" s="49"/>
      <c r="U861" s="50"/>
    </row>
    <row r="862" spans="1:21" ht="43.5" x14ac:dyDescent="0.35">
      <c r="A862" s="1">
        <v>3</v>
      </c>
      <c r="B862" s="2" t="s">
        <v>1842</v>
      </c>
      <c r="C862" s="44" t="s">
        <v>50</v>
      </c>
      <c r="D862" s="51">
        <v>39450</v>
      </c>
      <c r="E862" s="4" t="s">
        <v>1217</v>
      </c>
      <c r="F862" s="4" t="s">
        <v>1464</v>
      </c>
      <c r="G862" s="58">
        <v>2</v>
      </c>
      <c r="H862" s="46" t="s">
        <v>1842</v>
      </c>
      <c r="I862" s="47" t="s">
        <v>1843</v>
      </c>
      <c r="J862" s="48"/>
      <c r="K862" s="48"/>
      <c r="L862" s="49"/>
      <c r="M862" s="49"/>
      <c r="N862" s="49"/>
      <c r="O862" s="49"/>
      <c r="P862" s="49"/>
      <c r="Q862" s="49"/>
      <c r="R862" s="49"/>
      <c r="S862" s="49"/>
      <c r="T862" s="49">
        <v>2</v>
      </c>
      <c r="U862" s="50" t="s">
        <v>1220</v>
      </c>
    </row>
    <row r="863" spans="1:21" x14ac:dyDescent="0.35">
      <c r="A863" s="1">
        <v>4</v>
      </c>
      <c r="B863" s="2" t="s">
        <v>1844</v>
      </c>
      <c r="C863" s="44"/>
      <c r="D863" s="51"/>
      <c r="E863" s="4"/>
      <c r="F863" s="52" t="s">
        <v>1467</v>
      </c>
      <c r="G863" s="58">
        <v>2</v>
      </c>
      <c r="H863" s="53" t="s">
        <v>1844</v>
      </c>
      <c r="I863" s="54" t="s">
        <v>1177</v>
      </c>
      <c r="J863" s="55"/>
      <c r="K863" s="56">
        <v>1</v>
      </c>
      <c r="L863" s="56">
        <v>2</v>
      </c>
      <c r="M863" s="56"/>
      <c r="N863" s="56"/>
      <c r="O863" s="56"/>
      <c r="P863" s="56"/>
      <c r="Q863" s="56"/>
      <c r="R863" s="56">
        <v>2</v>
      </c>
      <c r="S863" s="56">
        <v>2</v>
      </c>
      <c r="T863" s="49"/>
      <c r="U863" s="50"/>
    </row>
    <row r="864" spans="1:21" ht="58" x14ac:dyDescent="0.35">
      <c r="A864" s="1">
        <v>3</v>
      </c>
      <c r="B864" s="2" t="s">
        <v>1845</v>
      </c>
      <c r="C864" s="44" t="s">
        <v>50</v>
      </c>
      <c r="D864" s="51">
        <v>91953</v>
      </c>
      <c r="E864" s="4" t="s">
        <v>45</v>
      </c>
      <c r="F864" s="4" t="s">
        <v>1469</v>
      </c>
      <c r="G864" s="58">
        <v>2</v>
      </c>
      <c r="H864" s="46" t="s">
        <v>1845</v>
      </c>
      <c r="I864" s="47" t="s">
        <v>1240</v>
      </c>
      <c r="J864" s="48"/>
      <c r="K864" s="48"/>
      <c r="L864" s="49"/>
      <c r="M864" s="49"/>
      <c r="N864" s="49"/>
      <c r="O864" s="49"/>
      <c r="P864" s="49"/>
      <c r="Q864" s="49"/>
      <c r="R864" s="49"/>
      <c r="S864" s="49"/>
      <c r="T864" s="49">
        <v>2</v>
      </c>
      <c r="U864" s="50" t="s">
        <v>1031</v>
      </c>
    </row>
    <row r="865" spans="1:21" x14ac:dyDescent="0.35">
      <c r="A865" s="1">
        <v>4</v>
      </c>
      <c r="B865" s="2" t="s">
        <v>1846</v>
      </c>
      <c r="C865" s="44"/>
      <c r="D865" s="51"/>
      <c r="E865" s="4"/>
      <c r="F865" s="52" t="s">
        <v>1472</v>
      </c>
      <c r="G865" s="58">
        <v>2</v>
      </c>
      <c r="H865" s="53" t="s">
        <v>1846</v>
      </c>
      <c r="I865" s="54" t="s">
        <v>1177</v>
      </c>
      <c r="J865" s="55"/>
      <c r="K865" s="56">
        <v>1</v>
      </c>
      <c r="L865" s="56">
        <v>2</v>
      </c>
      <c r="M865" s="56"/>
      <c r="N865" s="56"/>
      <c r="O865" s="56"/>
      <c r="P865" s="56"/>
      <c r="Q865" s="56"/>
      <c r="R865" s="56">
        <v>2</v>
      </c>
      <c r="S865" s="56">
        <v>2</v>
      </c>
      <c r="T865" s="49"/>
      <c r="U865" s="50"/>
    </row>
    <row r="866" spans="1:21" ht="58" x14ac:dyDescent="0.35">
      <c r="A866" s="1">
        <v>3</v>
      </c>
      <c r="B866" s="2" t="s">
        <v>1847</v>
      </c>
      <c r="C866" s="44" t="s">
        <v>50</v>
      </c>
      <c r="D866" s="51">
        <v>91961</v>
      </c>
      <c r="E866" s="4" t="s">
        <v>45</v>
      </c>
      <c r="F866" s="4" t="s">
        <v>1848</v>
      </c>
      <c r="G866" s="58">
        <v>2</v>
      </c>
      <c r="H866" s="46" t="s">
        <v>1847</v>
      </c>
      <c r="I866" s="47" t="s">
        <v>1849</v>
      </c>
      <c r="J866" s="48"/>
      <c r="K866" s="48"/>
      <c r="L866" s="49"/>
      <c r="M866" s="49"/>
      <c r="N866" s="49"/>
      <c r="O866" s="49"/>
      <c r="P866" s="49"/>
      <c r="Q866" s="49"/>
      <c r="R866" s="49"/>
      <c r="S866" s="49"/>
      <c r="T866" s="49">
        <v>2</v>
      </c>
      <c r="U866" s="50" t="s">
        <v>1031</v>
      </c>
    </row>
    <row r="867" spans="1:21" x14ac:dyDescent="0.35">
      <c r="A867" s="1">
        <v>4</v>
      </c>
      <c r="B867" s="2" t="s">
        <v>1850</v>
      </c>
      <c r="C867" s="44"/>
      <c r="D867" s="51"/>
      <c r="E867" s="4"/>
      <c r="F867" s="52" t="s">
        <v>1851</v>
      </c>
      <c r="G867" s="58">
        <v>2</v>
      </c>
      <c r="H867" s="53" t="s">
        <v>1850</v>
      </c>
      <c r="I867" s="54" t="s">
        <v>1177</v>
      </c>
      <c r="J867" s="55"/>
      <c r="K867" s="56">
        <v>1</v>
      </c>
      <c r="L867" s="56">
        <v>2</v>
      </c>
      <c r="M867" s="56"/>
      <c r="N867" s="56"/>
      <c r="O867" s="56"/>
      <c r="P867" s="56"/>
      <c r="Q867" s="56"/>
      <c r="R867" s="56">
        <v>2</v>
      </c>
      <c r="S867" s="56">
        <v>2</v>
      </c>
      <c r="T867" s="49"/>
      <c r="U867" s="50"/>
    </row>
    <row r="868" spans="1:21" ht="58" x14ac:dyDescent="0.35">
      <c r="A868" s="1">
        <v>3</v>
      </c>
      <c r="B868" s="2" t="s">
        <v>1852</v>
      </c>
      <c r="C868" s="44" t="s">
        <v>50</v>
      </c>
      <c r="D868" s="51">
        <v>92000</v>
      </c>
      <c r="E868" s="4" t="s">
        <v>45</v>
      </c>
      <c r="F868" s="4" t="s">
        <v>1853</v>
      </c>
      <c r="G868" s="58">
        <v>2</v>
      </c>
      <c r="H868" s="46" t="s">
        <v>1852</v>
      </c>
      <c r="I868" s="47" t="s">
        <v>1250</v>
      </c>
      <c r="J868" s="48"/>
      <c r="K868" s="48"/>
      <c r="L868" s="49"/>
      <c r="M868" s="49"/>
      <c r="N868" s="49"/>
      <c r="O868" s="49"/>
      <c r="P868" s="49"/>
      <c r="Q868" s="49"/>
      <c r="R868" s="49"/>
      <c r="S868" s="49"/>
      <c r="T868" s="49">
        <v>10</v>
      </c>
      <c r="U868" s="50" t="s">
        <v>1031</v>
      </c>
    </row>
    <row r="869" spans="1:21" x14ac:dyDescent="0.35">
      <c r="A869" s="1">
        <v>4</v>
      </c>
      <c r="B869" s="2" t="s">
        <v>1854</v>
      </c>
      <c r="C869" s="44"/>
      <c r="D869" s="51"/>
      <c r="E869" s="4"/>
      <c r="F869" s="52" t="s">
        <v>1855</v>
      </c>
      <c r="G869" s="58">
        <v>2</v>
      </c>
      <c r="H869" s="53" t="s">
        <v>1854</v>
      </c>
      <c r="I869" s="54" t="s">
        <v>1177</v>
      </c>
      <c r="J869" s="55"/>
      <c r="K869" s="56">
        <v>1</v>
      </c>
      <c r="L869" s="56">
        <v>10</v>
      </c>
      <c r="M869" s="56"/>
      <c r="N869" s="56"/>
      <c r="O869" s="56"/>
      <c r="P869" s="56"/>
      <c r="Q869" s="56"/>
      <c r="R869" s="56">
        <v>10</v>
      </c>
      <c r="S869" s="56">
        <v>10</v>
      </c>
      <c r="T869" s="49"/>
      <c r="U869" s="50"/>
    </row>
    <row r="870" spans="1:21" ht="72.5" x14ac:dyDescent="0.35">
      <c r="A870" s="1">
        <v>3</v>
      </c>
      <c r="B870" s="2" t="s">
        <v>1856</v>
      </c>
      <c r="C870" s="44" t="s">
        <v>50</v>
      </c>
      <c r="D870" s="51">
        <v>91834</v>
      </c>
      <c r="E870" s="4" t="s">
        <v>45</v>
      </c>
      <c r="F870" s="4" t="s">
        <v>1857</v>
      </c>
      <c r="G870" s="58">
        <v>2</v>
      </c>
      <c r="H870" s="46" t="s">
        <v>1856</v>
      </c>
      <c r="I870" s="47" t="s">
        <v>1265</v>
      </c>
      <c r="J870" s="48"/>
      <c r="K870" s="48"/>
      <c r="L870" s="49"/>
      <c r="M870" s="49"/>
      <c r="N870" s="49"/>
      <c r="O870" s="49"/>
      <c r="P870" s="49"/>
      <c r="Q870" s="49"/>
      <c r="R870" s="49"/>
      <c r="S870" s="49"/>
      <c r="T870" s="49">
        <v>69.66</v>
      </c>
      <c r="U870" s="50" t="s">
        <v>87</v>
      </c>
    </row>
    <row r="871" spans="1:21" x14ac:dyDescent="0.35">
      <c r="A871" s="1">
        <v>4</v>
      </c>
      <c r="B871" s="2" t="s">
        <v>1858</v>
      </c>
      <c r="C871" s="44"/>
      <c r="D871" s="51"/>
      <c r="E871" s="4"/>
      <c r="F871" s="52" t="s">
        <v>1859</v>
      </c>
      <c r="G871" s="58">
        <v>2</v>
      </c>
      <c r="H871" s="53" t="s">
        <v>1858</v>
      </c>
      <c r="I871" s="54" t="s">
        <v>1177</v>
      </c>
      <c r="J871" s="55"/>
      <c r="K871" s="56">
        <v>1</v>
      </c>
      <c r="L871" s="56">
        <v>69.66</v>
      </c>
      <c r="M871" s="56"/>
      <c r="N871" s="56"/>
      <c r="O871" s="56"/>
      <c r="P871" s="56"/>
      <c r="Q871" s="56"/>
      <c r="R871" s="56">
        <v>69.66</v>
      </c>
      <c r="S871" s="56">
        <v>69.66</v>
      </c>
      <c r="T871" s="49"/>
      <c r="U871" s="50"/>
    </row>
    <row r="872" spans="1:21" ht="72.5" x14ac:dyDescent="0.35">
      <c r="A872" s="1">
        <v>3</v>
      </c>
      <c r="B872" s="2" t="s">
        <v>1860</v>
      </c>
      <c r="C872" s="44" t="s">
        <v>50</v>
      </c>
      <c r="D872" s="51">
        <v>91868</v>
      </c>
      <c r="E872" s="4" t="s">
        <v>45</v>
      </c>
      <c r="F872" s="4" t="s">
        <v>1861</v>
      </c>
      <c r="G872" s="58">
        <v>2</v>
      </c>
      <c r="H872" s="46" t="s">
        <v>1860</v>
      </c>
      <c r="I872" s="47" t="s">
        <v>1862</v>
      </c>
      <c r="J872" s="48"/>
      <c r="K872" s="48"/>
      <c r="L872" s="49"/>
      <c r="M872" s="49"/>
      <c r="N872" s="49"/>
      <c r="O872" s="49"/>
      <c r="P872" s="49"/>
      <c r="Q872" s="49"/>
      <c r="R872" s="49"/>
      <c r="S872" s="49"/>
      <c r="T872" s="49">
        <v>20.95</v>
      </c>
      <c r="U872" s="50" t="s">
        <v>87</v>
      </c>
    </row>
    <row r="873" spans="1:21" x14ac:dyDescent="0.35">
      <c r="A873" s="1">
        <v>4</v>
      </c>
      <c r="B873" s="2" t="s">
        <v>1863</v>
      </c>
      <c r="C873" s="44"/>
      <c r="D873" s="51"/>
      <c r="E873" s="4"/>
      <c r="F873" s="52" t="s">
        <v>1864</v>
      </c>
      <c r="G873" s="58">
        <v>2</v>
      </c>
      <c r="H873" s="53" t="s">
        <v>1863</v>
      </c>
      <c r="I873" s="54" t="s">
        <v>1177</v>
      </c>
      <c r="J873" s="55"/>
      <c r="K873" s="56">
        <v>1</v>
      </c>
      <c r="L873" s="56">
        <v>20.95</v>
      </c>
      <c r="M873" s="56"/>
      <c r="N873" s="56"/>
      <c r="O873" s="56"/>
      <c r="P873" s="56"/>
      <c r="Q873" s="56"/>
      <c r="R873" s="56">
        <v>20.95</v>
      </c>
      <c r="S873" s="56">
        <v>20.95</v>
      </c>
      <c r="T873" s="49"/>
      <c r="U873" s="50"/>
    </row>
    <row r="874" spans="1:21" ht="72.5" x14ac:dyDescent="0.35">
      <c r="A874" s="1">
        <v>3</v>
      </c>
      <c r="B874" s="2" t="s">
        <v>1865</v>
      </c>
      <c r="C874" s="44" t="s">
        <v>50</v>
      </c>
      <c r="D874" s="51">
        <v>101876</v>
      </c>
      <c r="E874" s="4" t="s">
        <v>45</v>
      </c>
      <c r="F874" s="4" t="s">
        <v>1866</v>
      </c>
      <c r="G874" s="58">
        <v>2</v>
      </c>
      <c r="H874" s="46" t="s">
        <v>1865</v>
      </c>
      <c r="I874" s="47" t="s">
        <v>1867</v>
      </c>
      <c r="J874" s="48"/>
      <c r="K874" s="48"/>
      <c r="L874" s="49"/>
      <c r="M874" s="49"/>
      <c r="N874" s="49"/>
      <c r="O874" s="49"/>
      <c r="P874" s="49"/>
      <c r="Q874" s="49"/>
      <c r="R874" s="49"/>
      <c r="S874" s="49"/>
      <c r="T874" s="49">
        <v>1</v>
      </c>
      <c r="U874" s="50" t="s">
        <v>1031</v>
      </c>
    </row>
    <row r="875" spans="1:21" x14ac:dyDescent="0.35">
      <c r="A875" s="1">
        <v>4</v>
      </c>
      <c r="B875" s="2" t="s">
        <v>1868</v>
      </c>
      <c r="C875" s="44"/>
      <c r="D875" s="51"/>
      <c r="E875" s="4"/>
      <c r="F875" s="52" t="s">
        <v>1869</v>
      </c>
      <c r="G875" s="58">
        <v>2</v>
      </c>
      <c r="H875" s="53" t="s">
        <v>1868</v>
      </c>
      <c r="I875" s="54" t="s">
        <v>1177</v>
      </c>
      <c r="J875" s="55"/>
      <c r="K875" s="56">
        <v>1</v>
      </c>
      <c r="L875" s="56">
        <v>1</v>
      </c>
      <c r="M875" s="56"/>
      <c r="N875" s="56"/>
      <c r="O875" s="56"/>
      <c r="P875" s="56"/>
      <c r="Q875" s="56"/>
      <c r="R875" s="56">
        <v>1</v>
      </c>
      <c r="S875" s="56">
        <v>1</v>
      </c>
      <c r="T875" s="49"/>
      <c r="U875" s="50"/>
    </row>
    <row r="876" spans="1:21" ht="72.5" x14ac:dyDescent="0.35">
      <c r="A876" s="1">
        <v>3</v>
      </c>
      <c r="B876" s="2" t="s">
        <v>1870</v>
      </c>
      <c r="C876" s="44" t="s">
        <v>50</v>
      </c>
      <c r="D876" s="51">
        <v>101509</v>
      </c>
      <c r="E876" s="4" t="s">
        <v>45</v>
      </c>
      <c r="F876" s="4" t="s">
        <v>1871</v>
      </c>
      <c r="G876" s="58">
        <v>2</v>
      </c>
      <c r="H876" s="46" t="s">
        <v>1870</v>
      </c>
      <c r="I876" s="47" t="s">
        <v>1300</v>
      </c>
      <c r="J876" s="48"/>
      <c r="K876" s="48"/>
      <c r="L876" s="49"/>
      <c r="M876" s="49"/>
      <c r="N876" s="49"/>
      <c r="O876" s="49"/>
      <c r="P876" s="49"/>
      <c r="Q876" s="49"/>
      <c r="R876" s="49"/>
      <c r="S876" s="49"/>
      <c r="T876" s="49">
        <v>1</v>
      </c>
      <c r="U876" s="50" t="s">
        <v>1031</v>
      </c>
    </row>
    <row r="877" spans="1:21" x14ac:dyDescent="0.35">
      <c r="A877" s="1">
        <v>4</v>
      </c>
      <c r="B877" s="2" t="s">
        <v>1872</v>
      </c>
      <c r="C877" s="44"/>
      <c r="D877" s="51"/>
      <c r="E877" s="4"/>
      <c r="F877" s="52" t="s">
        <v>1873</v>
      </c>
      <c r="G877" s="58">
        <v>2</v>
      </c>
      <c r="H877" s="53" t="s">
        <v>1872</v>
      </c>
      <c r="I877" s="54" t="s">
        <v>1177</v>
      </c>
      <c r="J877" s="55"/>
      <c r="K877" s="56">
        <v>1</v>
      </c>
      <c r="L877" s="56">
        <v>1</v>
      </c>
      <c r="M877" s="56"/>
      <c r="N877" s="56"/>
      <c r="O877" s="56"/>
      <c r="P877" s="56"/>
      <c r="Q877" s="56"/>
      <c r="R877" s="56">
        <v>1</v>
      </c>
      <c r="S877" s="56">
        <v>1</v>
      </c>
      <c r="T877" s="49"/>
      <c r="U877" s="50"/>
    </row>
    <row r="878" spans="1:21" ht="54.75" customHeight="1" x14ac:dyDescent="0.35">
      <c r="A878" s="1">
        <v>3</v>
      </c>
      <c r="B878" s="2" t="s">
        <v>1874</v>
      </c>
      <c r="C878" s="44" t="s">
        <v>50</v>
      </c>
      <c r="D878" s="51">
        <v>5044</v>
      </c>
      <c r="E878" s="4" t="s">
        <v>1217</v>
      </c>
      <c r="F878" s="4" t="s">
        <v>1875</v>
      </c>
      <c r="G878" s="58">
        <v>2</v>
      </c>
      <c r="H878" s="46" t="s">
        <v>1874</v>
      </c>
      <c r="I878" s="47" t="s">
        <v>1305</v>
      </c>
      <c r="J878" s="48"/>
      <c r="K878" s="48"/>
      <c r="L878" s="49"/>
      <c r="M878" s="49"/>
      <c r="N878" s="49"/>
      <c r="O878" s="49"/>
      <c r="P878" s="49"/>
      <c r="Q878" s="49"/>
      <c r="R878" s="49"/>
      <c r="S878" s="49"/>
      <c r="T878" s="49">
        <v>1</v>
      </c>
      <c r="U878" s="50" t="s">
        <v>1220</v>
      </c>
    </row>
    <row r="879" spans="1:21" x14ac:dyDescent="0.35">
      <c r="A879" s="1">
        <v>4</v>
      </c>
      <c r="B879" s="2" t="s">
        <v>1876</v>
      </c>
      <c r="C879" s="44"/>
      <c r="D879" s="51"/>
      <c r="E879" s="4"/>
      <c r="F879" s="52" t="s">
        <v>1877</v>
      </c>
      <c r="G879" s="58">
        <v>2</v>
      </c>
      <c r="H879" s="53" t="s">
        <v>1876</v>
      </c>
      <c r="I879" s="54" t="s">
        <v>1177</v>
      </c>
      <c r="J879" s="55"/>
      <c r="K879" s="56">
        <v>1</v>
      </c>
      <c r="L879" s="56">
        <v>1</v>
      </c>
      <c r="M879" s="56"/>
      <c r="N879" s="56"/>
      <c r="O879" s="56"/>
      <c r="P879" s="56"/>
      <c r="Q879" s="56"/>
      <c r="R879" s="56">
        <v>1</v>
      </c>
      <c r="S879" s="56">
        <v>1</v>
      </c>
      <c r="T879" s="49"/>
      <c r="U879" s="50"/>
    </row>
    <row r="880" spans="1:21" ht="106.5" customHeight="1" x14ac:dyDescent="0.35">
      <c r="A880" s="1">
        <v>3</v>
      </c>
      <c r="B880" s="2" t="s">
        <v>1878</v>
      </c>
      <c r="C880" s="44" t="s">
        <v>50</v>
      </c>
      <c r="D880" s="51">
        <v>97585</v>
      </c>
      <c r="E880" s="4" t="s">
        <v>45</v>
      </c>
      <c r="F880" s="4" t="s">
        <v>1879</v>
      </c>
      <c r="G880" s="58">
        <v>2</v>
      </c>
      <c r="H880" s="46" t="s">
        <v>1878</v>
      </c>
      <c r="I880" s="47" t="s">
        <v>1880</v>
      </c>
      <c r="J880" s="48"/>
      <c r="K880" s="48"/>
      <c r="L880" s="49"/>
      <c r="M880" s="49"/>
      <c r="N880" s="49"/>
      <c r="O880" s="49"/>
      <c r="P880" s="49"/>
      <c r="Q880" s="49"/>
      <c r="R880" s="49"/>
      <c r="S880" s="49"/>
      <c r="T880" s="49">
        <v>6</v>
      </c>
      <c r="U880" s="50" t="s">
        <v>1031</v>
      </c>
    </row>
    <row r="881" spans="1:21" x14ac:dyDescent="0.35">
      <c r="A881" s="1">
        <v>4</v>
      </c>
      <c r="B881" s="2" t="s">
        <v>1881</v>
      </c>
      <c r="C881" s="44"/>
      <c r="D881" s="51"/>
      <c r="E881" s="4"/>
      <c r="F881" s="52" t="s">
        <v>1882</v>
      </c>
      <c r="G881" s="58">
        <v>2</v>
      </c>
      <c r="H881" s="53" t="s">
        <v>1881</v>
      </c>
      <c r="I881" s="54" t="s">
        <v>1177</v>
      </c>
      <c r="J881" s="55"/>
      <c r="K881" s="56">
        <v>1</v>
      </c>
      <c r="L881" s="56">
        <v>6</v>
      </c>
      <c r="M881" s="56"/>
      <c r="N881" s="56"/>
      <c r="O881" s="56"/>
      <c r="P881" s="56"/>
      <c r="Q881" s="56"/>
      <c r="R881" s="56">
        <v>6</v>
      </c>
      <c r="S881" s="56">
        <v>6</v>
      </c>
      <c r="T881" s="49"/>
      <c r="U881" s="50"/>
    </row>
    <row r="882" spans="1:21" ht="58" x14ac:dyDescent="0.35">
      <c r="A882" s="1">
        <v>3</v>
      </c>
      <c r="B882" s="2" t="s">
        <v>1883</v>
      </c>
      <c r="C882" s="44" t="s">
        <v>50</v>
      </c>
      <c r="D882" s="51">
        <v>103782</v>
      </c>
      <c r="E882" s="4" t="s">
        <v>45</v>
      </c>
      <c r="F882" s="4" t="s">
        <v>1884</v>
      </c>
      <c r="G882" s="58">
        <v>2</v>
      </c>
      <c r="H882" s="46" t="s">
        <v>1883</v>
      </c>
      <c r="I882" s="47" t="s">
        <v>1295</v>
      </c>
      <c r="J882" s="48"/>
      <c r="K882" s="48"/>
      <c r="L882" s="49"/>
      <c r="M882" s="49"/>
      <c r="N882" s="49"/>
      <c r="O882" s="49"/>
      <c r="P882" s="49"/>
      <c r="Q882" s="49"/>
      <c r="R882" s="49"/>
      <c r="S882" s="49"/>
      <c r="T882" s="49">
        <v>4</v>
      </c>
      <c r="U882" s="50" t="s">
        <v>1031</v>
      </c>
    </row>
    <row r="883" spans="1:21" x14ac:dyDescent="0.35">
      <c r="A883" s="1">
        <v>4</v>
      </c>
      <c r="B883" s="2" t="s">
        <v>1885</v>
      </c>
      <c r="C883" s="44"/>
      <c r="D883" s="51"/>
      <c r="E883" s="4"/>
      <c r="F883" s="52" t="s">
        <v>1886</v>
      </c>
      <c r="G883" s="58">
        <v>2</v>
      </c>
      <c r="H883" s="53" t="s">
        <v>1885</v>
      </c>
      <c r="I883" s="54" t="s">
        <v>1177</v>
      </c>
      <c r="J883" s="55"/>
      <c r="K883" s="56">
        <v>1</v>
      </c>
      <c r="L883" s="56">
        <v>4</v>
      </c>
      <c r="M883" s="56"/>
      <c r="N883" s="56"/>
      <c r="O883" s="56"/>
      <c r="P883" s="56"/>
      <c r="Q883" s="56"/>
      <c r="R883" s="56">
        <v>4</v>
      </c>
      <c r="S883" s="56">
        <v>4</v>
      </c>
      <c r="T883" s="49"/>
      <c r="U883" s="50"/>
    </row>
    <row r="884" spans="1:21" x14ac:dyDescent="0.35">
      <c r="A884" s="1">
        <v>2</v>
      </c>
      <c r="B884" s="2" t="s">
        <v>1887</v>
      </c>
      <c r="C884" s="4"/>
      <c r="D884" s="51"/>
      <c r="E884" s="4"/>
      <c r="F884" s="38">
        <v>13</v>
      </c>
      <c r="G884" s="58">
        <v>2</v>
      </c>
      <c r="H884" s="39" t="s">
        <v>1887</v>
      </c>
      <c r="I884" s="59" t="s">
        <v>1888</v>
      </c>
      <c r="J884" s="41"/>
      <c r="K884" s="41"/>
      <c r="L884" s="41"/>
      <c r="M884" s="41"/>
      <c r="N884" s="42"/>
      <c r="O884" s="42"/>
      <c r="P884" s="42"/>
      <c r="Q884" s="42"/>
      <c r="R884" s="42"/>
      <c r="S884" s="42"/>
      <c r="T884" s="42"/>
      <c r="U884" s="43"/>
    </row>
    <row r="885" spans="1:21" ht="116" x14ac:dyDescent="0.35">
      <c r="A885" s="1">
        <v>3</v>
      </c>
      <c r="B885" s="2" t="s">
        <v>1889</v>
      </c>
      <c r="C885" s="44" t="s">
        <v>50</v>
      </c>
      <c r="D885" s="51">
        <v>91785</v>
      </c>
      <c r="E885" s="4" t="s">
        <v>45</v>
      </c>
      <c r="F885" s="4" t="s">
        <v>1476</v>
      </c>
      <c r="G885" s="58">
        <v>2</v>
      </c>
      <c r="H885" s="46" t="s">
        <v>1889</v>
      </c>
      <c r="I885" s="47" t="s">
        <v>1477</v>
      </c>
      <c r="J885" s="48"/>
      <c r="K885" s="48"/>
      <c r="L885" s="49"/>
      <c r="M885" s="49"/>
      <c r="N885" s="49"/>
      <c r="O885" s="49"/>
      <c r="P885" s="49"/>
      <c r="Q885" s="49"/>
      <c r="R885" s="49"/>
      <c r="S885" s="49"/>
      <c r="T885" s="49">
        <v>9.5299999999999994</v>
      </c>
      <c r="U885" s="50" t="s">
        <v>87</v>
      </c>
    </row>
    <row r="886" spans="1:21" x14ac:dyDescent="0.35">
      <c r="A886" s="1">
        <v>4</v>
      </c>
      <c r="B886" s="2" t="s">
        <v>1890</v>
      </c>
      <c r="C886" s="44"/>
      <c r="D886" s="51"/>
      <c r="E886" s="4"/>
      <c r="F886" s="52" t="s">
        <v>1479</v>
      </c>
      <c r="G886" s="58">
        <v>2</v>
      </c>
      <c r="H886" s="53" t="s">
        <v>1890</v>
      </c>
      <c r="I886" s="54"/>
      <c r="J886" s="55"/>
      <c r="K886" s="56">
        <v>1</v>
      </c>
      <c r="L886" s="56">
        <v>9.5299999999999994</v>
      </c>
      <c r="M886" s="56"/>
      <c r="N886" s="56"/>
      <c r="O886" s="56"/>
      <c r="P886" s="56"/>
      <c r="Q886" s="56"/>
      <c r="R886" s="56">
        <v>9.5299999999999994</v>
      </c>
      <c r="S886" s="56">
        <v>9.5299999999999994</v>
      </c>
      <c r="T886" s="49"/>
      <c r="U886" s="50"/>
    </row>
    <row r="887" spans="1:21" ht="101.5" x14ac:dyDescent="0.35">
      <c r="A887" s="1">
        <v>3</v>
      </c>
      <c r="B887" s="2" t="s">
        <v>1891</v>
      </c>
      <c r="C887" s="44" t="s">
        <v>50</v>
      </c>
      <c r="D887" s="51">
        <v>91784</v>
      </c>
      <c r="E887" s="4" t="s">
        <v>45</v>
      </c>
      <c r="F887" s="4" t="s">
        <v>1481</v>
      </c>
      <c r="G887" s="58">
        <v>2</v>
      </c>
      <c r="H887" s="46" t="s">
        <v>1891</v>
      </c>
      <c r="I887" s="47" t="s">
        <v>1482</v>
      </c>
      <c r="J887" s="48"/>
      <c r="K887" s="48"/>
      <c r="L887" s="49"/>
      <c r="M887" s="49"/>
      <c r="N887" s="49"/>
      <c r="O887" s="49"/>
      <c r="P887" s="49"/>
      <c r="Q887" s="49"/>
      <c r="R887" s="49"/>
      <c r="S887" s="49"/>
      <c r="T887" s="49">
        <v>11.7</v>
      </c>
      <c r="U887" s="50" t="s">
        <v>87</v>
      </c>
    </row>
    <row r="888" spans="1:21" x14ac:dyDescent="0.35">
      <c r="A888" s="1">
        <v>4</v>
      </c>
      <c r="B888" s="2" t="s">
        <v>1892</v>
      </c>
      <c r="C888" s="44"/>
      <c r="D888" s="51"/>
      <c r="E888" s="4"/>
      <c r="F888" s="52" t="s">
        <v>1484</v>
      </c>
      <c r="G888" s="58">
        <v>2</v>
      </c>
      <c r="H888" s="53" t="s">
        <v>1892</v>
      </c>
      <c r="I888" s="54"/>
      <c r="J888" s="55"/>
      <c r="K888" s="56">
        <v>1</v>
      </c>
      <c r="L888" s="56">
        <v>11.7</v>
      </c>
      <c r="M888" s="56"/>
      <c r="N888" s="56"/>
      <c r="O888" s="56"/>
      <c r="P888" s="56"/>
      <c r="Q888" s="56"/>
      <c r="R888" s="56">
        <v>11.7</v>
      </c>
      <c r="S888" s="56">
        <v>11.7</v>
      </c>
      <c r="T888" s="49"/>
      <c r="U888" s="50"/>
    </row>
    <row r="889" spans="1:21" ht="116" x14ac:dyDescent="0.35">
      <c r="A889" s="1">
        <v>3</v>
      </c>
      <c r="B889" s="2" t="s">
        <v>1893</v>
      </c>
      <c r="C889" s="44" t="s">
        <v>50</v>
      </c>
      <c r="D889" s="51">
        <v>91786</v>
      </c>
      <c r="E889" s="4" t="s">
        <v>45</v>
      </c>
      <c r="F889" s="4" t="s">
        <v>1486</v>
      </c>
      <c r="G889" s="58">
        <v>2</v>
      </c>
      <c r="H889" s="46" t="s">
        <v>1893</v>
      </c>
      <c r="I889" s="47" t="s">
        <v>1487</v>
      </c>
      <c r="J889" s="48"/>
      <c r="K889" s="48"/>
      <c r="L889" s="49"/>
      <c r="M889" s="49"/>
      <c r="N889" s="49"/>
      <c r="O889" s="49"/>
      <c r="P889" s="49"/>
      <c r="Q889" s="49"/>
      <c r="R889" s="49"/>
      <c r="S889" s="49"/>
      <c r="T889" s="49">
        <v>4.5</v>
      </c>
      <c r="U889" s="50" t="s">
        <v>87</v>
      </c>
    </row>
    <row r="890" spans="1:21" x14ac:dyDescent="0.35">
      <c r="A890" s="1">
        <v>4</v>
      </c>
      <c r="B890" s="2" t="s">
        <v>1894</v>
      </c>
      <c r="C890" s="44"/>
      <c r="D890" s="51"/>
      <c r="E890" s="4"/>
      <c r="F890" s="52" t="s">
        <v>1489</v>
      </c>
      <c r="G890" s="58">
        <v>2</v>
      </c>
      <c r="H890" s="53" t="s">
        <v>1894</v>
      </c>
      <c r="I890" s="54"/>
      <c r="J890" s="55"/>
      <c r="K890" s="56">
        <v>1</v>
      </c>
      <c r="L890" s="56">
        <v>4.5</v>
      </c>
      <c r="M890" s="56"/>
      <c r="N890" s="56"/>
      <c r="O890" s="56"/>
      <c r="P890" s="56"/>
      <c r="Q890" s="56"/>
      <c r="R890" s="56">
        <v>4.5</v>
      </c>
      <c r="S890" s="56">
        <v>4.5</v>
      </c>
      <c r="T890" s="49"/>
      <c r="U890" s="50"/>
    </row>
    <row r="891" spans="1:21" ht="87" x14ac:dyDescent="0.35">
      <c r="A891" s="1">
        <v>3</v>
      </c>
      <c r="B891" s="2" t="s">
        <v>1895</v>
      </c>
      <c r="C891" s="44" t="s">
        <v>50</v>
      </c>
      <c r="D891" s="51">
        <v>91787</v>
      </c>
      <c r="E891" s="4" t="s">
        <v>45</v>
      </c>
      <c r="F891" s="4" t="s">
        <v>1491</v>
      </c>
      <c r="G891" s="58">
        <v>2</v>
      </c>
      <c r="H891" s="46" t="s">
        <v>1895</v>
      </c>
      <c r="I891" s="47" t="s">
        <v>1492</v>
      </c>
      <c r="J891" s="48"/>
      <c r="K891" s="48"/>
      <c r="L891" s="49"/>
      <c r="M891" s="49"/>
      <c r="N891" s="49"/>
      <c r="O891" s="49"/>
      <c r="P891" s="49"/>
      <c r="Q891" s="49"/>
      <c r="R891" s="49"/>
      <c r="S891" s="49"/>
      <c r="T891" s="49">
        <v>4.24</v>
      </c>
      <c r="U891" s="50" t="s">
        <v>87</v>
      </c>
    </row>
    <row r="892" spans="1:21" x14ac:dyDescent="0.35">
      <c r="A892" s="1">
        <v>4</v>
      </c>
      <c r="B892" s="2" t="s">
        <v>1896</v>
      </c>
      <c r="C892" s="44"/>
      <c r="D892" s="51"/>
      <c r="E892" s="4"/>
      <c r="F892" s="52" t="s">
        <v>1494</v>
      </c>
      <c r="G892" s="58">
        <v>2</v>
      </c>
      <c r="H892" s="53" t="s">
        <v>1896</v>
      </c>
      <c r="I892" s="54"/>
      <c r="J892" s="55"/>
      <c r="K892" s="56">
        <v>1</v>
      </c>
      <c r="L892" s="56">
        <v>4.24</v>
      </c>
      <c r="M892" s="56"/>
      <c r="N892" s="56"/>
      <c r="O892" s="56"/>
      <c r="P892" s="56"/>
      <c r="Q892" s="56"/>
      <c r="R892" s="56">
        <v>4.24</v>
      </c>
      <c r="S892" s="56">
        <v>4.24</v>
      </c>
      <c r="T892" s="49"/>
      <c r="U892" s="50"/>
    </row>
    <row r="893" spans="1:21" ht="72.5" x14ac:dyDescent="0.35">
      <c r="A893" s="1">
        <v>3</v>
      </c>
      <c r="B893" s="2" t="s">
        <v>1897</v>
      </c>
      <c r="C893" s="44" t="s">
        <v>50</v>
      </c>
      <c r="D893" s="51">
        <v>94792</v>
      </c>
      <c r="E893" s="4" t="s">
        <v>45</v>
      </c>
      <c r="F893" s="4" t="s">
        <v>1496</v>
      </c>
      <c r="G893" s="58">
        <v>2</v>
      </c>
      <c r="H893" s="46" t="s">
        <v>1897</v>
      </c>
      <c r="I893" s="47" t="s">
        <v>1898</v>
      </c>
      <c r="J893" s="48"/>
      <c r="K893" s="48"/>
      <c r="L893" s="49"/>
      <c r="M893" s="49"/>
      <c r="N893" s="49"/>
      <c r="O893" s="49"/>
      <c r="P893" s="49"/>
      <c r="Q893" s="49"/>
      <c r="R893" s="49"/>
      <c r="S893" s="49"/>
      <c r="T893" s="49">
        <v>1</v>
      </c>
      <c r="U893" s="50" t="s">
        <v>1031</v>
      </c>
    </row>
    <row r="894" spans="1:21" x14ac:dyDescent="0.35">
      <c r="A894" s="1">
        <v>4</v>
      </c>
      <c r="B894" s="2" t="s">
        <v>1899</v>
      </c>
      <c r="C894" s="44"/>
      <c r="D894" s="51"/>
      <c r="E894" s="4"/>
      <c r="F894" s="52" t="s">
        <v>1499</v>
      </c>
      <c r="G894" s="58">
        <v>2</v>
      </c>
      <c r="H894" s="53" t="s">
        <v>1899</v>
      </c>
      <c r="I894" s="54"/>
      <c r="J894" s="55"/>
      <c r="K894" s="56">
        <v>1</v>
      </c>
      <c r="L894" s="56">
        <v>1</v>
      </c>
      <c r="M894" s="56"/>
      <c r="N894" s="56"/>
      <c r="O894" s="56"/>
      <c r="P894" s="56"/>
      <c r="Q894" s="56"/>
      <c r="R894" s="56">
        <v>1</v>
      </c>
      <c r="S894" s="56">
        <v>1</v>
      </c>
      <c r="T894" s="49"/>
      <c r="U894" s="50"/>
    </row>
    <row r="895" spans="1:21" ht="58" x14ac:dyDescent="0.35">
      <c r="A895" s="1">
        <v>3</v>
      </c>
      <c r="B895" s="2" t="s">
        <v>1900</v>
      </c>
      <c r="C895" s="44" t="s">
        <v>50</v>
      </c>
      <c r="D895" s="51">
        <v>94490</v>
      </c>
      <c r="E895" s="4" t="s">
        <v>45</v>
      </c>
      <c r="F895" s="4" t="s">
        <v>1501</v>
      </c>
      <c r="G895" s="58">
        <v>2</v>
      </c>
      <c r="H895" s="46" t="s">
        <v>1900</v>
      </c>
      <c r="I895" s="47" t="s">
        <v>1502</v>
      </c>
      <c r="J895" s="48"/>
      <c r="K895" s="48"/>
      <c r="L895" s="49"/>
      <c r="M895" s="49"/>
      <c r="N895" s="49"/>
      <c r="O895" s="49"/>
      <c r="P895" s="49"/>
      <c r="Q895" s="49"/>
      <c r="R895" s="49"/>
      <c r="S895" s="49"/>
      <c r="T895" s="49">
        <v>2</v>
      </c>
      <c r="U895" s="50" t="s">
        <v>1031</v>
      </c>
    </row>
    <row r="896" spans="1:21" x14ac:dyDescent="0.35">
      <c r="A896" s="1">
        <v>4</v>
      </c>
      <c r="B896" s="2" t="s">
        <v>1901</v>
      </c>
      <c r="C896" s="44"/>
      <c r="D896" s="51"/>
      <c r="E896" s="4"/>
      <c r="F896" s="52" t="s">
        <v>1504</v>
      </c>
      <c r="G896" s="58">
        <v>2</v>
      </c>
      <c r="H896" s="53" t="s">
        <v>1901</v>
      </c>
      <c r="I896" s="54"/>
      <c r="J896" s="55"/>
      <c r="K896" s="56">
        <v>1</v>
      </c>
      <c r="L896" s="56">
        <v>2</v>
      </c>
      <c r="M896" s="56"/>
      <c r="N896" s="56"/>
      <c r="O896" s="56"/>
      <c r="P896" s="56"/>
      <c r="Q896" s="56"/>
      <c r="R896" s="56">
        <v>2</v>
      </c>
      <c r="S896" s="56">
        <v>2</v>
      </c>
      <c r="T896" s="49"/>
      <c r="U896" s="50"/>
    </row>
    <row r="897" spans="1:21" ht="58" x14ac:dyDescent="0.35">
      <c r="A897" s="1">
        <v>3</v>
      </c>
      <c r="B897" s="2" t="s">
        <v>1902</v>
      </c>
      <c r="C897" s="44" t="s">
        <v>50</v>
      </c>
      <c r="D897" s="51">
        <v>102613</v>
      </c>
      <c r="E897" s="4" t="s">
        <v>45</v>
      </c>
      <c r="F897" s="4" t="s">
        <v>1506</v>
      </c>
      <c r="G897" s="58">
        <v>2</v>
      </c>
      <c r="H897" s="46" t="s">
        <v>1902</v>
      </c>
      <c r="I897" s="47" t="s">
        <v>1512</v>
      </c>
      <c r="J897" s="48"/>
      <c r="K897" s="48"/>
      <c r="L897" s="49"/>
      <c r="M897" s="49"/>
      <c r="N897" s="49"/>
      <c r="O897" s="49"/>
      <c r="P897" s="49"/>
      <c r="Q897" s="49"/>
      <c r="R897" s="49"/>
      <c r="S897" s="49"/>
      <c r="T897" s="49">
        <v>2</v>
      </c>
      <c r="U897" s="50" t="s">
        <v>1031</v>
      </c>
    </row>
    <row r="898" spans="1:21" x14ac:dyDescent="0.35">
      <c r="A898" s="1">
        <v>4</v>
      </c>
      <c r="B898" s="2" t="s">
        <v>1903</v>
      </c>
      <c r="C898" s="44"/>
      <c r="D898" s="51"/>
      <c r="E898" s="4"/>
      <c r="F898" s="52" t="s">
        <v>1509</v>
      </c>
      <c r="G898" s="58">
        <v>2</v>
      </c>
      <c r="H898" s="53" t="s">
        <v>1903</v>
      </c>
      <c r="I898" s="54"/>
      <c r="J898" s="55"/>
      <c r="K898" s="56">
        <v>1</v>
      </c>
      <c r="L898" s="56">
        <v>2</v>
      </c>
      <c r="M898" s="56"/>
      <c r="N898" s="56"/>
      <c r="O898" s="56"/>
      <c r="P898" s="56"/>
      <c r="Q898" s="56"/>
      <c r="R898" s="56">
        <v>2</v>
      </c>
      <c r="S898" s="56">
        <v>2</v>
      </c>
      <c r="T898" s="49"/>
      <c r="U898" s="50"/>
    </row>
    <row r="899" spans="1:21" ht="58" x14ac:dyDescent="0.35">
      <c r="A899" s="1">
        <v>3</v>
      </c>
      <c r="B899" s="2" t="s">
        <v>1904</v>
      </c>
      <c r="C899" s="44" t="s">
        <v>50</v>
      </c>
      <c r="D899" s="51">
        <v>94796</v>
      </c>
      <c r="E899" s="4" t="s">
        <v>45</v>
      </c>
      <c r="F899" s="4" t="s">
        <v>1511</v>
      </c>
      <c r="G899" s="58">
        <v>2</v>
      </c>
      <c r="H899" s="46" t="s">
        <v>1904</v>
      </c>
      <c r="I899" s="47" t="s">
        <v>1517</v>
      </c>
      <c r="J899" s="48"/>
      <c r="K899" s="48"/>
      <c r="L899" s="49"/>
      <c r="M899" s="49"/>
      <c r="N899" s="49"/>
      <c r="O899" s="49"/>
      <c r="P899" s="49"/>
      <c r="Q899" s="49"/>
      <c r="R899" s="49"/>
      <c r="S899" s="49"/>
      <c r="T899" s="49">
        <v>1</v>
      </c>
      <c r="U899" s="50" t="s">
        <v>1031</v>
      </c>
    </row>
    <row r="900" spans="1:21" x14ac:dyDescent="0.35">
      <c r="A900" s="1">
        <v>4</v>
      </c>
      <c r="B900" s="2" t="s">
        <v>1905</v>
      </c>
      <c r="C900" s="44"/>
      <c r="D900" s="51"/>
      <c r="E900" s="4"/>
      <c r="F900" s="52" t="s">
        <v>1514</v>
      </c>
      <c r="G900" s="58">
        <v>2</v>
      </c>
      <c r="H900" s="53" t="s">
        <v>1905</v>
      </c>
      <c r="I900" s="54"/>
      <c r="J900" s="55"/>
      <c r="K900" s="56">
        <v>1</v>
      </c>
      <c r="L900" s="56">
        <v>1</v>
      </c>
      <c r="M900" s="56"/>
      <c r="N900" s="56"/>
      <c r="O900" s="56"/>
      <c r="P900" s="56"/>
      <c r="Q900" s="56"/>
      <c r="R900" s="56">
        <v>1</v>
      </c>
      <c r="S900" s="56">
        <v>1</v>
      </c>
      <c r="T900" s="49"/>
      <c r="U900" s="50"/>
    </row>
    <row r="901" spans="1:21" x14ac:dyDescent="0.35">
      <c r="C901" s="44"/>
      <c r="D901" s="51"/>
      <c r="E901" s="4"/>
      <c r="F901" s="52"/>
      <c r="G901" s="58">
        <v>2</v>
      </c>
      <c r="H901" s="61"/>
      <c r="I901" s="62" t="s">
        <v>1525</v>
      </c>
      <c r="J901" s="63"/>
      <c r="K901" s="64"/>
      <c r="L901" s="64"/>
      <c r="M901" s="64"/>
      <c r="N901" s="64"/>
      <c r="O901" s="64"/>
      <c r="P901" s="64"/>
      <c r="Q901" s="64"/>
      <c r="R901" s="64"/>
      <c r="S901" s="64"/>
      <c r="T901" s="65"/>
      <c r="U901" s="66"/>
    </row>
    <row r="902" spans="1:21" ht="58" x14ac:dyDescent="0.35">
      <c r="A902" s="1">
        <v>3</v>
      </c>
      <c r="B902" s="2" t="s">
        <v>1906</v>
      </c>
      <c r="C902" s="44" t="s">
        <v>50</v>
      </c>
      <c r="D902" s="51">
        <v>98110</v>
      </c>
      <c r="E902" s="4" t="s">
        <v>45</v>
      </c>
      <c r="F902" s="4" t="s">
        <v>1516</v>
      </c>
      <c r="G902" s="58">
        <v>2</v>
      </c>
      <c r="H902" s="46" t="s">
        <v>1906</v>
      </c>
      <c r="I902" s="47" t="s">
        <v>1907</v>
      </c>
      <c r="J902" s="48"/>
      <c r="K902" s="48"/>
      <c r="L902" s="49"/>
      <c r="M902" s="49"/>
      <c r="N902" s="49"/>
      <c r="O902" s="49"/>
      <c r="P902" s="49"/>
      <c r="Q902" s="49"/>
      <c r="R902" s="49"/>
      <c r="S902" s="49"/>
      <c r="T902" s="49">
        <v>1</v>
      </c>
      <c r="U902" s="50" t="s">
        <v>1031</v>
      </c>
    </row>
    <row r="903" spans="1:21" x14ac:dyDescent="0.35">
      <c r="A903" s="1">
        <v>4</v>
      </c>
      <c r="B903" s="2" t="s">
        <v>1908</v>
      </c>
      <c r="C903" s="44"/>
      <c r="D903" s="51"/>
      <c r="E903" s="4"/>
      <c r="F903" s="52" t="s">
        <v>1519</v>
      </c>
      <c r="G903" s="58">
        <v>2</v>
      </c>
      <c r="H903" s="53" t="s">
        <v>1908</v>
      </c>
      <c r="I903" s="54"/>
      <c r="J903" s="55"/>
      <c r="K903" s="56">
        <v>1</v>
      </c>
      <c r="L903" s="56">
        <v>1</v>
      </c>
      <c r="M903" s="56"/>
      <c r="N903" s="56"/>
      <c r="O903" s="56"/>
      <c r="P903" s="56"/>
      <c r="Q903" s="56"/>
      <c r="R903" s="56">
        <v>1</v>
      </c>
      <c r="S903" s="56">
        <v>1</v>
      </c>
      <c r="T903" s="49"/>
      <c r="U903" s="50"/>
    </row>
    <row r="904" spans="1:21" ht="72.5" x14ac:dyDescent="0.35">
      <c r="A904" s="1">
        <v>3</v>
      </c>
      <c r="B904" s="2" t="s">
        <v>1909</v>
      </c>
      <c r="C904" s="44" t="s">
        <v>50</v>
      </c>
      <c r="D904" s="51">
        <v>99258</v>
      </c>
      <c r="E904" s="4" t="s">
        <v>45</v>
      </c>
      <c r="F904" s="4" t="s">
        <v>1521</v>
      </c>
      <c r="G904" s="58">
        <v>2</v>
      </c>
      <c r="H904" s="46" t="s">
        <v>1909</v>
      </c>
      <c r="I904" s="47" t="s">
        <v>1533</v>
      </c>
      <c r="J904" s="48"/>
      <c r="K904" s="48"/>
      <c r="L904" s="49"/>
      <c r="M904" s="49"/>
      <c r="N904" s="49"/>
      <c r="O904" s="49"/>
      <c r="P904" s="49"/>
      <c r="Q904" s="49"/>
      <c r="R904" s="49"/>
      <c r="S904" s="49"/>
      <c r="T904" s="49">
        <v>2</v>
      </c>
      <c r="U904" s="50" t="s">
        <v>1031</v>
      </c>
    </row>
    <row r="905" spans="1:21" x14ac:dyDescent="0.35">
      <c r="A905" s="1">
        <v>4</v>
      </c>
      <c r="B905" s="2" t="s">
        <v>1910</v>
      </c>
      <c r="C905" s="44"/>
      <c r="D905" s="51"/>
      <c r="E905" s="4"/>
      <c r="F905" s="52" t="s">
        <v>1524</v>
      </c>
      <c r="G905" s="58">
        <v>2</v>
      </c>
      <c r="H905" s="53" t="s">
        <v>1910</v>
      </c>
      <c r="I905" s="54"/>
      <c r="J905" s="55"/>
      <c r="K905" s="56">
        <v>1</v>
      </c>
      <c r="L905" s="56">
        <v>2</v>
      </c>
      <c r="M905" s="56"/>
      <c r="N905" s="56"/>
      <c r="O905" s="56"/>
      <c r="P905" s="56"/>
      <c r="Q905" s="56"/>
      <c r="R905" s="56">
        <v>2</v>
      </c>
      <c r="S905" s="56">
        <v>2</v>
      </c>
      <c r="T905" s="49"/>
      <c r="U905" s="50"/>
    </row>
    <row r="906" spans="1:21" ht="58" x14ac:dyDescent="0.35">
      <c r="A906" s="1">
        <v>3</v>
      </c>
      <c r="B906" s="2" t="s">
        <v>1911</v>
      </c>
      <c r="C906" s="44" t="s">
        <v>50</v>
      </c>
      <c r="D906" s="51">
        <v>89482</v>
      </c>
      <c r="E906" s="4" t="s">
        <v>45</v>
      </c>
      <c r="F906" s="4" t="s">
        <v>1527</v>
      </c>
      <c r="G906" s="58">
        <v>2</v>
      </c>
      <c r="H906" s="46" t="s">
        <v>1911</v>
      </c>
      <c r="I906" s="47" t="s">
        <v>1538</v>
      </c>
      <c r="J906" s="48"/>
      <c r="K906" s="48"/>
      <c r="L906" s="49"/>
      <c r="M906" s="49"/>
      <c r="N906" s="49"/>
      <c r="O906" s="49"/>
      <c r="P906" s="49"/>
      <c r="Q906" s="49"/>
      <c r="R906" s="49"/>
      <c r="S906" s="49"/>
      <c r="T906" s="49">
        <v>1</v>
      </c>
      <c r="U906" s="50" t="s">
        <v>1031</v>
      </c>
    </row>
    <row r="907" spans="1:21" x14ac:dyDescent="0.35">
      <c r="A907" s="1">
        <v>4</v>
      </c>
      <c r="B907" s="2" t="s">
        <v>1912</v>
      </c>
      <c r="C907" s="44"/>
      <c r="D907" s="51"/>
      <c r="E907" s="4"/>
      <c r="F907" s="52" t="s">
        <v>1530</v>
      </c>
      <c r="G907" s="58">
        <v>2</v>
      </c>
      <c r="H907" s="53" t="s">
        <v>1912</v>
      </c>
      <c r="I907" s="54"/>
      <c r="J907" s="55"/>
      <c r="K907" s="56">
        <v>1</v>
      </c>
      <c r="L907" s="56">
        <v>1</v>
      </c>
      <c r="M907" s="56"/>
      <c r="N907" s="56"/>
      <c r="O907" s="56"/>
      <c r="P907" s="56"/>
      <c r="Q907" s="56"/>
      <c r="R907" s="56">
        <v>1</v>
      </c>
      <c r="S907" s="56">
        <v>1</v>
      </c>
      <c r="T907" s="49"/>
      <c r="U907" s="50"/>
    </row>
    <row r="908" spans="1:21" ht="116" x14ac:dyDescent="0.35">
      <c r="A908" s="1">
        <v>3</v>
      </c>
      <c r="B908" s="2" t="s">
        <v>1913</v>
      </c>
      <c r="C908" s="44" t="s">
        <v>50</v>
      </c>
      <c r="D908" s="51">
        <v>91792</v>
      </c>
      <c r="E908" s="4" t="s">
        <v>45</v>
      </c>
      <c r="F908" s="4" t="s">
        <v>1532</v>
      </c>
      <c r="G908" s="58">
        <v>2</v>
      </c>
      <c r="H908" s="46" t="s">
        <v>1913</v>
      </c>
      <c r="I908" s="47" t="s">
        <v>1543</v>
      </c>
      <c r="J908" s="48"/>
      <c r="K908" s="48"/>
      <c r="L908" s="49"/>
      <c r="M908" s="49"/>
      <c r="N908" s="49"/>
      <c r="O908" s="49"/>
      <c r="P908" s="49"/>
      <c r="Q908" s="49"/>
      <c r="R908" s="49"/>
      <c r="S908" s="49"/>
      <c r="T908" s="49">
        <v>2.38</v>
      </c>
      <c r="U908" s="50" t="s">
        <v>87</v>
      </c>
    </row>
    <row r="909" spans="1:21" x14ac:dyDescent="0.35">
      <c r="A909" s="1">
        <v>4</v>
      </c>
      <c r="B909" s="2" t="s">
        <v>1914</v>
      </c>
      <c r="C909" s="44"/>
      <c r="D909" s="51"/>
      <c r="E909" s="4"/>
      <c r="F909" s="52" t="s">
        <v>1535</v>
      </c>
      <c r="G909" s="58">
        <v>2</v>
      </c>
      <c r="H909" s="53" t="s">
        <v>1914</v>
      </c>
      <c r="I909" s="54"/>
      <c r="J909" s="55"/>
      <c r="K909" s="56">
        <v>1</v>
      </c>
      <c r="L909" s="56">
        <v>2.38</v>
      </c>
      <c r="M909" s="56"/>
      <c r="N909" s="56"/>
      <c r="O909" s="56"/>
      <c r="P909" s="56"/>
      <c r="Q909" s="56"/>
      <c r="R909" s="56">
        <v>2.38</v>
      </c>
      <c r="S909" s="56">
        <v>2.38</v>
      </c>
      <c r="T909" s="49"/>
      <c r="U909" s="50"/>
    </row>
    <row r="910" spans="1:21" ht="116" x14ac:dyDescent="0.35">
      <c r="A910" s="1">
        <v>3</v>
      </c>
      <c r="B910" s="2" t="s">
        <v>1915</v>
      </c>
      <c r="C910" s="44" t="s">
        <v>50</v>
      </c>
      <c r="D910" s="51">
        <v>91793</v>
      </c>
      <c r="E910" s="4" t="s">
        <v>45</v>
      </c>
      <c r="F910" s="4" t="s">
        <v>1537</v>
      </c>
      <c r="G910" s="58">
        <v>2</v>
      </c>
      <c r="H910" s="46" t="s">
        <v>1915</v>
      </c>
      <c r="I910" s="47" t="s">
        <v>1548</v>
      </c>
      <c r="J910" s="48"/>
      <c r="K910" s="48"/>
      <c r="L910" s="49"/>
      <c r="M910" s="49"/>
      <c r="N910" s="49"/>
      <c r="O910" s="49"/>
      <c r="P910" s="49"/>
      <c r="Q910" s="49"/>
      <c r="R910" s="49"/>
      <c r="S910" s="49"/>
      <c r="T910" s="49">
        <v>8.01</v>
      </c>
      <c r="U910" s="50" t="s">
        <v>87</v>
      </c>
    </row>
    <row r="911" spans="1:21" x14ac:dyDescent="0.35">
      <c r="A911" s="1">
        <v>4</v>
      </c>
      <c r="B911" s="2" t="s">
        <v>1916</v>
      </c>
      <c r="C911" s="44"/>
      <c r="D911" s="51"/>
      <c r="E911" s="4"/>
      <c r="F911" s="52" t="s">
        <v>1540</v>
      </c>
      <c r="G911" s="58">
        <v>2</v>
      </c>
      <c r="H911" s="53" t="s">
        <v>1916</v>
      </c>
      <c r="I911" s="54"/>
      <c r="J911" s="55"/>
      <c r="K911" s="56">
        <v>1</v>
      </c>
      <c r="L911" s="56">
        <v>8.01</v>
      </c>
      <c r="M911" s="56"/>
      <c r="N911" s="56"/>
      <c r="O911" s="56"/>
      <c r="P911" s="56"/>
      <c r="Q911" s="56"/>
      <c r="R911" s="56">
        <v>8.01</v>
      </c>
      <c r="S911" s="56">
        <v>8.01</v>
      </c>
      <c r="T911" s="49"/>
      <c r="U911" s="50"/>
    </row>
    <row r="912" spans="1:21" ht="115.5" customHeight="1" x14ac:dyDescent="0.35">
      <c r="A912" s="1">
        <v>3</v>
      </c>
      <c r="B912" s="2" t="s">
        <v>1917</v>
      </c>
      <c r="C912" s="44" t="s">
        <v>50</v>
      </c>
      <c r="D912" s="51">
        <v>91795</v>
      </c>
      <c r="E912" s="4" t="s">
        <v>45</v>
      </c>
      <c r="F912" s="4" t="s">
        <v>1542</v>
      </c>
      <c r="G912" s="58">
        <v>2</v>
      </c>
      <c r="H912" s="46" t="s">
        <v>1917</v>
      </c>
      <c r="I912" s="47" t="s">
        <v>1558</v>
      </c>
      <c r="J912" s="48"/>
      <c r="K912" s="48"/>
      <c r="L912" s="49"/>
      <c r="M912" s="49"/>
      <c r="N912" s="49"/>
      <c r="O912" s="49"/>
      <c r="P912" s="49"/>
      <c r="Q912" s="49"/>
      <c r="R912" s="49"/>
      <c r="S912" s="49"/>
      <c r="T912" s="49">
        <v>8.5399999999999991</v>
      </c>
      <c r="U912" s="50" t="s">
        <v>87</v>
      </c>
    </row>
    <row r="913" spans="1:21" x14ac:dyDescent="0.35">
      <c r="A913" s="1">
        <v>4</v>
      </c>
      <c r="B913" s="2" t="s">
        <v>1918</v>
      </c>
      <c r="C913" s="44"/>
      <c r="D913" s="51"/>
      <c r="E913" s="4"/>
      <c r="F913" s="52" t="s">
        <v>1545</v>
      </c>
      <c r="G913" s="58">
        <v>2</v>
      </c>
      <c r="H913" s="53" t="s">
        <v>1918</v>
      </c>
      <c r="I913" s="54"/>
      <c r="J913" s="55"/>
      <c r="K913" s="56">
        <v>1</v>
      </c>
      <c r="L913" s="56">
        <v>8.5399999999999991</v>
      </c>
      <c r="M913" s="56"/>
      <c r="N913" s="56"/>
      <c r="O913" s="56"/>
      <c r="P913" s="56"/>
      <c r="Q913" s="56"/>
      <c r="R913" s="56">
        <v>8.5399999999999991</v>
      </c>
      <c r="S913" s="56">
        <v>8.5399999999999991</v>
      </c>
      <c r="T913" s="49"/>
      <c r="U913" s="50"/>
    </row>
    <row r="914" spans="1:21" x14ac:dyDescent="0.35">
      <c r="C914" s="44"/>
      <c r="D914" s="51"/>
      <c r="E914" s="4"/>
      <c r="F914" s="52"/>
      <c r="G914" s="58"/>
      <c r="H914" s="61"/>
      <c r="I914" s="62" t="s">
        <v>1561</v>
      </c>
      <c r="J914" s="63"/>
      <c r="K914" s="64"/>
      <c r="L914" s="64"/>
      <c r="M914" s="64"/>
      <c r="N914" s="64"/>
      <c r="O914" s="64"/>
      <c r="P914" s="64"/>
      <c r="Q914" s="64"/>
      <c r="R914" s="64"/>
      <c r="S914" s="64"/>
      <c r="T914" s="65"/>
      <c r="U914" s="66"/>
    </row>
    <row r="915" spans="1:21" ht="72.5" x14ac:dyDescent="0.35">
      <c r="A915" s="1">
        <v>3</v>
      </c>
      <c r="B915" s="2" t="s">
        <v>1919</v>
      </c>
      <c r="C915" s="44" t="s">
        <v>50</v>
      </c>
      <c r="D915" s="51">
        <v>99251</v>
      </c>
      <c r="E915" s="4" t="s">
        <v>45</v>
      </c>
      <c r="F915" s="4" t="s">
        <v>1547</v>
      </c>
      <c r="G915" s="58">
        <v>2</v>
      </c>
      <c r="H915" s="46" t="s">
        <v>1919</v>
      </c>
      <c r="I915" s="47" t="s">
        <v>1564</v>
      </c>
      <c r="J915" s="48"/>
      <c r="K915" s="48"/>
      <c r="L915" s="49"/>
      <c r="M915" s="49"/>
      <c r="N915" s="49"/>
      <c r="O915" s="49"/>
      <c r="P915" s="49"/>
      <c r="Q915" s="49"/>
      <c r="R915" s="49"/>
      <c r="S915" s="49"/>
      <c r="T915" s="49">
        <v>1</v>
      </c>
      <c r="U915" s="50" t="s">
        <v>1031</v>
      </c>
    </row>
    <row r="916" spans="1:21" x14ac:dyDescent="0.35">
      <c r="A916" s="1">
        <v>4</v>
      </c>
      <c r="B916" s="2" t="s">
        <v>1920</v>
      </c>
      <c r="C916" s="44"/>
      <c r="D916" s="51"/>
      <c r="E916" s="4"/>
      <c r="F916" s="52" t="s">
        <v>1550</v>
      </c>
      <c r="G916" s="58">
        <v>2</v>
      </c>
      <c r="H916" s="53" t="s">
        <v>1920</v>
      </c>
      <c r="I916" s="54"/>
      <c r="J916" s="55"/>
      <c r="K916" s="56">
        <v>1</v>
      </c>
      <c r="L916" s="56">
        <v>1</v>
      </c>
      <c r="M916" s="56"/>
      <c r="N916" s="56"/>
      <c r="O916" s="56"/>
      <c r="P916" s="56"/>
      <c r="Q916" s="56"/>
      <c r="R916" s="56">
        <v>1</v>
      </c>
      <c r="S916" s="56">
        <v>1</v>
      </c>
      <c r="T916" s="49"/>
      <c r="U916" s="50"/>
    </row>
    <row r="917" spans="1:21" ht="116" x14ac:dyDescent="0.35">
      <c r="A917" s="1">
        <v>3</v>
      </c>
      <c r="B917" s="2" t="s">
        <v>1921</v>
      </c>
      <c r="C917" s="44" t="s">
        <v>50</v>
      </c>
      <c r="D917" s="51">
        <v>91790</v>
      </c>
      <c r="E917" s="4" t="s">
        <v>45</v>
      </c>
      <c r="F917" s="4" t="s">
        <v>1552</v>
      </c>
      <c r="G917" s="58">
        <v>2</v>
      </c>
      <c r="H917" s="46" t="s">
        <v>1921</v>
      </c>
      <c r="I917" s="47" t="s">
        <v>1569</v>
      </c>
      <c r="J917" s="48"/>
      <c r="K917" s="48"/>
      <c r="L917" s="49"/>
      <c r="M917" s="49"/>
      <c r="N917" s="49"/>
      <c r="O917" s="49"/>
      <c r="P917" s="49"/>
      <c r="Q917" s="49"/>
      <c r="R917" s="49"/>
      <c r="S917" s="49"/>
      <c r="T917" s="49">
        <v>5.5</v>
      </c>
      <c r="U917" s="50" t="s">
        <v>87</v>
      </c>
    </row>
    <row r="918" spans="1:21" x14ac:dyDescent="0.35">
      <c r="A918" s="1">
        <v>4</v>
      </c>
      <c r="B918" s="2" t="s">
        <v>1922</v>
      </c>
      <c r="C918" s="44"/>
      <c r="D918" s="51"/>
      <c r="E918" s="4"/>
      <c r="F918" s="52" t="s">
        <v>1555</v>
      </c>
      <c r="G918" s="58">
        <v>2</v>
      </c>
      <c r="H918" s="53" t="s">
        <v>1922</v>
      </c>
      <c r="I918" s="54"/>
      <c r="J918" s="55"/>
      <c r="K918" s="56">
        <v>1</v>
      </c>
      <c r="L918" s="56">
        <v>5.5</v>
      </c>
      <c r="M918" s="56"/>
      <c r="N918" s="56"/>
      <c r="O918" s="56"/>
      <c r="P918" s="56"/>
      <c r="Q918" s="56"/>
      <c r="R918" s="56">
        <v>5.5</v>
      </c>
      <c r="S918" s="56">
        <v>5.5</v>
      </c>
      <c r="T918" s="49"/>
      <c r="U918" s="50"/>
    </row>
    <row r="919" spans="1:21" x14ac:dyDescent="0.35">
      <c r="C919" s="44"/>
      <c r="D919" s="51"/>
      <c r="E919" s="4"/>
      <c r="F919" s="52"/>
      <c r="G919" s="58"/>
      <c r="H919" s="68"/>
      <c r="I919" s="69"/>
      <c r="J919" s="70"/>
      <c r="K919" s="68"/>
      <c r="L919" s="68"/>
      <c r="M919" s="68"/>
      <c r="N919" s="68"/>
      <c r="O919" s="68"/>
      <c r="P919" s="68"/>
      <c r="Q919" s="68"/>
      <c r="R919" s="68"/>
      <c r="S919" s="71">
        <v>32970.49000000002</v>
      </c>
      <c r="T919" s="71">
        <v>32970.49</v>
      </c>
      <c r="U919" s="71"/>
    </row>
    <row r="920" spans="1:21" x14ac:dyDescent="0.35">
      <c r="C920" s="44"/>
      <c r="D920" s="51"/>
      <c r="E920" s="4"/>
      <c r="F920" s="52"/>
      <c r="G920" s="58"/>
      <c r="H920" s="68"/>
      <c r="I920" s="69"/>
      <c r="J920" s="70"/>
      <c r="K920" s="68"/>
      <c r="L920" s="68"/>
      <c r="M920" s="68"/>
      <c r="N920" s="68"/>
      <c r="O920" s="68"/>
      <c r="P920" s="68"/>
      <c r="Q920" s="68"/>
      <c r="R920" s="68"/>
      <c r="S920" s="68"/>
      <c r="T920" s="71"/>
      <c r="U920" s="71"/>
    </row>
    <row r="921" spans="1:21" x14ac:dyDescent="0.35">
      <c r="C921" s="44"/>
      <c r="D921" s="51"/>
      <c r="E921" s="4"/>
      <c r="F921" s="52"/>
      <c r="G921" s="58"/>
      <c r="H921" s="68"/>
      <c r="I921" s="69"/>
      <c r="J921" s="70"/>
      <c r="K921" s="68"/>
      <c r="L921" s="68"/>
      <c r="M921" s="68"/>
      <c r="N921" s="68"/>
      <c r="O921" s="68"/>
      <c r="P921" s="68"/>
      <c r="Q921" s="68"/>
      <c r="R921" s="68"/>
      <c r="S921" s="68"/>
      <c r="T921" s="71"/>
      <c r="U921" s="71"/>
    </row>
    <row r="922" spans="1:21" x14ac:dyDescent="0.35">
      <c r="C922" s="44"/>
      <c r="D922" s="51"/>
      <c r="E922" s="4"/>
      <c r="F922" s="52"/>
      <c r="G922" s="58"/>
      <c r="H922" s="68"/>
      <c r="I922" s="69"/>
      <c r="J922" s="70"/>
      <c r="K922" s="68"/>
      <c r="L922" s="68"/>
      <c r="M922" s="68"/>
      <c r="N922" s="68"/>
      <c r="O922" s="68"/>
      <c r="P922" s="68"/>
      <c r="Q922" s="68"/>
      <c r="R922" s="68"/>
      <c r="S922" s="68"/>
      <c r="T922" s="71"/>
      <c r="U922" s="71"/>
    </row>
    <row r="923" spans="1:21" x14ac:dyDescent="0.35">
      <c r="C923" s="44"/>
      <c r="D923" s="51"/>
      <c r="E923" s="4"/>
      <c r="F923" s="52"/>
      <c r="G923" s="58"/>
      <c r="H923" s="68"/>
      <c r="I923" s="69"/>
      <c r="J923" s="70"/>
      <c r="K923" s="68"/>
      <c r="L923" s="68"/>
      <c r="M923" s="68"/>
      <c r="N923" s="68"/>
      <c r="O923" s="68"/>
      <c r="P923" s="68"/>
      <c r="Q923" s="68"/>
      <c r="R923" s="68"/>
      <c r="S923" s="68"/>
      <c r="T923" s="71"/>
      <c r="U923" s="71"/>
    </row>
    <row r="924" spans="1:21" x14ac:dyDescent="0.35">
      <c r="C924" s="44"/>
      <c r="D924" s="51"/>
      <c r="E924" s="4"/>
      <c r="F924" s="52"/>
      <c r="G924" s="58"/>
      <c r="H924" s="68"/>
      <c r="I924" s="69"/>
      <c r="J924" s="70"/>
      <c r="K924" s="68"/>
      <c r="L924" s="68"/>
      <c r="M924" s="68"/>
      <c r="N924" s="68"/>
      <c r="O924" s="68"/>
      <c r="P924" s="68"/>
      <c r="Q924" s="68"/>
      <c r="R924" s="68"/>
      <c r="S924" s="68"/>
      <c r="T924" s="71"/>
      <c r="U924" s="71"/>
    </row>
    <row r="925" spans="1:21" x14ac:dyDescent="0.35">
      <c r="C925" s="44"/>
      <c r="D925" s="51"/>
      <c r="E925" s="4"/>
      <c r="F925" s="52"/>
      <c r="G925" s="58"/>
      <c r="H925" s="68"/>
      <c r="I925" s="69"/>
      <c r="J925" s="70"/>
      <c r="K925" s="68"/>
      <c r="L925" s="68"/>
      <c r="M925" s="68"/>
      <c r="N925" s="68"/>
      <c r="O925" s="68"/>
      <c r="P925" s="68"/>
      <c r="Q925" s="68"/>
      <c r="R925" s="68"/>
      <c r="S925" s="68"/>
      <c r="T925" s="71"/>
      <c r="U925" s="71"/>
    </row>
    <row r="926" spans="1:21" x14ac:dyDescent="0.35">
      <c r="C926" s="44"/>
      <c r="D926" s="51"/>
      <c r="E926" s="4"/>
      <c r="F926" s="52"/>
      <c r="G926" s="58"/>
      <c r="H926" s="68"/>
      <c r="I926" s="69"/>
      <c r="J926" s="70"/>
      <c r="K926" s="68"/>
      <c r="L926" s="68"/>
      <c r="M926" s="68"/>
      <c r="N926" s="68"/>
      <c r="O926" s="68"/>
      <c r="P926" s="68"/>
      <c r="Q926" s="68"/>
      <c r="R926" s="68"/>
      <c r="S926" s="68"/>
      <c r="T926" s="71"/>
      <c r="U926" s="71"/>
    </row>
    <row r="927" spans="1:21" x14ac:dyDescent="0.35">
      <c r="G927" s="58"/>
    </row>
    <row r="928" spans="1:21" x14ac:dyDescent="0.35">
      <c r="G928" s="58"/>
    </row>
  </sheetData>
  <autoFilter ref="A13:AI15" xr:uid="{51E6CF39-BC8A-4249-8FAF-D8F14F765204}"/>
  <mergeCells count="27">
    <mergeCell ref="W5:X5"/>
    <mergeCell ref="H6:I6"/>
    <mergeCell ref="W6:X6"/>
    <mergeCell ref="H7:I7"/>
    <mergeCell ref="W7:X7"/>
    <mergeCell ref="H5:I5"/>
    <mergeCell ref="H2:I2"/>
    <mergeCell ref="W2:X2"/>
    <mergeCell ref="H3:I3"/>
    <mergeCell ref="W3:X3"/>
    <mergeCell ref="H4:I4"/>
    <mergeCell ref="W4:X4"/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44" orientation="landscape" r:id="rId1"/>
  <headerFooter>
    <oddFooter xml:space="preserve">&amp;R&amp;"-,Negrito"_________________________________________________________________________________________
PROJETO: Lincoln Cartaxo de Lira Júnior – Eng° Civil CREA 160 814 689 - 8 – Tel. (83) 9 9924 4447               </oddFooter>
  </headerFooter>
  <rowBreaks count="13" manualBreakCount="13">
    <brk id="52" min="7" max="20" man="1"/>
    <brk id="68" min="7" max="20" man="1"/>
    <brk id="320" min="7" max="20" man="1"/>
    <brk id="424" min="7" max="20" man="1"/>
    <brk id="441" min="7" max="20" man="1"/>
    <brk id="573" min="7" max="20" man="1"/>
    <brk id="597" min="7" max="20" man="1"/>
    <brk id="617" min="7" max="20" man="1"/>
    <brk id="656" min="7" max="20" man="1"/>
    <brk id="687" min="7" max="20" man="1"/>
    <brk id="809" min="7" max="20" man="1"/>
    <brk id="819" min="7" max="20" man="1"/>
    <brk id="842" min="7" max="20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C047-B37A-47D2-B32C-AC52FAF40F68}">
  <sheetPr>
    <pageSetUpPr fitToPage="1"/>
  </sheetPr>
  <dimension ref="B1:Q285"/>
  <sheetViews>
    <sheetView showGridLines="0" view="pageBreakPreview" zoomScale="110" zoomScaleNormal="110" zoomScaleSheetLayoutView="110" workbookViewId="0">
      <selection activeCell="M8" sqref="M8"/>
    </sheetView>
  </sheetViews>
  <sheetFormatPr defaultColWidth="8.90625" defaultRowHeight="13" x14ac:dyDescent="0.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1.81640625" style="74" bestFit="1" customWidth="1"/>
    <col min="12" max="12" width="14.54296875" style="74" customWidth="1"/>
    <col min="13" max="13" width="15.453125" style="76" bestFit="1" customWidth="1"/>
    <col min="14" max="14" width="9.08984375" style="76" bestFit="1" customWidth="1"/>
    <col min="15" max="15" width="8.90625" style="76"/>
    <col min="16" max="16384" width="8.90625" style="72"/>
  </cols>
  <sheetData>
    <row r="1" spans="2:15" ht="13.5" thickBot="1" x14ac:dyDescent="0.35"/>
    <row r="2" spans="2:15" ht="13.25" customHeight="1" x14ac:dyDescent="0.3">
      <c r="B2" s="399" t="s">
        <v>1923</v>
      </c>
      <c r="C2" s="400"/>
      <c r="D2" s="400"/>
      <c r="E2" s="400"/>
      <c r="F2" s="400"/>
      <c r="G2" s="400"/>
      <c r="H2" s="401"/>
      <c r="I2" s="405" t="s">
        <v>1924</v>
      </c>
      <c r="J2" s="406"/>
      <c r="K2" s="406"/>
      <c r="L2" s="407"/>
    </row>
    <row r="3" spans="2:15" ht="13.75" customHeight="1" thickBot="1" x14ac:dyDescent="0.35">
      <c r="B3" s="402"/>
      <c r="C3" s="403"/>
      <c r="D3" s="403"/>
      <c r="E3" s="403"/>
      <c r="F3" s="403"/>
      <c r="G3" s="403"/>
      <c r="H3" s="404"/>
      <c r="I3" s="408"/>
      <c r="J3" s="409"/>
      <c r="K3" s="409"/>
      <c r="L3" s="410"/>
    </row>
    <row r="4" spans="2:15" ht="13.5" thickBot="1" x14ac:dyDescent="0.35">
      <c r="B4" s="411" t="s">
        <v>1925</v>
      </c>
      <c r="C4" s="412"/>
      <c r="D4" s="412"/>
      <c r="E4" s="412"/>
      <c r="F4" s="412"/>
      <c r="G4" s="412"/>
      <c r="H4" s="413"/>
      <c r="I4" s="414" t="s">
        <v>1926</v>
      </c>
      <c r="J4" s="415"/>
      <c r="K4" s="415"/>
      <c r="L4" s="77">
        <v>45293</v>
      </c>
    </row>
    <row r="5" spans="2:15" ht="13.5" thickBot="1" x14ac:dyDescent="0.35">
      <c r="B5" s="411" t="s">
        <v>1927</v>
      </c>
      <c r="C5" s="412"/>
      <c r="D5" s="412"/>
      <c r="E5" s="412"/>
      <c r="F5" s="412"/>
      <c r="G5" s="412"/>
      <c r="H5" s="413"/>
      <c r="I5" s="416" t="s">
        <v>1928</v>
      </c>
      <c r="J5" s="417"/>
      <c r="K5" s="417"/>
      <c r="L5" s="78">
        <f>H11</f>
        <v>1278716.56</v>
      </c>
    </row>
    <row r="6" spans="2:15" ht="13.25" customHeight="1" x14ac:dyDescent="0.3">
      <c r="B6" s="429" t="s">
        <v>1929</v>
      </c>
      <c r="C6" s="430"/>
      <c r="D6" s="431"/>
      <c r="E6" s="438" t="s">
        <v>1930</v>
      </c>
      <c r="F6" s="439"/>
      <c r="G6" s="440"/>
      <c r="H6" s="79">
        <v>0.8569</v>
      </c>
      <c r="I6" s="416" t="s">
        <v>1931</v>
      </c>
      <c r="J6" s="417"/>
      <c r="K6" s="417"/>
      <c r="L6" s="78">
        <f>L5-L8</f>
        <v>1229262.2588</v>
      </c>
    </row>
    <row r="7" spans="2:15" ht="13.5" thickBot="1" x14ac:dyDescent="0.35">
      <c r="B7" s="432"/>
      <c r="C7" s="433"/>
      <c r="D7" s="434"/>
      <c r="E7" s="441" t="s">
        <v>1932</v>
      </c>
      <c r="F7" s="442"/>
      <c r="G7" s="443"/>
      <c r="H7" s="80">
        <v>0.26400000000000001</v>
      </c>
      <c r="I7" s="416" t="s">
        <v>1933</v>
      </c>
      <c r="J7" s="417"/>
      <c r="K7" s="417"/>
      <c r="L7" s="78">
        <v>0</v>
      </c>
    </row>
    <row r="8" spans="2:15" ht="13.5" thickBot="1" x14ac:dyDescent="0.35">
      <c r="B8" s="435"/>
      <c r="C8" s="436"/>
      <c r="D8" s="437"/>
      <c r="E8" s="444"/>
      <c r="F8" s="445"/>
      <c r="G8" s="445"/>
      <c r="H8" s="446"/>
      <c r="I8" s="447" t="s">
        <v>1934</v>
      </c>
      <c r="J8" s="448"/>
      <c r="K8" s="448"/>
      <c r="L8" s="348">
        <f>K285</f>
        <v>49454.301200000002</v>
      </c>
      <c r="M8" s="347"/>
    </row>
    <row r="9" spans="2:15" ht="13.5" thickBot="1" x14ac:dyDescent="0.35">
      <c r="B9" s="449" t="s">
        <v>1935</v>
      </c>
      <c r="C9" s="450"/>
      <c r="D9" s="450"/>
      <c r="E9" s="450"/>
      <c r="F9" s="450"/>
      <c r="G9" s="450"/>
      <c r="H9" s="451"/>
      <c r="L9" s="82"/>
    </row>
    <row r="10" spans="2:15" x14ac:dyDescent="0.3">
      <c r="B10" s="452"/>
      <c r="C10" s="453"/>
      <c r="D10" s="453"/>
      <c r="E10" s="453"/>
      <c r="F10" s="453"/>
      <c r="G10" s="453"/>
      <c r="H10" s="454"/>
      <c r="L10" s="82"/>
    </row>
    <row r="11" spans="2:15" s="90" customFormat="1" ht="18" customHeight="1" thickBot="1" x14ac:dyDescent="0.35">
      <c r="B11" s="83" t="s">
        <v>1936</v>
      </c>
      <c r="C11" s="84" t="s">
        <v>1937</v>
      </c>
      <c r="D11" s="85"/>
      <c r="E11" s="455"/>
      <c r="F11" s="456"/>
      <c r="G11" s="86"/>
      <c r="H11" s="87">
        <v>1278716.56</v>
      </c>
      <c r="I11" s="88"/>
      <c r="J11" s="88"/>
      <c r="K11" s="88"/>
      <c r="L11" s="89"/>
      <c r="M11" s="76"/>
      <c r="N11" s="76"/>
      <c r="O11" s="76"/>
    </row>
    <row r="12" spans="2:15" s="90" customFormat="1" ht="13.25" customHeight="1" x14ac:dyDescent="0.3">
      <c r="B12" s="91" t="s">
        <v>39</v>
      </c>
      <c r="C12" s="92" t="s">
        <v>1938</v>
      </c>
      <c r="D12" s="93"/>
      <c r="E12" s="427"/>
      <c r="F12" s="428"/>
      <c r="G12" s="94"/>
      <c r="H12" s="95">
        <f>H14+H26+H31+H46+H63+H68+H73+H80+H87+H96+H125+H134+H146+H166</f>
        <v>1202551.2176000001</v>
      </c>
      <c r="I12" s="462" t="s">
        <v>1939</v>
      </c>
      <c r="J12" s="418" t="s">
        <v>1940</v>
      </c>
      <c r="K12" s="459" t="s">
        <v>1941</v>
      </c>
      <c r="L12" s="418" t="s">
        <v>1942</v>
      </c>
      <c r="M12" s="76"/>
      <c r="N12" s="76"/>
      <c r="O12" s="76"/>
    </row>
    <row r="13" spans="2:15" s="90" customFormat="1" ht="19.25" customHeight="1" x14ac:dyDescent="0.3">
      <c r="B13" s="96" t="s">
        <v>1943</v>
      </c>
      <c r="C13" s="97" t="s">
        <v>1944</v>
      </c>
      <c r="D13" s="98" t="s">
        <v>1945</v>
      </c>
      <c r="E13" s="421" t="s">
        <v>1946</v>
      </c>
      <c r="F13" s="422"/>
      <c r="G13" s="99" t="s">
        <v>1947</v>
      </c>
      <c r="H13" s="100" t="s">
        <v>1948</v>
      </c>
      <c r="I13" s="463"/>
      <c r="J13" s="419"/>
      <c r="K13" s="460"/>
      <c r="L13" s="419"/>
      <c r="M13" s="76"/>
      <c r="N13" s="76"/>
      <c r="O13" s="76"/>
    </row>
    <row r="14" spans="2:15" s="90" customFormat="1" ht="18.649999999999999" customHeight="1" thickBot="1" x14ac:dyDescent="0.35">
      <c r="B14" s="101" t="s">
        <v>41</v>
      </c>
      <c r="C14" s="102" t="s">
        <v>42</v>
      </c>
      <c r="D14" s="103"/>
      <c r="E14" s="423"/>
      <c r="F14" s="424"/>
      <c r="G14" s="104"/>
      <c r="H14" s="105">
        <f>H15+H16+H17+H18+H19+H20+H21+H22+H23+H24+H25</f>
        <v>66441.984799999991</v>
      </c>
      <c r="I14" s="464"/>
      <c r="J14" s="420"/>
      <c r="K14" s="461"/>
      <c r="L14" s="420"/>
      <c r="M14" s="76"/>
      <c r="N14" s="76"/>
      <c r="O14" s="76"/>
    </row>
    <row r="15" spans="2:15" ht="18" customHeight="1" x14ac:dyDescent="0.3">
      <c r="B15" s="106" t="s">
        <v>1949</v>
      </c>
      <c r="C15" s="107" t="s">
        <v>1950</v>
      </c>
      <c r="D15" s="108" t="s">
        <v>47</v>
      </c>
      <c r="E15" s="425">
        <v>6</v>
      </c>
      <c r="F15" s="426"/>
      <c r="G15" s="109">
        <v>360</v>
      </c>
      <c r="H15" s="110">
        <f t="shared" ref="H15:H25" si="0">G15*E15</f>
        <v>2160</v>
      </c>
      <c r="I15" s="262">
        <f>'MC 01 - RANIERI'!N15</f>
        <v>6</v>
      </c>
      <c r="J15" s="111">
        <f>I15</f>
        <v>6</v>
      </c>
      <c r="K15" s="112">
        <f>I15*G15</f>
        <v>2160</v>
      </c>
      <c r="L15" s="113">
        <f>J15*G15</f>
        <v>2160</v>
      </c>
      <c r="M15" s="263"/>
    </row>
    <row r="16" spans="2:15" ht="18" customHeight="1" x14ac:dyDescent="0.3">
      <c r="B16" s="106" t="s">
        <v>1951</v>
      </c>
      <c r="C16" s="107" t="s">
        <v>1952</v>
      </c>
      <c r="D16" s="108" t="s">
        <v>47</v>
      </c>
      <c r="E16" s="425">
        <v>5</v>
      </c>
      <c r="F16" s="426"/>
      <c r="G16" s="109">
        <v>1009.87</v>
      </c>
      <c r="H16" s="110">
        <f t="shared" si="0"/>
        <v>5049.3500000000004</v>
      </c>
      <c r="I16" s="264"/>
      <c r="J16" s="114"/>
      <c r="K16" s="112">
        <f t="shared" ref="K16:K25" si="1">I16*G16</f>
        <v>0</v>
      </c>
      <c r="L16" s="113">
        <f t="shared" ref="L16:L25" si="2">J16*G16</f>
        <v>0</v>
      </c>
    </row>
    <row r="17" spans="2:15" ht="26.75" customHeight="1" x14ac:dyDescent="0.3">
      <c r="B17" s="115" t="s">
        <v>1953</v>
      </c>
      <c r="C17" s="107" t="s">
        <v>1954</v>
      </c>
      <c r="D17" s="108" t="s">
        <v>47</v>
      </c>
      <c r="E17" s="425">
        <v>5</v>
      </c>
      <c r="F17" s="426"/>
      <c r="G17" s="109">
        <v>1001.99</v>
      </c>
      <c r="H17" s="110">
        <f t="shared" si="0"/>
        <v>5009.95</v>
      </c>
      <c r="I17" s="264"/>
      <c r="J17" s="114"/>
      <c r="K17" s="112">
        <f t="shared" si="1"/>
        <v>0</v>
      </c>
      <c r="L17" s="113">
        <f t="shared" si="2"/>
        <v>0</v>
      </c>
    </row>
    <row r="18" spans="2:15" ht="19.5" customHeight="1" x14ac:dyDescent="0.3">
      <c r="B18" s="106" t="s">
        <v>1955</v>
      </c>
      <c r="C18" s="116" t="s">
        <v>1956</v>
      </c>
      <c r="D18" s="108" t="s">
        <v>47</v>
      </c>
      <c r="E18" s="425">
        <v>355.3</v>
      </c>
      <c r="F18" s="426"/>
      <c r="G18" s="109">
        <v>105.4</v>
      </c>
      <c r="H18" s="110">
        <f t="shared" si="0"/>
        <v>37448.620000000003</v>
      </c>
      <c r="I18" s="264">
        <f>'MC 01 - RANIERI'!N17</f>
        <v>355.3</v>
      </c>
      <c r="J18" s="111">
        <f>I18</f>
        <v>355.3</v>
      </c>
      <c r="K18" s="117">
        <f t="shared" si="1"/>
        <v>37448.620000000003</v>
      </c>
      <c r="L18" s="118">
        <f t="shared" si="2"/>
        <v>37448.620000000003</v>
      </c>
    </row>
    <row r="19" spans="2:15" ht="19.5" customHeight="1" x14ac:dyDescent="0.3">
      <c r="B19" s="106" t="s">
        <v>1957</v>
      </c>
      <c r="C19" s="116" t="s">
        <v>68</v>
      </c>
      <c r="D19" s="108" t="s">
        <v>47</v>
      </c>
      <c r="E19" s="425">
        <v>741.96</v>
      </c>
      <c r="F19" s="426"/>
      <c r="G19" s="109">
        <v>2.37</v>
      </c>
      <c r="H19" s="110">
        <f t="shared" si="0"/>
        <v>1758.4452000000001</v>
      </c>
      <c r="I19" s="264"/>
      <c r="J19" s="114"/>
      <c r="K19" s="117">
        <f t="shared" si="1"/>
        <v>0</v>
      </c>
      <c r="L19" s="118">
        <f t="shared" si="2"/>
        <v>0</v>
      </c>
    </row>
    <row r="20" spans="2:15" ht="21" x14ac:dyDescent="0.3">
      <c r="B20" s="106" t="s">
        <v>1958</v>
      </c>
      <c r="C20" s="116" t="s">
        <v>74</v>
      </c>
      <c r="D20" s="108" t="s">
        <v>47</v>
      </c>
      <c r="E20" s="425">
        <v>741.96</v>
      </c>
      <c r="F20" s="426"/>
      <c r="G20" s="109">
        <v>0.13</v>
      </c>
      <c r="H20" s="110">
        <f t="shared" si="0"/>
        <v>96.454800000000006</v>
      </c>
      <c r="I20" s="264"/>
      <c r="J20" s="114"/>
      <c r="K20" s="117">
        <f t="shared" si="1"/>
        <v>0</v>
      </c>
      <c r="L20" s="118">
        <f t="shared" si="2"/>
        <v>0</v>
      </c>
    </row>
    <row r="21" spans="2:15" ht="21" x14ac:dyDescent="0.3">
      <c r="B21" s="106" t="s">
        <v>1959</v>
      </c>
      <c r="C21" s="116" t="s">
        <v>80</v>
      </c>
      <c r="D21" s="108" t="s">
        <v>47</v>
      </c>
      <c r="E21" s="425">
        <v>897.58</v>
      </c>
      <c r="F21" s="426"/>
      <c r="G21" s="109">
        <v>8.89</v>
      </c>
      <c r="H21" s="110">
        <f t="shared" si="0"/>
        <v>7979.4862000000012</v>
      </c>
      <c r="I21" s="264">
        <f>'MC 01 - RANIERI'!N24</f>
        <v>897.58</v>
      </c>
      <c r="J21" s="111">
        <f>I21</f>
        <v>897.58</v>
      </c>
      <c r="K21" s="117">
        <f t="shared" si="1"/>
        <v>7979.4862000000012</v>
      </c>
      <c r="L21" s="118">
        <f t="shared" si="2"/>
        <v>7979.4862000000012</v>
      </c>
    </row>
    <row r="22" spans="2:15" ht="21" x14ac:dyDescent="0.3">
      <c r="B22" s="106" t="s">
        <v>1960</v>
      </c>
      <c r="C22" s="116" t="s">
        <v>86</v>
      </c>
      <c r="D22" s="108" t="s">
        <v>87</v>
      </c>
      <c r="E22" s="425">
        <v>169.5</v>
      </c>
      <c r="F22" s="426"/>
      <c r="G22" s="109">
        <v>11.01</v>
      </c>
      <c r="H22" s="110">
        <f t="shared" si="0"/>
        <v>1866.1949999999999</v>
      </c>
      <c r="I22" s="264">
        <f>'MC 01 - RANIERI'!N26</f>
        <v>169.5</v>
      </c>
      <c r="J22" s="111">
        <f>I22</f>
        <v>169.5</v>
      </c>
      <c r="K22" s="117">
        <f t="shared" si="1"/>
        <v>1866.1949999999999</v>
      </c>
      <c r="L22" s="118">
        <f t="shared" si="2"/>
        <v>1866.1949999999999</v>
      </c>
    </row>
    <row r="23" spans="2:15" ht="19.5" customHeight="1" x14ac:dyDescent="0.3">
      <c r="B23" s="106" t="s">
        <v>1961</v>
      </c>
      <c r="C23" s="119" t="s">
        <v>1962</v>
      </c>
      <c r="D23" s="108" t="s">
        <v>94</v>
      </c>
      <c r="E23" s="425">
        <v>68</v>
      </c>
      <c r="F23" s="426"/>
      <c r="G23" s="109">
        <v>21.36</v>
      </c>
      <c r="H23" s="110">
        <f t="shared" si="0"/>
        <v>1452.48</v>
      </c>
      <c r="I23" s="264"/>
      <c r="J23" s="114"/>
      <c r="K23" s="117">
        <f t="shared" si="1"/>
        <v>0</v>
      </c>
      <c r="L23" s="118">
        <f t="shared" si="2"/>
        <v>0</v>
      </c>
    </row>
    <row r="24" spans="2:15" ht="26.4" customHeight="1" x14ac:dyDescent="0.3">
      <c r="B24" s="120">
        <v>40179</v>
      </c>
      <c r="C24" s="119" t="s">
        <v>1963</v>
      </c>
      <c r="D24" s="108" t="s">
        <v>101</v>
      </c>
      <c r="E24" s="425">
        <v>294.87</v>
      </c>
      <c r="F24" s="426"/>
      <c r="G24" s="109">
        <v>9.4499999999999993</v>
      </c>
      <c r="H24" s="110">
        <f t="shared" si="0"/>
        <v>2786.5214999999998</v>
      </c>
      <c r="I24" s="264"/>
      <c r="J24" s="114"/>
      <c r="K24" s="117">
        <f t="shared" si="1"/>
        <v>0</v>
      </c>
      <c r="L24" s="118">
        <f t="shared" si="2"/>
        <v>0</v>
      </c>
    </row>
    <row r="25" spans="2:15" ht="18" customHeight="1" x14ac:dyDescent="0.3">
      <c r="B25" s="120">
        <v>40544</v>
      </c>
      <c r="C25" s="119" t="s">
        <v>1964</v>
      </c>
      <c r="D25" s="108" t="s">
        <v>114</v>
      </c>
      <c r="E25" s="425">
        <v>294.87</v>
      </c>
      <c r="F25" s="426"/>
      <c r="G25" s="109">
        <v>2.83</v>
      </c>
      <c r="H25" s="110">
        <f t="shared" si="0"/>
        <v>834.48210000000006</v>
      </c>
      <c r="I25" s="264"/>
      <c r="J25" s="114"/>
      <c r="K25" s="117">
        <f t="shared" si="1"/>
        <v>0</v>
      </c>
      <c r="L25" s="118">
        <f t="shared" si="2"/>
        <v>0</v>
      </c>
    </row>
    <row r="26" spans="2:15" s="90" customFormat="1" ht="12.65" customHeight="1" x14ac:dyDescent="0.3">
      <c r="B26" s="121" t="s">
        <v>51</v>
      </c>
      <c r="C26" s="122" t="s">
        <v>118</v>
      </c>
      <c r="D26" s="123"/>
      <c r="E26" s="457"/>
      <c r="F26" s="458"/>
      <c r="G26" s="124"/>
      <c r="H26" s="125">
        <f>H27+H28+H29+H30</f>
        <v>26274.202499999999</v>
      </c>
      <c r="I26" s="126"/>
      <c r="J26" s="126"/>
      <c r="K26" s="126"/>
      <c r="L26" s="126"/>
      <c r="M26" s="76"/>
      <c r="N26" s="76"/>
      <c r="O26" s="76"/>
    </row>
    <row r="27" spans="2:15" ht="26.75" customHeight="1" x14ac:dyDescent="0.3">
      <c r="B27" s="127" t="s">
        <v>1965</v>
      </c>
      <c r="C27" s="107" t="s">
        <v>1966</v>
      </c>
      <c r="D27" s="108" t="s">
        <v>87</v>
      </c>
      <c r="E27" s="425">
        <v>187</v>
      </c>
      <c r="F27" s="426"/>
      <c r="G27" s="109">
        <v>50.4</v>
      </c>
      <c r="H27" s="110">
        <f>G27*E27</f>
        <v>9424.7999999999993</v>
      </c>
      <c r="I27" s="264"/>
      <c r="J27" s="114"/>
      <c r="K27" s="117">
        <f t="shared" ref="K27:K90" si="3">I27*G27</f>
        <v>0</v>
      </c>
      <c r="L27" s="118">
        <f t="shared" ref="L27:L90" si="4">J27*G27</f>
        <v>0</v>
      </c>
    </row>
    <row r="28" spans="2:15" ht="21.75" customHeight="1" x14ac:dyDescent="0.3">
      <c r="B28" s="128" t="s">
        <v>1967</v>
      </c>
      <c r="C28" s="119" t="s">
        <v>1968</v>
      </c>
      <c r="D28" s="108" t="s">
        <v>101</v>
      </c>
      <c r="E28" s="425">
        <v>77.3</v>
      </c>
      <c r="F28" s="426"/>
      <c r="G28" s="109">
        <v>70.5</v>
      </c>
      <c r="H28" s="110">
        <f>G28*E28</f>
        <v>5449.65</v>
      </c>
      <c r="I28" s="264"/>
      <c r="J28" s="114"/>
      <c r="K28" s="117">
        <f t="shared" si="3"/>
        <v>0</v>
      </c>
      <c r="L28" s="118">
        <f t="shared" si="4"/>
        <v>0</v>
      </c>
    </row>
    <row r="29" spans="2:15" ht="13.25" customHeight="1" x14ac:dyDescent="0.3">
      <c r="B29" s="128" t="s">
        <v>1969</v>
      </c>
      <c r="C29" s="119" t="s">
        <v>1970</v>
      </c>
      <c r="D29" s="108" t="s">
        <v>101</v>
      </c>
      <c r="E29" s="425">
        <v>43.1</v>
      </c>
      <c r="F29" s="426"/>
      <c r="G29" s="109">
        <v>40.4</v>
      </c>
      <c r="H29" s="110">
        <f>G29*E29</f>
        <v>1741.24</v>
      </c>
      <c r="I29" s="264"/>
      <c r="J29" s="114"/>
      <c r="K29" s="117">
        <f t="shared" si="3"/>
        <v>0</v>
      </c>
      <c r="L29" s="118">
        <f t="shared" si="4"/>
        <v>0</v>
      </c>
    </row>
    <row r="30" spans="2:15" ht="21.75" customHeight="1" x14ac:dyDescent="0.3">
      <c r="B30" s="128" t="s">
        <v>1971</v>
      </c>
      <c r="C30" s="119" t="s">
        <v>1972</v>
      </c>
      <c r="D30" s="108" t="s">
        <v>101</v>
      </c>
      <c r="E30" s="425">
        <v>157.69</v>
      </c>
      <c r="F30" s="426"/>
      <c r="G30" s="109">
        <v>61.25</v>
      </c>
      <c r="H30" s="110">
        <f>G30*E30</f>
        <v>9658.5125000000007</v>
      </c>
      <c r="I30" s="264"/>
      <c r="J30" s="114"/>
      <c r="K30" s="117">
        <f t="shared" si="3"/>
        <v>0</v>
      </c>
      <c r="L30" s="118">
        <f t="shared" si="4"/>
        <v>0</v>
      </c>
    </row>
    <row r="31" spans="2:15" s="90" customFormat="1" ht="9" customHeight="1" x14ac:dyDescent="0.3">
      <c r="B31" s="121" t="s">
        <v>56</v>
      </c>
      <c r="C31" s="122" t="s">
        <v>1973</v>
      </c>
      <c r="D31" s="123"/>
      <c r="E31" s="457"/>
      <c r="F31" s="458"/>
      <c r="G31" s="124"/>
      <c r="H31" s="125">
        <f>H32+H33+H34+H35+H36+H37+H38+H39+H40+H41+H42+H43+H44+H45</f>
        <v>108078.9326</v>
      </c>
      <c r="I31" s="126"/>
      <c r="J31" s="126"/>
      <c r="K31" s="126"/>
      <c r="L31" s="126"/>
      <c r="M31" s="76"/>
      <c r="N31" s="76"/>
      <c r="O31" s="76"/>
    </row>
    <row r="32" spans="2:15" ht="30.75" customHeight="1" x14ac:dyDescent="0.3">
      <c r="B32" s="127" t="s">
        <v>1974</v>
      </c>
      <c r="C32" s="107" t="s">
        <v>1975</v>
      </c>
      <c r="D32" s="108" t="s">
        <v>101</v>
      </c>
      <c r="E32" s="425">
        <v>11.92</v>
      </c>
      <c r="F32" s="426"/>
      <c r="G32" s="109">
        <v>398.5</v>
      </c>
      <c r="H32" s="110">
        <f t="shared" ref="H32:H45" si="5">G32*E32</f>
        <v>4750.12</v>
      </c>
      <c r="I32" s="264"/>
      <c r="J32" s="114"/>
      <c r="K32" s="117">
        <f t="shared" si="3"/>
        <v>0</v>
      </c>
      <c r="L32" s="118">
        <f t="shared" si="4"/>
        <v>0</v>
      </c>
    </row>
    <row r="33" spans="2:15" ht="20.399999999999999" customHeight="1" x14ac:dyDescent="0.3">
      <c r="B33" s="128" t="s">
        <v>1976</v>
      </c>
      <c r="C33" s="119" t="s">
        <v>1977</v>
      </c>
      <c r="D33" s="108" t="s">
        <v>47</v>
      </c>
      <c r="E33" s="425">
        <v>72.959999999999994</v>
      </c>
      <c r="F33" s="426"/>
      <c r="G33" s="109">
        <v>5.5</v>
      </c>
      <c r="H33" s="110">
        <f t="shared" si="5"/>
        <v>401.28</v>
      </c>
      <c r="I33" s="264"/>
      <c r="J33" s="114"/>
      <c r="K33" s="117">
        <f t="shared" si="3"/>
        <v>0</v>
      </c>
      <c r="L33" s="118">
        <f t="shared" si="4"/>
        <v>0</v>
      </c>
    </row>
    <row r="34" spans="2:15" ht="22.5" customHeight="1" x14ac:dyDescent="0.3">
      <c r="B34" s="128" t="s">
        <v>1978</v>
      </c>
      <c r="C34" s="107" t="s">
        <v>1979</v>
      </c>
      <c r="D34" s="108" t="s">
        <v>47</v>
      </c>
      <c r="E34" s="425">
        <v>67.73</v>
      </c>
      <c r="F34" s="426"/>
      <c r="G34" s="109">
        <v>65.400000000000006</v>
      </c>
      <c r="H34" s="110">
        <f t="shared" si="5"/>
        <v>4429.5420000000004</v>
      </c>
      <c r="I34" s="264"/>
      <c r="J34" s="114"/>
      <c r="K34" s="117">
        <f t="shared" si="3"/>
        <v>0</v>
      </c>
      <c r="L34" s="118">
        <f t="shared" si="4"/>
        <v>0</v>
      </c>
    </row>
    <row r="35" spans="2:15" ht="20.75" customHeight="1" x14ac:dyDescent="0.3">
      <c r="B35" s="127" t="s">
        <v>1980</v>
      </c>
      <c r="C35" s="119" t="s">
        <v>1981</v>
      </c>
      <c r="D35" s="108" t="s">
        <v>273</v>
      </c>
      <c r="E35" s="425">
        <v>540.20000000000005</v>
      </c>
      <c r="F35" s="426"/>
      <c r="G35" s="109">
        <v>16.399999999999999</v>
      </c>
      <c r="H35" s="110">
        <f t="shared" si="5"/>
        <v>8859.2800000000007</v>
      </c>
      <c r="I35" s="264"/>
      <c r="J35" s="114"/>
      <c r="K35" s="117">
        <f t="shared" si="3"/>
        <v>0</v>
      </c>
      <c r="L35" s="118">
        <f t="shared" si="4"/>
        <v>0</v>
      </c>
    </row>
    <row r="36" spans="2:15" ht="27.65" customHeight="1" x14ac:dyDescent="0.3">
      <c r="B36" s="128" t="s">
        <v>1982</v>
      </c>
      <c r="C36" s="107" t="s">
        <v>1983</v>
      </c>
      <c r="D36" s="108" t="s">
        <v>47</v>
      </c>
      <c r="E36" s="425">
        <v>164.89</v>
      </c>
      <c r="F36" s="426"/>
      <c r="G36" s="109">
        <v>77.23</v>
      </c>
      <c r="H36" s="110">
        <f t="shared" si="5"/>
        <v>12734.4547</v>
      </c>
      <c r="I36" s="264"/>
      <c r="J36" s="114"/>
      <c r="K36" s="117">
        <f t="shared" si="3"/>
        <v>0</v>
      </c>
      <c r="L36" s="118">
        <f t="shared" si="4"/>
        <v>0</v>
      </c>
    </row>
    <row r="37" spans="2:15" ht="28.75" customHeight="1" x14ac:dyDescent="0.3">
      <c r="B37" s="127" t="s">
        <v>1984</v>
      </c>
      <c r="C37" s="107" t="s">
        <v>1985</v>
      </c>
      <c r="D37" s="108" t="s">
        <v>101</v>
      </c>
      <c r="E37" s="425">
        <v>23.13</v>
      </c>
      <c r="F37" s="426"/>
      <c r="G37" s="109">
        <v>618.83000000000004</v>
      </c>
      <c r="H37" s="110">
        <f t="shared" si="5"/>
        <v>14313.537900000001</v>
      </c>
      <c r="I37" s="264"/>
      <c r="J37" s="114"/>
      <c r="K37" s="117">
        <f t="shared" si="3"/>
        <v>0</v>
      </c>
      <c r="L37" s="118">
        <f t="shared" si="4"/>
        <v>0</v>
      </c>
    </row>
    <row r="38" spans="2:15" ht="31.25" customHeight="1" x14ac:dyDescent="0.3">
      <c r="B38" s="127" t="s">
        <v>1986</v>
      </c>
      <c r="C38" s="107" t="s">
        <v>1987</v>
      </c>
      <c r="D38" s="108" t="s">
        <v>101</v>
      </c>
      <c r="E38" s="425">
        <v>11.07</v>
      </c>
      <c r="F38" s="426"/>
      <c r="G38" s="109">
        <v>575.12</v>
      </c>
      <c r="H38" s="110">
        <f t="shared" si="5"/>
        <v>6366.5784000000003</v>
      </c>
      <c r="I38" s="264"/>
      <c r="J38" s="114"/>
      <c r="K38" s="117">
        <f t="shared" si="3"/>
        <v>0</v>
      </c>
      <c r="L38" s="118">
        <f t="shared" si="4"/>
        <v>0</v>
      </c>
    </row>
    <row r="39" spans="2:15" ht="18" customHeight="1" x14ac:dyDescent="0.3">
      <c r="B39" s="128" t="s">
        <v>1988</v>
      </c>
      <c r="C39" s="119" t="s">
        <v>1989</v>
      </c>
      <c r="D39" s="108" t="s">
        <v>101</v>
      </c>
      <c r="E39" s="425">
        <v>34.200000000000003</v>
      </c>
      <c r="F39" s="426"/>
      <c r="G39" s="109">
        <v>244.23</v>
      </c>
      <c r="H39" s="110">
        <f t="shared" si="5"/>
        <v>8352.6660000000011</v>
      </c>
      <c r="I39" s="264"/>
      <c r="J39" s="114"/>
      <c r="K39" s="117">
        <f t="shared" si="3"/>
        <v>0</v>
      </c>
      <c r="L39" s="118">
        <f t="shared" si="4"/>
        <v>0</v>
      </c>
    </row>
    <row r="40" spans="2:15" ht="22.5" customHeight="1" x14ac:dyDescent="0.3">
      <c r="B40" s="128" t="s">
        <v>1990</v>
      </c>
      <c r="C40" s="119" t="s">
        <v>1991</v>
      </c>
      <c r="D40" s="108" t="s">
        <v>273</v>
      </c>
      <c r="E40" s="425">
        <v>373.7</v>
      </c>
      <c r="F40" s="426"/>
      <c r="G40" s="109">
        <v>20.72</v>
      </c>
      <c r="H40" s="110">
        <f t="shared" si="5"/>
        <v>7743.0639999999994</v>
      </c>
      <c r="I40" s="264"/>
      <c r="J40" s="114"/>
      <c r="K40" s="117">
        <f t="shared" si="3"/>
        <v>0</v>
      </c>
      <c r="L40" s="118">
        <f t="shared" si="4"/>
        <v>0</v>
      </c>
    </row>
    <row r="41" spans="2:15" ht="22.5" customHeight="1" x14ac:dyDescent="0.3">
      <c r="B41" s="129">
        <v>40181</v>
      </c>
      <c r="C41" s="107" t="s">
        <v>1992</v>
      </c>
      <c r="D41" s="108" t="s">
        <v>273</v>
      </c>
      <c r="E41" s="425">
        <v>327.9</v>
      </c>
      <c r="F41" s="426"/>
      <c r="G41" s="109">
        <v>18.399999999999999</v>
      </c>
      <c r="H41" s="110">
        <f t="shared" si="5"/>
        <v>6033.3599999999988</v>
      </c>
      <c r="I41" s="264"/>
      <c r="J41" s="114"/>
      <c r="K41" s="117">
        <f t="shared" si="3"/>
        <v>0</v>
      </c>
      <c r="L41" s="118">
        <f t="shared" si="4"/>
        <v>0</v>
      </c>
    </row>
    <row r="42" spans="2:15" ht="20.75" customHeight="1" x14ac:dyDescent="0.3">
      <c r="B42" s="130">
        <v>40546</v>
      </c>
      <c r="C42" s="119" t="s">
        <v>1993</v>
      </c>
      <c r="D42" s="108" t="s">
        <v>273</v>
      </c>
      <c r="E42" s="425">
        <v>322.8</v>
      </c>
      <c r="F42" s="426"/>
      <c r="G42" s="109">
        <v>15.1</v>
      </c>
      <c r="H42" s="110">
        <f t="shared" si="5"/>
        <v>4874.28</v>
      </c>
      <c r="I42" s="264"/>
      <c r="J42" s="114"/>
      <c r="K42" s="117">
        <f t="shared" si="3"/>
        <v>0</v>
      </c>
      <c r="L42" s="118">
        <f t="shared" si="4"/>
        <v>0</v>
      </c>
    </row>
    <row r="43" spans="2:15" ht="22.5" customHeight="1" x14ac:dyDescent="0.3">
      <c r="B43" s="129">
        <v>40911</v>
      </c>
      <c r="C43" s="107" t="s">
        <v>1994</v>
      </c>
      <c r="D43" s="108" t="s">
        <v>273</v>
      </c>
      <c r="E43" s="425">
        <v>214.3</v>
      </c>
      <c r="F43" s="426"/>
      <c r="G43" s="109">
        <v>14.28</v>
      </c>
      <c r="H43" s="110">
        <f t="shared" si="5"/>
        <v>3060.2040000000002</v>
      </c>
      <c r="I43" s="264"/>
      <c r="J43" s="114"/>
      <c r="K43" s="117">
        <f t="shared" si="3"/>
        <v>0</v>
      </c>
      <c r="L43" s="118">
        <f t="shared" si="4"/>
        <v>0</v>
      </c>
    </row>
    <row r="44" spans="2:15" ht="30" customHeight="1" x14ac:dyDescent="0.3">
      <c r="B44" s="130">
        <v>41277</v>
      </c>
      <c r="C44" s="107" t="s">
        <v>1995</v>
      </c>
      <c r="D44" s="108" t="s">
        <v>47</v>
      </c>
      <c r="E44" s="425">
        <v>285.37</v>
      </c>
      <c r="F44" s="426"/>
      <c r="G44" s="109">
        <v>67.88</v>
      </c>
      <c r="H44" s="110">
        <f t="shared" si="5"/>
        <v>19370.9156</v>
      </c>
      <c r="I44" s="264"/>
      <c r="J44" s="114"/>
      <c r="K44" s="117">
        <f t="shared" si="3"/>
        <v>0</v>
      </c>
      <c r="L44" s="118">
        <f t="shared" si="4"/>
        <v>0</v>
      </c>
    </row>
    <row r="45" spans="2:15" ht="20.75" customHeight="1" x14ac:dyDescent="0.3">
      <c r="B45" s="130">
        <v>41642</v>
      </c>
      <c r="C45" s="119" t="s">
        <v>1996</v>
      </c>
      <c r="D45" s="108" t="s">
        <v>47</v>
      </c>
      <c r="E45" s="425">
        <v>142.94</v>
      </c>
      <c r="F45" s="426"/>
      <c r="G45" s="109">
        <v>47.5</v>
      </c>
      <c r="H45" s="110">
        <f t="shared" si="5"/>
        <v>6789.65</v>
      </c>
      <c r="I45" s="264"/>
      <c r="J45" s="114"/>
      <c r="K45" s="117">
        <f t="shared" si="3"/>
        <v>0</v>
      </c>
      <c r="L45" s="118">
        <f t="shared" si="4"/>
        <v>0</v>
      </c>
    </row>
    <row r="46" spans="2:15" s="90" customFormat="1" ht="12.5" customHeight="1" x14ac:dyDescent="0.3">
      <c r="B46" s="121" t="s">
        <v>61</v>
      </c>
      <c r="C46" s="122" t="s">
        <v>1997</v>
      </c>
      <c r="D46" s="123"/>
      <c r="E46" s="457"/>
      <c r="F46" s="458"/>
      <c r="G46" s="124"/>
      <c r="H46" s="125">
        <f>SUM(H47:H62)</f>
        <v>176244.6532</v>
      </c>
      <c r="I46" s="126"/>
      <c r="J46" s="126"/>
      <c r="K46" s="126"/>
      <c r="L46" s="126"/>
      <c r="M46" s="76"/>
      <c r="N46" s="76"/>
      <c r="O46" s="76"/>
    </row>
    <row r="47" spans="2:15" ht="30.65" customHeight="1" x14ac:dyDescent="0.3">
      <c r="B47" s="128" t="s">
        <v>1998</v>
      </c>
      <c r="C47" s="107" t="s">
        <v>1999</v>
      </c>
      <c r="D47" s="108" t="s">
        <v>47</v>
      </c>
      <c r="E47" s="425">
        <v>449.93</v>
      </c>
      <c r="F47" s="426"/>
      <c r="G47" s="109">
        <v>39.299999999999997</v>
      </c>
      <c r="H47" s="110">
        <f t="shared" ref="H47:H62" si="6">G47*E47</f>
        <v>17682.249</v>
      </c>
      <c r="I47" s="264"/>
      <c r="J47" s="114"/>
      <c r="K47" s="117">
        <f t="shared" si="3"/>
        <v>0</v>
      </c>
      <c r="L47" s="118">
        <f t="shared" si="4"/>
        <v>0</v>
      </c>
    </row>
    <row r="48" spans="2:15" ht="28.75" customHeight="1" x14ac:dyDescent="0.3">
      <c r="B48" s="127" t="s">
        <v>2000</v>
      </c>
      <c r="C48" s="119" t="s">
        <v>2001</v>
      </c>
      <c r="D48" s="108" t="s">
        <v>47</v>
      </c>
      <c r="E48" s="425">
        <v>396.8</v>
      </c>
      <c r="F48" s="426"/>
      <c r="G48" s="109">
        <v>55.4</v>
      </c>
      <c r="H48" s="110">
        <f t="shared" si="6"/>
        <v>21982.720000000001</v>
      </c>
      <c r="I48" s="264"/>
      <c r="J48" s="114"/>
      <c r="K48" s="117">
        <f t="shared" si="3"/>
        <v>0</v>
      </c>
      <c r="L48" s="118">
        <f t="shared" si="4"/>
        <v>0</v>
      </c>
    </row>
    <row r="49" spans="2:15" ht="19.25" customHeight="1" x14ac:dyDescent="0.3">
      <c r="B49" s="127" t="s">
        <v>2002</v>
      </c>
      <c r="C49" s="119" t="s">
        <v>2003</v>
      </c>
      <c r="D49" s="108" t="s">
        <v>47</v>
      </c>
      <c r="E49" s="425">
        <v>140.01</v>
      </c>
      <c r="F49" s="426"/>
      <c r="G49" s="109">
        <v>33.299999999999997</v>
      </c>
      <c r="H49" s="110">
        <f t="shared" si="6"/>
        <v>4662.3329999999996</v>
      </c>
      <c r="I49" s="264"/>
      <c r="J49" s="114"/>
      <c r="K49" s="117">
        <f t="shared" si="3"/>
        <v>0</v>
      </c>
      <c r="L49" s="118">
        <f t="shared" si="4"/>
        <v>0</v>
      </c>
    </row>
    <row r="50" spans="2:15" ht="18.649999999999999" customHeight="1" x14ac:dyDescent="0.3">
      <c r="B50" s="127" t="s">
        <v>2004</v>
      </c>
      <c r="C50" s="119" t="s">
        <v>2005</v>
      </c>
      <c r="D50" s="108" t="s">
        <v>273</v>
      </c>
      <c r="E50" s="425">
        <v>970.7</v>
      </c>
      <c r="F50" s="426"/>
      <c r="G50" s="109">
        <v>17.46</v>
      </c>
      <c r="H50" s="110">
        <f t="shared" si="6"/>
        <v>16948.422000000002</v>
      </c>
      <c r="I50" s="264"/>
      <c r="J50" s="114"/>
      <c r="K50" s="117">
        <f t="shared" si="3"/>
        <v>0</v>
      </c>
      <c r="L50" s="118">
        <f t="shared" si="4"/>
        <v>0</v>
      </c>
    </row>
    <row r="51" spans="2:15" ht="22.75" customHeight="1" x14ac:dyDescent="0.3">
      <c r="B51" s="127" t="s">
        <v>2006</v>
      </c>
      <c r="C51" s="119" t="s">
        <v>2007</v>
      </c>
      <c r="D51" s="108" t="s">
        <v>273</v>
      </c>
      <c r="E51" s="425">
        <v>10</v>
      </c>
      <c r="F51" s="426"/>
      <c r="G51" s="109">
        <v>17.22</v>
      </c>
      <c r="H51" s="110">
        <f t="shared" si="6"/>
        <v>172.2</v>
      </c>
      <c r="I51" s="264"/>
      <c r="J51" s="114"/>
      <c r="K51" s="117">
        <f t="shared" si="3"/>
        <v>0</v>
      </c>
      <c r="L51" s="118">
        <f t="shared" si="4"/>
        <v>0</v>
      </c>
    </row>
    <row r="52" spans="2:15" ht="22.75" customHeight="1" x14ac:dyDescent="0.3">
      <c r="B52" s="127" t="s">
        <v>2008</v>
      </c>
      <c r="C52" s="119" t="s">
        <v>2009</v>
      </c>
      <c r="D52" s="108" t="s">
        <v>273</v>
      </c>
      <c r="E52" s="425">
        <v>880.6</v>
      </c>
      <c r="F52" s="426"/>
      <c r="G52" s="109">
        <v>15.67</v>
      </c>
      <c r="H52" s="110">
        <f t="shared" si="6"/>
        <v>13799.002</v>
      </c>
      <c r="I52" s="264"/>
      <c r="J52" s="114"/>
      <c r="K52" s="117">
        <f t="shared" si="3"/>
        <v>0</v>
      </c>
      <c r="L52" s="118">
        <f t="shared" si="4"/>
        <v>0</v>
      </c>
    </row>
    <row r="53" spans="2:15" ht="28.25" customHeight="1" x14ac:dyDescent="0.3">
      <c r="B53" s="128" t="s">
        <v>2010</v>
      </c>
      <c r="C53" s="107" t="s">
        <v>2011</v>
      </c>
      <c r="D53" s="108" t="s">
        <v>273</v>
      </c>
      <c r="E53" s="465">
        <v>1253.2</v>
      </c>
      <c r="F53" s="466"/>
      <c r="G53" s="109">
        <v>14.01</v>
      </c>
      <c r="H53" s="110">
        <f t="shared" si="6"/>
        <v>17557.332000000002</v>
      </c>
      <c r="I53" s="264"/>
      <c r="J53" s="114"/>
      <c r="K53" s="117">
        <f t="shared" si="3"/>
        <v>0</v>
      </c>
      <c r="L53" s="118">
        <f t="shared" si="4"/>
        <v>0</v>
      </c>
    </row>
    <row r="54" spans="2:15" ht="27" customHeight="1" x14ac:dyDescent="0.3">
      <c r="B54" s="128" t="s">
        <v>2012</v>
      </c>
      <c r="C54" s="107" t="s">
        <v>2013</v>
      </c>
      <c r="D54" s="108" t="s">
        <v>273</v>
      </c>
      <c r="E54" s="425">
        <v>656.8</v>
      </c>
      <c r="F54" s="426"/>
      <c r="G54" s="109">
        <v>11.54</v>
      </c>
      <c r="H54" s="110">
        <f t="shared" si="6"/>
        <v>7579.4719999999988</v>
      </c>
      <c r="I54" s="264"/>
      <c r="J54" s="114"/>
      <c r="K54" s="117">
        <f t="shared" si="3"/>
        <v>0</v>
      </c>
      <c r="L54" s="118">
        <f t="shared" si="4"/>
        <v>0</v>
      </c>
    </row>
    <row r="55" spans="2:15" ht="27" customHeight="1" x14ac:dyDescent="0.3">
      <c r="B55" s="127" t="s">
        <v>2014</v>
      </c>
      <c r="C55" s="107" t="s">
        <v>2015</v>
      </c>
      <c r="D55" s="108" t="s">
        <v>273</v>
      </c>
      <c r="E55" s="425">
        <v>177.9</v>
      </c>
      <c r="F55" s="426"/>
      <c r="G55" s="109">
        <v>17.059999999999999</v>
      </c>
      <c r="H55" s="110">
        <f t="shared" si="6"/>
        <v>3034.9739999999997</v>
      </c>
      <c r="I55" s="264"/>
      <c r="J55" s="114"/>
      <c r="K55" s="117">
        <f t="shared" si="3"/>
        <v>0</v>
      </c>
      <c r="L55" s="118">
        <f t="shared" si="4"/>
        <v>0</v>
      </c>
    </row>
    <row r="56" spans="2:15" ht="27.65" customHeight="1" x14ac:dyDescent="0.3">
      <c r="B56" s="130">
        <v>40182</v>
      </c>
      <c r="C56" s="107" t="s">
        <v>2016</v>
      </c>
      <c r="D56" s="108" t="s">
        <v>273</v>
      </c>
      <c r="E56" s="425">
        <v>165</v>
      </c>
      <c r="F56" s="426"/>
      <c r="G56" s="109">
        <v>16.77</v>
      </c>
      <c r="H56" s="110">
        <f t="shared" si="6"/>
        <v>2767.0499999999997</v>
      </c>
      <c r="I56" s="264"/>
      <c r="J56" s="114"/>
      <c r="K56" s="117">
        <f t="shared" si="3"/>
        <v>0</v>
      </c>
      <c r="L56" s="118">
        <f t="shared" si="4"/>
        <v>0</v>
      </c>
    </row>
    <row r="57" spans="2:15" ht="29.4" customHeight="1" x14ac:dyDescent="0.3">
      <c r="B57" s="129">
        <v>40547</v>
      </c>
      <c r="C57" s="107" t="s">
        <v>2017</v>
      </c>
      <c r="D57" s="108" t="s">
        <v>273</v>
      </c>
      <c r="E57" s="425">
        <v>429.1</v>
      </c>
      <c r="F57" s="426"/>
      <c r="G57" s="109">
        <v>16.239999999999998</v>
      </c>
      <c r="H57" s="110">
        <f t="shared" si="6"/>
        <v>6968.5839999999998</v>
      </c>
      <c r="I57" s="264"/>
      <c r="J57" s="114"/>
      <c r="K57" s="117">
        <f t="shared" si="3"/>
        <v>0</v>
      </c>
      <c r="L57" s="118">
        <f t="shared" si="4"/>
        <v>0</v>
      </c>
    </row>
    <row r="58" spans="2:15" ht="27.65" customHeight="1" x14ac:dyDescent="0.3">
      <c r="B58" s="130">
        <v>40912</v>
      </c>
      <c r="C58" s="107" t="s">
        <v>1985</v>
      </c>
      <c r="D58" s="108" t="s">
        <v>101</v>
      </c>
      <c r="E58" s="425">
        <v>65.819999999999993</v>
      </c>
      <c r="F58" s="426"/>
      <c r="G58" s="109">
        <v>618.83000000000004</v>
      </c>
      <c r="H58" s="110">
        <f t="shared" si="6"/>
        <v>40731.390599999999</v>
      </c>
      <c r="I58" s="264"/>
      <c r="J58" s="114"/>
      <c r="K58" s="117">
        <f t="shared" si="3"/>
        <v>0</v>
      </c>
      <c r="L58" s="118">
        <f t="shared" si="4"/>
        <v>0</v>
      </c>
    </row>
    <row r="59" spans="2:15" ht="18.649999999999999" customHeight="1" x14ac:dyDescent="0.3">
      <c r="B59" s="129">
        <v>41278</v>
      </c>
      <c r="C59" s="119" t="s">
        <v>1989</v>
      </c>
      <c r="D59" s="108" t="s">
        <v>101</v>
      </c>
      <c r="E59" s="425">
        <v>65.819999999999993</v>
      </c>
      <c r="F59" s="426"/>
      <c r="G59" s="109">
        <v>244.23</v>
      </c>
      <c r="H59" s="110">
        <f t="shared" si="6"/>
        <v>16075.218599999998</v>
      </c>
      <c r="I59" s="264"/>
      <c r="J59" s="114"/>
      <c r="K59" s="117">
        <f t="shared" si="3"/>
        <v>0</v>
      </c>
      <c r="L59" s="118">
        <f t="shared" si="4"/>
        <v>0</v>
      </c>
    </row>
    <row r="60" spans="2:15" ht="27" customHeight="1" x14ac:dyDescent="0.3">
      <c r="B60" s="129">
        <v>41643</v>
      </c>
      <c r="C60" s="107" t="s">
        <v>2018</v>
      </c>
      <c r="D60" s="108" t="s">
        <v>273</v>
      </c>
      <c r="E60" s="425">
        <v>24.2</v>
      </c>
      <c r="F60" s="426"/>
      <c r="G60" s="109">
        <v>12.61</v>
      </c>
      <c r="H60" s="110">
        <f t="shared" si="6"/>
        <v>305.16199999999998</v>
      </c>
      <c r="I60" s="264"/>
      <c r="J60" s="114"/>
      <c r="K60" s="117">
        <f t="shared" si="3"/>
        <v>0</v>
      </c>
      <c r="L60" s="118">
        <f t="shared" si="4"/>
        <v>0</v>
      </c>
    </row>
    <row r="61" spans="2:15" ht="25.25" customHeight="1" x14ac:dyDescent="0.3">
      <c r="B61" s="130">
        <v>42008</v>
      </c>
      <c r="C61" s="107" t="s">
        <v>2019</v>
      </c>
      <c r="D61" s="108" t="s">
        <v>273</v>
      </c>
      <c r="E61" s="425">
        <v>160.30000000000001</v>
      </c>
      <c r="F61" s="426"/>
      <c r="G61" s="109">
        <v>14.74</v>
      </c>
      <c r="H61" s="110">
        <f t="shared" si="6"/>
        <v>2362.8220000000001</v>
      </c>
      <c r="I61" s="264"/>
      <c r="J61" s="114"/>
      <c r="K61" s="117">
        <f t="shared" si="3"/>
        <v>0</v>
      </c>
      <c r="L61" s="118">
        <f t="shared" si="4"/>
        <v>0</v>
      </c>
    </row>
    <row r="62" spans="2:15" ht="26.4" customHeight="1" x14ac:dyDescent="0.3">
      <c r="B62" s="130">
        <v>42373</v>
      </c>
      <c r="C62" s="107" t="s">
        <v>2019</v>
      </c>
      <c r="D62" s="108" t="s">
        <v>273</v>
      </c>
      <c r="E62" s="425">
        <v>245.3</v>
      </c>
      <c r="F62" s="426"/>
      <c r="G62" s="109">
        <v>14.74</v>
      </c>
      <c r="H62" s="110">
        <f t="shared" si="6"/>
        <v>3615.7220000000002</v>
      </c>
      <c r="I62" s="264"/>
      <c r="J62" s="114"/>
      <c r="K62" s="117">
        <f t="shared" si="3"/>
        <v>0</v>
      </c>
      <c r="L62" s="118">
        <f t="shared" si="4"/>
        <v>0</v>
      </c>
    </row>
    <row r="63" spans="2:15" s="134" customFormat="1" ht="12" customHeight="1" x14ac:dyDescent="0.3">
      <c r="B63" s="131" t="s">
        <v>67</v>
      </c>
      <c r="C63" s="132" t="s">
        <v>2020</v>
      </c>
      <c r="D63" s="123"/>
      <c r="E63" s="457"/>
      <c r="F63" s="458"/>
      <c r="G63" s="124"/>
      <c r="H63" s="133">
        <f>H64+H65+H66+H67</f>
        <v>59395.925000000003</v>
      </c>
      <c r="I63" s="126"/>
      <c r="J63" s="126"/>
      <c r="K63" s="126"/>
      <c r="L63" s="126"/>
      <c r="M63" s="76"/>
      <c r="N63" s="76"/>
      <c r="O63" s="76"/>
    </row>
    <row r="64" spans="2:15" ht="27" customHeight="1" x14ac:dyDescent="0.3">
      <c r="B64" s="128" t="s">
        <v>2021</v>
      </c>
      <c r="C64" s="107" t="s">
        <v>2022</v>
      </c>
      <c r="D64" s="108" t="s">
        <v>47</v>
      </c>
      <c r="E64" s="425">
        <v>974.2</v>
      </c>
      <c r="F64" s="426"/>
      <c r="G64" s="109">
        <v>50.45</v>
      </c>
      <c r="H64" s="110">
        <f>G64*E64</f>
        <v>49148.390000000007</v>
      </c>
      <c r="I64" s="264"/>
      <c r="J64" s="114"/>
      <c r="K64" s="117">
        <f t="shared" si="3"/>
        <v>0</v>
      </c>
      <c r="L64" s="118">
        <f t="shared" si="4"/>
        <v>0</v>
      </c>
    </row>
    <row r="65" spans="2:15" ht="20.75" customHeight="1" x14ac:dyDescent="0.3">
      <c r="B65" s="128" t="s">
        <v>2023</v>
      </c>
      <c r="C65" s="119" t="s">
        <v>2024</v>
      </c>
      <c r="D65" s="108" t="s">
        <v>87</v>
      </c>
      <c r="E65" s="425">
        <v>34.4</v>
      </c>
      <c r="F65" s="426"/>
      <c r="G65" s="109">
        <v>111.23</v>
      </c>
      <c r="H65" s="110">
        <f>G65*E65</f>
        <v>3826.3119999999999</v>
      </c>
      <c r="I65" s="264"/>
      <c r="J65" s="114"/>
      <c r="K65" s="117">
        <f t="shared" si="3"/>
        <v>0</v>
      </c>
      <c r="L65" s="118">
        <f t="shared" si="4"/>
        <v>0</v>
      </c>
    </row>
    <row r="66" spans="2:15" ht="22.5" customHeight="1" x14ac:dyDescent="0.3">
      <c r="B66" s="128" t="s">
        <v>2025</v>
      </c>
      <c r="C66" s="107" t="s">
        <v>2026</v>
      </c>
      <c r="D66" s="108" t="s">
        <v>87</v>
      </c>
      <c r="E66" s="425">
        <v>38.9</v>
      </c>
      <c r="F66" s="426"/>
      <c r="G66" s="109">
        <v>60.08</v>
      </c>
      <c r="H66" s="110">
        <f>G66*E66</f>
        <v>2337.1119999999996</v>
      </c>
      <c r="I66" s="264"/>
      <c r="J66" s="114"/>
      <c r="K66" s="117">
        <f t="shared" si="3"/>
        <v>0</v>
      </c>
      <c r="L66" s="118">
        <f t="shared" si="4"/>
        <v>0</v>
      </c>
    </row>
    <row r="67" spans="2:15" ht="22.5" customHeight="1" x14ac:dyDescent="0.3">
      <c r="B67" s="106" t="s">
        <v>2027</v>
      </c>
      <c r="C67" s="119" t="s">
        <v>2028</v>
      </c>
      <c r="D67" s="108" t="s">
        <v>87</v>
      </c>
      <c r="E67" s="425">
        <v>38.9</v>
      </c>
      <c r="F67" s="426"/>
      <c r="G67" s="109">
        <v>104.99</v>
      </c>
      <c r="H67" s="110">
        <f>G67*E67</f>
        <v>4084.1109999999999</v>
      </c>
      <c r="I67" s="264"/>
      <c r="J67" s="114"/>
      <c r="K67" s="117">
        <f t="shared" si="3"/>
        <v>0</v>
      </c>
      <c r="L67" s="118">
        <f t="shared" si="4"/>
        <v>0</v>
      </c>
    </row>
    <row r="68" spans="2:15" s="90" customFormat="1" ht="12.5" customHeight="1" x14ac:dyDescent="0.3">
      <c r="B68" s="135" t="s">
        <v>73</v>
      </c>
      <c r="C68" s="122" t="s">
        <v>792</v>
      </c>
      <c r="D68" s="123"/>
      <c r="E68" s="457"/>
      <c r="F68" s="458"/>
      <c r="G68" s="124"/>
      <c r="H68" s="125">
        <f>H69+H70+H71+H72</f>
        <v>51908.850600000005</v>
      </c>
      <c r="I68" s="126"/>
      <c r="J68" s="126"/>
      <c r="K68" s="126"/>
      <c r="L68" s="126"/>
      <c r="M68" s="76"/>
      <c r="N68" s="76"/>
      <c r="O68" s="76"/>
    </row>
    <row r="69" spans="2:15" ht="34.5" customHeight="1" x14ac:dyDescent="0.3">
      <c r="B69" s="106" t="s">
        <v>2029</v>
      </c>
      <c r="C69" s="107" t="s">
        <v>2030</v>
      </c>
      <c r="D69" s="108" t="s">
        <v>47</v>
      </c>
      <c r="E69" s="465">
        <v>1015.48</v>
      </c>
      <c r="F69" s="466"/>
      <c r="G69" s="109">
        <v>7.03</v>
      </c>
      <c r="H69" s="110">
        <f>G69*E69</f>
        <v>7138.8244000000004</v>
      </c>
      <c r="I69" s="264"/>
      <c r="J69" s="114"/>
      <c r="K69" s="117">
        <f t="shared" si="3"/>
        <v>0</v>
      </c>
      <c r="L69" s="118">
        <f t="shared" si="4"/>
        <v>0</v>
      </c>
    </row>
    <row r="70" spans="2:15" ht="33.65" customHeight="1" x14ac:dyDescent="0.3">
      <c r="B70" s="115" t="s">
        <v>2031</v>
      </c>
      <c r="C70" s="107" t="s">
        <v>2032</v>
      </c>
      <c r="D70" s="108" t="s">
        <v>47</v>
      </c>
      <c r="E70" s="425">
        <v>790.43</v>
      </c>
      <c r="F70" s="426"/>
      <c r="G70" s="109">
        <v>21.54</v>
      </c>
      <c r="H70" s="110">
        <f>G70*E70</f>
        <v>17025.8622</v>
      </c>
      <c r="I70" s="264"/>
      <c r="J70" s="114"/>
      <c r="K70" s="117">
        <f t="shared" si="3"/>
        <v>0</v>
      </c>
      <c r="L70" s="118">
        <f t="shared" si="4"/>
        <v>0</v>
      </c>
    </row>
    <row r="71" spans="2:15" ht="37.75" customHeight="1" x14ac:dyDescent="0.3">
      <c r="B71" s="115" t="s">
        <v>2033</v>
      </c>
      <c r="C71" s="119" t="s">
        <v>958</v>
      </c>
      <c r="D71" s="108" t="s">
        <v>47</v>
      </c>
      <c r="E71" s="425">
        <v>225.05</v>
      </c>
      <c r="F71" s="426"/>
      <c r="G71" s="109">
        <v>37.5</v>
      </c>
      <c r="H71" s="110">
        <f>G71*E71</f>
        <v>8439.375</v>
      </c>
      <c r="I71" s="264"/>
      <c r="J71" s="114"/>
      <c r="K71" s="117">
        <f t="shared" si="3"/>
        <v>0</v>
      </c>
      <c r="L71" s="118">
        <f t="shared" si="4"/>
        <v>0</v>
      </c>
    </row>
    <row r="72" spans="2:15" ht="28" customHeight="1" x14ac:dyDescent="0.3">
      <c r="B72" s="115" t="s">
        <v>2034</v>
      </c>
      <c r="C72" s="119" t="s">
        <v>2035</v>
      </c>
      <c r="D72" s="108" t="s">
        <v>47</v>
      </c>
      <c r="E72" s="425">
        <v>225.05</v>
      </c>
      <c r="F72" s="426"/>
      <c r="G72" s="109">
        <v>85.78</v>
      </c>
      <c r="H72" s="110">
        <f>G72*E72</f>
        <v>19304.789000000001</v>
      </c>
      <c r="I72" s="264"/>
      <c r="J72" s="114"/>
      <c r="K72" s="117">
        <f t="shared" si="3"/>
        <v>0</v>
      </c>
      <c r="L72" s="118">
        <f t="shared" si="4"/>
        <v>0</v>
      </c>
    </row>
    <row r="73" spans="2:15" s="90" customFormat="1" ht="9.75" customHeight="1" x14ac:dyDescent="0.3">
      <c r="B73" s="135" t="s">
        <v>79</v>
      </c>
      <c r="C73" s="122" t="s">
        <v>1011</v>
      </c>
      <c r="D73" s="123"/>
      <c r="E73" s="457"/>
      <c r="F73" s="458"/>
      <c r="G73" s="124"/>
      <c r="H73" s="125">
        <f>H74+H75+H76+H77+H78+H79</f>
        <v>129157.4213</v>
      </c>
      <c r="I73" s="126"/>
      <c r="J73" s="126"/>
      <c r="K73" s="126"/>
      <c r="L73" s="126"/>
      <c r="M73" s="76"/>
      <c r="N73" s="76"/>
      <c r="O73" s="76"/>
    </row>
    <row r="74" spans="2:15" ht="30.75" customHeight="1" x14ac:dyDescent="0.3">
      <c r="B74" s="115" t="s">
        <v>2036</v>
      </c>
      <c r="C74" s="107" t="s">
        <v>2037</v>
      </c>
      <c r="D74" s="108" t="s">
        <v>94</v>
      </c>
      <c r="E74" s="425">
        <v>2</v>
      </c>
      <c r="F74" s="426"/>
      <c r="G74" s="109">
        <v>2030.89</v>
      </c>
      <c r="H74" s="110">
        <f t="shared" ref="H74:H79" si="7">G74*E74</f>
        <v>4061.78</v>
      </c>
      <c r="I74" s="264"/>
      <c r="J74" s="114"/>
      <c r="K74" s="117">
        <f t="shared" si="3"/>
        <v>0</v>
      </c>
      <c r="L74" s="118">
        <f t="shared" si="4"/>
        <v>0</v>
      </c>
    </row>
    <row r="75" spans="2:15" ht="34" x14ac:dyDescent="0.3">
      <c r="B75" s="115" t="s">
        <v>2038</v>
      </c>
      <c r="C75" s="107" t="s">
        <v>2039</v>
      </c>
      <c r="D75" s="108" t="s">
        <v>47</v>
      </c>
      <c r="E75" s="425">
        <v>22.8</v>
      </c>
      <c r="F75" s="426"/>
      <c r="G75" s="109">
        <v>929.97</v>
      </c>
      <c r="H75" s="110">
        <f t="shared" si="7"/>
        <v>21203.316000000003</v>
      </c>
      <c r="I75" s="264"/>
      <c r="J75" s="114"/>
      <c r="K75" s="117">
        <f t="shared" si="3"/>
        <v>0</v>
      </c>
      <c r="L75" s="118">
        <f t="shared" si="4"/>
        <v>0</v>
      </c>
    </row>
    <row r="76" spans="2:15" ht="42.5" x14ac:dyDescent="0.3">
      <c r="B76" s="115" t="s">
        <v>2040</v>
      </c>
      <c r="C76" s="119" t="s">
        <v>2041</v>
      </c>
      <c r="D76" s="108" t="s">
        <v>1031</v>
      </c>
      <c r="E76" s="425">
        <v>20</v>
      </c>
      <c r="F76" s="426"/>
      <c r="G76" s="109">
        <v>1198.99</v>
      </c>
      <c r="H76" s="110">
        <f t="shared" si="7"/>
        <v>23979.8</v>
      </c>
      <c r="I76" s="264"/>
      <c r="J76" s="114"/>
      <c r="K76" s="117">
        <f t="shared" si="3"/>
        <v>0</v>
      </c>
      <c r="L76" s="118">
        <f t="shared" si="4"/>
        <v>0</v>
      </c>
    </row>
    <row r="77" spans="2:15" ht="42.5" customHeight="1" x14ac:dyDescent="0.3">
      <c r="B77" s="127" t="s">
        <v>2042</v>
      </c>
      <c r="C77" s="107" t="s">
        <v>2043</v>
      </c>
      <c r="D77" s="108" t="s">
        <v>1031</v>
      </c>
      <c r="E77" s="425">
        <v>1</v>
      </c>
      <c r="F77" s="426"/>
      <c r="G77" s="109">
        <v>945.98</v>
      </c>
      <c r="H77" s="110">
        <f t="shared" si="7"/>
        <v>945.98</v>
      </c>
      <c r="I77" s="264"/>
      <c r="J77" s="114"/>
      <c r="K77" s="117">
        <f t="shared" si="3"/>
        <v>0</v>
      </c>
      <c r="L77" s="118">
        <f t="shared" si="4"/>
        <v>0</v>
      </c>
    </row>
    <row r="78" spans="2:15" ht="19.75" customHeight="1" x14ac:dyDescent="0.3">
      <c r="B78" s="127" t="s">
        <v>2044</v>
      </c>
      <c r="C78" s="119" t="s">
        <v>2045</v>
      </c>
      <c r="D78" s="108" t="s">
        <v>47</v>
      </c>
      <c r="E78" s="425">
        <v>41.11</v>
      </c>
      <c r="F78" s="426"/>
      <c r="G78" s="109">
        <v>1619.23</v>
      </c>
      <c r="H78" s="110">
        <f t="shared" si="7"/>
        <v>66566.545299999998</v>
      </c>
      <c r="I78" s="264"/>
      <c r="J78" s="114"/>
      <c r="K78" s="117">
        <f t="shared" si="3"/>
        <v>0</v>
      </c>
      <c r="L78" s="118">
        <f t="shared" si="4"/>
        <v>0</v>
      </c>
    </row>
    <row r="79" spans="2:15" ht="34.25" customHeight="1" x14ac:dyDescent="0.3">
      <c r="B79" s="127" t="s">
        <v>2046</v>
      </c>
      <c r="C79" s="107" t="s">
        <v>2047</v>
      </c>
      <c r="D79" s="108" t="s">
        <v>94</v>
      </c>
      <c r="E79" s="425">
        <v>2</v>
      </c>
      <c r="F79" s="426"/>
      <c r="G79" s="109">
        <v>6200</v>
      </c>
      <c r="H79" s="110">
        <f t="shared" si="7"/>
        <v>12400</v>
      </c>
      <c r="I79" s="264"/>
      <c r="J79" s="114"/>
      <c r="K79" s="117">
        <f t="shared" si="3"/>
        <v>0</v>
      </c>
      <c r="L79" s="118">
        <f t="shared" si="4"/>
        <v>0</v>
      </c>
    </row>
    <row r="80" spans="2:15" s="90" customFormat="1" ht="12.5" customHeight="1" x14ac:dyDescent="0.3">
      <c r="B80" s="121" t="s">
        <v>85</v>
      </c>
      <c r="C80" s="122" t="s">
        <v>2048</v>
      </c>
      <c r="D80" s="136"/>
      <c r="E80" s="457"/>
      <c r="F80" s="458"/>
      <c r="G80" s="124"/>
      <c r="H80" s="125">
        <f>SUM(H81:H86)</f>
        <v>39111.371500000001</v>
      </c>
      <c r="I80" s="126"/>
      <c r="J80" s="126"/>
      <c r="K80" s="126"/>
      <c r="L80" s="126"/>
      <c r="M80" s="76"/>
      <c r="N80" s="76"/>
      <c r="O80" s="76"/>
    </row>
    <row r="81" spans="2:15" ht="17" x14ac:dyDescent="0.3">
      <c r="B81" s="127" t="s">
        <v>2049</v>
      </c>
      <c r="C81" s="119" t="s">
        <v>2050</v>
      </c>
      <c r="D81" s="108" t="s">
        <v>47</v>
      </c>
      <c r="E81" s="425">
        <v>790.43</v>
      </c>
      <c r="F81" s="426"/>
      <c r="G81" s="109">
        <v>3.31</v>
      </c>
      <c r="H81" s="110">
        <f t="shared" ref="H81:H86" si="8">G81*E81</f>
        <v>2616.3233</v>
      </c>
      <c r="I81" s="264"/>
      <c r="J81" s="114"/>
      <c r="K81" s="117">
        <f t="shared" si="3"/>
        <v>0</v>
      </c>
      <c r="L81" s="118">
        <f t="shared" si="4"/>
        <v>0</v>
      </c>
    </row>
    <row r="82" spans="2:15" ht="17" x14ac:dyDescent="0.3">
      <c r="B82" s="127" t="s">
        <v>2051</v>
      </c>
      <c r="C82" s="119" t="s">
        <v>2052</v>
      </c>
      <c r="D82" s="108" t="s">
        <v>47</v>
      </c>
      <c r="E82" s="425">
        <v>790.43</v>
      </c>
      <c r="F82" s="426"/>
      <c r="G82" s="109">
        <v>10.5</v>
      </c>
      <c r="H82" s="110">
        <f t="shared" si="8"/>
        <v>8299.5149999999994</v>
      </c>
      <c r="I82" s="264"/>
      <c r="J82" s="114"/>
      <c r="K82" s="117">
        <f t="shared" si="3"/>
        <v>0</v>
      </c>
      <c r="L82" s="118">
        <f t="shared" si="4"/>
        <v>0</v>
      </c>
    </row>
    <row r="83" spans="2:15" ht="17" x14ac:dyDescent="0.3">
      <c r="B83" s="127" t="s">
        <v>2053</v>
      </c>
      <c r="C83" s="119" t="s">
        <v>2054</v>
      </c>
      <c r="D83" s="108" t="s">
        <v>47</v>
      </c>
      <c r="E83" s="425">
        <v>790.43</v>
      </c>
      <c r="F83" s="426"/>
      <c r="G83" s="109">
        <v>11.5</v>
      </c>
      <c r="H83" s="110">
        <f t="shared" si="8"/>
        <v>9089.9449999999997</v>
      </c>
      <c r="I83" s="264"/>
      <c r="J83" s="114"/>
      <c r="K83" s="117">
        <f t="shared" si="3"/>
        <v>0</v>
      </c>
      <c r="L83" s="118">
        <f t="shared" si="4"/>
        <v>0</v>
      </c>
    </row>
    <row r="84" spans="2:15" ht="17" x14ac:dyDescent="0.3">
      <c r="B84" s="127" t="s">
        <v>2055</v>
      </c>
      <c r="C84" s="119" t="s">
        <v>2056</v>
      </c>
      <c r="D84" s="108" t="s">
        <v>47</v>
      </c>
      <c r="E84" s="425">
        <v>491.02</v>
      </c>
      <c r="F84" s="426"/>
      <c r="G84" s="109">
        <v>3.73</v>
      </c>
      <c r="H84" s="110">
        <f t="shared" si="8"/>
        <v>1831.5046</v>
      </c>
      <c r="I84" s="264"/>
      <c r="J84" s="114"/>
      <c r="K84" s="117">
        <f t="shared" si="3"/>
        <v>0</v>
      </c>
      <c r="L84" s="118">
        <f t="shared" si="4"/>
        <v>0</v>
      </c>
    </row>
    <row r="85" spans="2:15" ht="17" x14ac:dyDescent="0.3">
      <c r="B85" s="127" t="s">
        <v>2057</v>
      </c>
      <c r="C85" s="119" t="s">
        <v>2058</v>
      </c>
      <c r="D85" s="108" t="s">
        <v>47</v>
      </c>
      <c r="E85" s="425">
        <v>491.02</v>
      </c>
      <c r="F85" s="426"/>
      <c r="G85" s="109">
        <v>20.54</v>
      </c>
      <c r="H85" s="110">
        <f t="shared" si="8"/>
        <v>10085.550799999999</v>
      </c>
      <c r="I85" s="264"/>
      <c r="J85" s="114"/>
      <c r="K85" s="117">
        <f t="shared" si="3"/>
        <v>0</v>
      </c>
      <c r="L85" s="118">
        <f t="shared" si="4"/>
        <v>0</v>
      </c>
    </row>
    <row r="86" spans="2:15" ht="17" x14ac:dyDescent="0.3">
      <c r="B86" s="127" t="s">
        <v>2059</v>
      </c>
      <c r="C86" s="119" t="s">
        <v>2060</v>
      </c>
      <c r="D86" s="108" t="s">
        <v>47</v>
      </c>
      <c r="E86" s="425">
        <v>491.02</v>
      </c>
      <c r="F86" s="426"/>
      <c r="G86" s="109">
        <v>14.64</v>
      </c>
      <c r="H86" s="110">
        <f t="shared" si="8"/>
        <v>7188.5328</v>
      </c>
      <c r="I86" s="264"/>
      <c r="J86" s="114"/>
      <c r="K86" s="117">
        <f t="shared" si="3"/>
        <v>0</v>
      </c>
      <c r="L86" s="118">
        <f t="shared" si="4"/>
        <v>0</v>
      </c>
    </row>
    <row r="87" spans="2:15" s="90" customFormat="1" ht="11.5" customHeight="1" x14ac:dyDescent="0.3">
      <c r="B87" s="121" t="s">
        <v>92</v>
      </c>
      <c r="C87" s="122" t="s">
        <v>1093</v>
      </c>
      <c r="D87" s="136"/>
      <c r="E87" s="457"/>
      <c r="F87" s="458"/>
      <c r="G87" s="124"/>
      <c r="H87" s="125">
        <f>SUM(H88:H95)</f>
        <v>67996.722399999999</v>
      </c>
      <c r="I87" s="126"/>
      <c r="J87" s="126"/>
      <c r="K87" s="126"/>
      <c r="L87" s="126"/>
      <c r="M87" s="76"/>
      <c r="N87" s="76"/>
      <c r="O87" s="76"/>
    </row>
    <row r="88" spans="2:15" ht="28.75" customHeight="1" x14ac:dyDescent="0.3">
      <c r="B88" s="127" t="s">
        <v>2061</v>
      </c>
      <c r="C88" s="119" t="s">
        <v>2062</v>
      </c>
      <c r="D88" s="108" t="s">
        <v>47</v>
      </c>
      <c r="E88" s="425">
        <v>717.24</v>
      </c>
      <c r="F88" s="426"/>
      <c r="G88" s="109">
        <v>6.57</v>
      </c>
      <c r="H88" s="110">
        <f t="shared" ref="H88:H95" si="9">G88*E88</f>
        <v>4712.2668000000003</v>
      </c>
      <c r="I88" s="264"/>
      <c r="J88" s="114"/>
      <c r="K88" s="117">
        <f t="shared" si="3"/>
        <v>0</v>
      </c>
      <c r="L88" s="118">
        <f t="shared" si="4"/>
        <v>0</v>
      </c>
    </row>
    <row r="89" spans="2:15" ht="34.25" customHeight="1" x14ac:dyDescent="0.3">
      <c r="B89" s="127" t="s">
        <v>2063</v>
      </c>
      <c r="C89" s="119" t="s">
        <v>2064</v>
      </c>
      <c r="D89" s="108" t="s">
        <v>47</v>
      </c>
      <c r="E89" s="425">
        <v>717.24</v>
      </c>
      <c r="F89" s="426"/>
      <c r="G89" s="109">
        <v>32.25</v>
      </c>
      <c r="H89" s="110">
        <f t="shared" si="9"/>
        <v>23130.99</v>
      </c>
      <c r="I89" s="264"/>
      <c r="J89" s="114"/>
      <c r="K89" s="117">
        <f t="shared" si="3"/>
        <v>0</v>
      </c>
      <c r="L89" s="118">
        <f t="shared" si="4"/>
        <v>0</v>
      </c>
    </row>
    <row r="90" spans="2:15" x14ac:dyDescent="0.3">
      <c r="B90" s="127" t="s">
        <v>2065</v>
      </c>
      <c r="C90" s="119" t="s">
        <v>2066</v>
      </c>
      <c r="D90" s="108" t="s">
        <v>47</v>
      </c>
      <c r="E90" s="425">
        <v>59.83</v>
      </c>
      <c r="F90" s="426"/>
      <c r="G90" s="109">
        <v>147.85</v>
      </c>
      <c r="H90" s="110">
        <f t="shared" si="9"/>
        <v>8845.8654999999999</v>
      </c>
      <c r="I90" s="264"/>
      <c r="J90" s="114"/>
      <c r="K90" s="117">
        <f t="shared" si="3"/>
        <v>0</v>
      </c>
      <c r="L90" s="118">
        <f t="shared" si="4"/>
        <v>0</v>
      </c>
    </row>
    <row r="91" spans="2:15" ht="30.75" customHeight="1" x14ac:dyDescent="0.3">
      <c r="B91" s="127" t="s">
        <v>2067</v>
      </c>
      <c r="C91" s="119" t="s">
        <v>2068</v>
      </c>
      <c r="D91" s="108" t="s">
        <v>47</v>
      </c>
      <c r="E91" s="425">
        <v>80.44</v>
      </c>
      <c r="F91" s="426"/>
      <c r="G91" s="109">
        <v>15.22</v>
      </c>
      <c r="H91" s="110">
        <f t="shared" si="9"/>
        <v>1224.2968000000001</v>
      </c>
      <c r="I91" s="264"/>
      <c r="J91" s="114"/>
      <c r="K91" s="117">
        <f t="shared" ref="K91:K154" si="10">I91*G91</f>
        <v>0</v>
      </c>
      <c r="L91" s="118">
        <f t="shared" ref="L91:L154" si="11">J91*G91</f>
        <v>0</v>
      </c>
    </row>
    <row r="92" spans="2:15" ht="30.75" customHeight="1" x14ac:dyDescent="0.3">
      <c r="B92" s="127" t="s">
        <v>2069</v>
      </c>
      <c r="C92" s="119" t="s">
        <v>2070</v>
      </c>
      <c r="D92" s="108" t="s">
        <v>47</v>
      </c>
      <c r="E92" s="425">
        <v>30.4</v>
      </c>
      <c r="F92" s="426"/>
      <c r="G92" s="109">
        <v>297.56</v>
      </c>
      <c r="H92" s="110">
        <f t="shared" si="9"/>
        <v>9045.8240000000005</v>
      </c>
      <c r="I92" s="264"/>
      <c r="J92" s="114"/>
      <c r="K92" s="117">
        <f t="shared" si="10"/>
        <v>0</v>
      </c>
      <c r="L92" s="118">
        <f t="shared" si="11"/>
        <v>0</v>
      </c>
    </row>
    <row r="93" spans="2:15" ht="17" x14ac:dyDescent="0.3">
      <c r="B93" s="127" t="s">
        <v>2071</v>
      </c>
      <c r="C93" s="119" t="s">
        <v>2050</v>
      </c>
      <c r="D93" s="108" t="s">
        <v>47</v>
      </c>
      <c r="E93" s="425">
        <v>546.57000000000005</v>
      </c>
      <c r="F93" s="426"/>
      <c r="G93" s="109">
        <v>3.31</v>
      </c>
      <c r="H93" s="110">
        <f t="shared" si="9"/>
        <v>1809.1467000000002</v>
      </c>
      <c r="I93" s="264"/>
      <c r="J93" s="114"/>
      <c r="K93" s="117">
        <f t="shared" si="10"/>
        <v>0</v>
      </c>
      <c r="L93" s="118">
        <f t="shared" si="11"/>
        <v>0</v>
      </c>
    </row>
    <row r="94" spans="2:15" ht="17" x14ac:dyDescent="0.3">
      <c r="B94" s="127" t="s">
        <v>2072</v>
      </c>
      <c r="C94" s="119" t="s">
        <v>2073</v>
      </c>
      <c r="D94" s="108" t="s">
        <v>47</v>
      </c>
      <c r="E94" s="425">
        <v>546.57000000000005</v>
      </c>
      <c r="F94" s="426"/>
      <c r="G94" s="109">
        <v>20.54</v>
      </c>
      <c r="H94" s="110">
        <f t="shared" si="9"/>
        <v>11226.5478</v>
      </c>
      <c r="I94" s="264"/>
      <c r="J94" s="114"/>
      <c r="K94" s="117">
        <f t="shared" si="10"/>
        <v>0</v>
      </c>
      <c r="L94" s="118">
        <f t="shared" si="11"/>
        <v>0</v>
      </c>
    </row>
    <row r="95" spans="2:15" ht="17" x14ac:dyDescent="0.3">
      <c r="B95" s="127" t="s">
        <v>2074</v>
      </c>
      <c r="C95" s="119" t="s">
        <v>2054</v>
      </c>
      <c r="D95" s="108" t="s">
        <v>47</v>
      </c>
      <c r="E95" s="425">
        <v>546.57000000000005</v>
      </c>
      <c r="F95" s="426"/>
      <c r="G95" s="109">
        <v>14.64</v>
      </c>
      <c r="H95" s="110">
        <f t="shared" si="9"/>
        <v>8001.7848000000013</v>
      </c>
      <c r="I95" s="264"/>
      <c r="J95" s="114"/>
      <c r="K95" s="117">
        <f t="shared" si="10"/>
        <v>0</v>
      </c>
      <c r="L95" s="118">
        <f t="shared" si="11"/>
        <v>0</v>
      </c>
    </row>
    <row r="96" spans="2:15" s="90" customFormat="1" ht="11.5" customHeight="1" x14ac:dyDescent="0.3">
      <c r="B96" s="121" t="s">
        <v>99</v>
      </c>
      <c r="C96" s="122" t="s">
        <v>2075</v>
      </c>
      <c r="D96" s="136"/>
      <c r="E96" s="457"/>
      <c r="F96" s="458"/>
      <c r="G96" s="124"/>
      <c r="H96" s="125">
        <f>SUM(H97:H124)</f>
        <v>35834.100400000003</v>
      </c>
      <c r="I96" s="126"/>
      <c r="J96" s="126"/>
      <c r="K96" s="126"/>
      <c r="L96" s="126"/>
      <c r="M96" s="76"/>
      <c r="N96" s="76"/>
      <c r="O96" s="76"/>
    </row>
    <row r="97" spans="2:17" ht="17" x14ac:dyDescent="0.3">
      <c r="B97" s="137" t="s">
        <v>2076</v>
      </c>
      <c r="C97" s="119" t="s">
        <v>2077</v>
      </c>
      <c r="D97" s="108" t="s">
        <v>1031</v>
      </c>
      <c r="E97" s="425">
        <v>53</v>
      </c>
      <c r="F97" s="426"/>
      <c r="G97" s="109">
        <v>13.66</v>
      </c>
      <c r="H97" s="110">
        <f t="shared" ref="H97:H124" si="12">G97*E97</f>
        <v>723.98</v>
      </c>
      <c r="I97" s="264"/>
      <c r="J97" s="114"/>
      <c r="K97" s="117">
        <f t="shared" si="10"/>
        <v>0</v>
      </c>
      <c r="L97" s="118">
        <f t="shared" si="11"/>
        <v>0</v>
      </c>
    </row>
    <row r="98" spans="2:17" ht="17" x14ac:dyDescent="0.3">
      <c r="B98" s="137" t="s">
        <v>2078</v>
      </c>
      <c r="C98" s="119" t="s">
        <v>2079</v>
      </c>
      <c r="D98" s="108" t="s">
        <v>1031</v>
      </c>
      <c r="E98" s="425">
        <v>62</v>
      </c>
      <c r="F98" s="426"/>
      <c r="G98" s="109">
        <v>13.02</v>
      </c>
      <c r="H98" s="110">
        <f t="shared" si="12"/>
        <v>807.24</v>
      </c>
      <c r="I98" s="264"/>
      <c r="J98" s="114"/>
      <c r="K98" s="117">
        <f t="shared" si="10"/>
        <v>0</v>
      </c>
      <c r="L98" s="118">
        <f t="shared" si="11"/>
        <v>0</v>
      </c>
    </row>
    <row r="99" spans="2:17" ht="17" x14ac:dyDescent="0.3">
      <c r="B99" s="138" t="s">
        <v>2080</v>
      </c>
      <c r="C99" s="119" t="s">
        <v>2081</v>
      </c>
      <c r="D99" s="108" t="s">
        <v>87</v>
      </c>
      <c r="E99" s="425">
        <v>782.4</v>
      </c>
      <c r="F99" s="426"/>
      <c r="G99" s="109">
        <v>3.22</v>
      </c>
      <c r="H99" s="110">
        <f t="shared" si="12"/>
        <v>2519.328</v>
      </c>
      <c r="I99" s="264"/>
      <c r="J99" s="114"/>
      <c r="K99" s="117">
        <f t="shared" si="10"/>
        <v>0</v>
      </c>
      <c r="L99" s="118">
        <f t="shared" si="11"/>
        <v>0</v>
      </c>
    </row>
    <row r="100" spans="2:17" ht="17" x14ac:dyDescent="0.3">
      <c r="B100" s="106" t="s">
        <v>2082</v>
      </c>
      <c r="C100" s="119" t="s">
        <v>2083</v>
      </c>
      <c r="D100" s="108" t="s">
        <v>87</v>
      </c>
      <c r="E100" s="425">
        <v>895.4</v>
      </c>
      <c r="F100" s="426"/>
      <c r="G100" s="109">
        <v>4.75</v>
      </c>
      <c r="H100" s="110">
        <f t="shared" si="12"/>
        <v>4253.1499999999996</v>
      </c>
      <c r="I100" s="264"/>
      <c r="J100" s="114"/>
      <c r="K100" s="117">
        <f t="shared" si="10"/>
        <v>0</v>
      </c>
      <c r="L100" s="118">
        <f t="shared" si="11"/>
        <v>0</v>
      </c>
    </row>
    <row r="101" spans="2:17" ht="17" x14ac:dyDescent="0.3">
      <c r="B101" s="106" t="s">
        <v>2084</v>
      </c>
      <c r="C101" s="119" t="s">
        <v>2085</v>
      </c>
      <c r="D101" s="108" t="s">
        <v>87</v>
      </c>
      <c r="E101" s="425">
        <v>378.7</v>
      </c>
      <c r="F101" s="426"/>
      <c r="G101" s="109">
        <v>6.47</v>
      </c>
      <c r="H101" s="110">
        <f t="shared" si="12"/>
        <v>2450.1889999999999</v>
      </c>
      <c r="I101" s="264"/>
      <c r="J101" s="114"/>
      <c r="K101" s="117">
        <f t="shared" si="10"/>
        <v>0</v>
      </c>
      <c r="L101" s="118">
        <f t="shared" si="11"/>
        <v>0</v>
      </c>
    </row>
    <row r="102" spans="2:17" ht="17" x14ac:dyDescent="0.3">
      <c r="B102" s="106" t="s">
        <v>2086</v>
      </c>
      <c r="C102" s="119" t="s">
        <v>2087</v>
      </c>
      <c r="D102" s="108" t="s">
        <v>87</v>
      </c>
      <c r="E102" s="425">
        <v>103.6</v>
      </c>
      <c r="F102" s="426"/>
      <c r="G102" s="109">
        <v>8.0299999999999994</v>
      </c>
      <c r="H102" s="110">
        <f t="shared" si="12"/>
        <v>831.9079999999999</v>
      </c>
      <c r="I102" s="264"/>
      <c r="J102" s="114"/>
      <c r="K102" s="117">
        <f t="shared" si="10"/>
        <v>0</v>
      </c>
      <c r="L102" s="118">
        <f t="shared" si="11"/>
        <v>0</v>
      </c>
    </row>
    <row r="103" spans="2:17" ht="17" x14ac:dyDescent="0.3">
      <c r="B103" s="106" t="s">
        <v>2088</v>
      </c>
      <c r="C103" s="119" t="s">
        <v>2089</v>
      </c>
      <c r="D103" s="108" t="s">
        <v>87</v>
      </c>
      <c r="E103" s="425">
        <v>131.1</v>
      </c>
      <c r="F103" s="426"/>
      <c r="G103" s="109">
        <v>9.5</v>
      </c>
      <c r="H103" s="110">
        <f t="shared" si="12"/>
        <v>1245.45</v>
      </c>
      <c r="I103" s="264"/>
      <c r="J103" s="114"/>
      <c r="K103" s="117">
        <f t="shared" si="10"/>
        <v>0</v>
      </c>
      <c r="L103" s="118">
        <f t="shared" si="11"/>
        <v>0</v>
      </c>
    </row>
    <row r="104" spans="2:17" s="76" customFormat="1" ht="17" x14ac:dyDescent="0.3">
      <c r="B104" s="106" t="s">
        <v>2090</v>
      </c>
      <c r="C104" s="119" t="s">
        <v>2091</v>
      </c>
      <c r="D104" s="108" t="s">
        <v>87</v>
      </c>
      <c r="E104" s="425">
        <v>20.3</v>
      </c>
      <c r="F104" s="426"/>
      <c r="G104" s="109">
        <v>17.95</v>
      </c>
      <c r="H104" s="110">
        <f t="shared" si="12"/>
        <v>364.38499999999999</v>
      </c>
      <c r="I104" s="264"/>
      <c r="J104" s="114"/>
      <c r="K104" s="117">
        <f t="shared" si="10"/>
        <v>0</v>
      </c>
      <c r="L104" s="118">
        <f t="shared" si="11"/>
        <v>0</v>
      </c>
      <c r="P104" s="72"/>
      <c r="Q104" s="72"/>
    </row>
    <row r="105" spans="2:17" s="76" customFormat="1" ht="17" x14ac:dyDescent="0.3">
      <c r="B105" s="106" t="s">
        <v>2092</v>
      </c>
      <c r="C105" s="119" t="s">
        <v>2093</v>
      </c>
      <c r="D105" s="108" t="s">
        <v>87</v>
      </c>
      <c r="E105" s="425">
        <v>81.2</v>
      </c>
      <c r="F105" s="426"/>
      <c r="G105" s="109">
        <v>28.5</v>
      </c>
      <c r="H105" s="110">
        <f t="shared" si="12"/>
        <v>2314.2000000000003</v>
      </c>
      <c r="I105" s="264"/>
      <c r="J105" s="114"/>
      <c r="K105" s="117">
        <f t="shared" si="10"/>
        <v>0</v>
      </c>
      <c r="L105" s="118">
        <f t="shared" si="11"/>
        <v>0</v>
      </c>
      <c r="P105" s="72"/>
      <c r="Q105" s="72"/>
    </row>
    <row r="106" spans="2:17" s="76" customFormat="1" ht="22.75" customHeight="1" x14ac:dyDescent="0.3">
      <c r="B106" s="139">
        <v>40188</v>
      </c>
      <c r="C106" s="119" t="s">
        <v>2094</v>
      </c>
      <c r="D106" s="108" t="s">
        <v>1031</v>
      </c>
      <c r="E106" s="425">
        <v>3</v>
      </c>
      <c r="F106" s="426"/>
      <c r="G106" s="109">
        <v>111.45</v>
      </c>
      <c r="H106" s="110">
        <f t="shared" si="12"/>
        <v>334.35</v>
      </c>
      <c r="I106" s="264"/>
      <c r="J106" s="114"/>
      <c r="K106" s="117">
        <f t="shared" si="10"/>
        <v>0</v>
      </c>
      <c r="L106" s="118">
        <f t="shared" si="11"/>
        <v>0</v>
      </c>
      <c r="P106" s="72"/>
      <c r="Q106" s="72"/>
    </row>
    <row r="107" spans="2:17" s="76" customFormat="1" ht="19.75" customHeight="1" x14ac:dyDescent="0.3">
      <c r="B107" s="139">
        <v>40553</v>
      </c>
      <c r="C107" s="119" t="s">
        <v>2095</v>
      </c>
      <c r="D107" s="108" t="s">
        <v>1031</v>
      </c>
      <c r="E107" s="425">
        <v>27</v>
      </c>
      <c r="F107" s="426"/>
      <c r="G107" s="109">
        <v>18.420000000000002</v>
      </c>
      <c r="H107" s="110">
        <f t="shared" si="12"/>
        <v>497.34000000000003</v>
      </c>
      <c r="I107" s="264"/>
      <c r="J107" s="114"/>
      <c r="K107" s="117">
        <f t="shared" si="10"/>
        <v>0</v>
      </c>
      <c r="L107" s="118">
        <f t="shared" si="11"/>
        <v>0</v>
      </c>
      <c r="P107" s="72"/>
      <c r="Q107" s="72"/>
    </row>
    <row r="108" spans="2:17" s="76" customFormat="1" ht="19.25" customHeight="1" x14ac:dyDescent="0.3">
      <c r="B108" s="139">
        <v>40918</v>
      </c>
      <c r="C108" s="119" t="s">
        <v>2096</v>
      </c>
      <c r="D108" s="108" t="s">
        <v>1031</v>
      </c>
      <c r="E108" s="425">
        <v>1</v>
      </c>
      <c r="F108" s="426"/>
      <c r="G108" s="109">
        <v>23.97</v>
      </c>
      <c r="H108" s="110">
        <f t="shared" si="12"/>
        <v>23.97</v>
      </c>
      <c r="I108" s="264"/>
      <c r="J108" s="114"/>
      <c r="K108" s="117">
        <f t="shared" si="10"/>
        <v>0</v>
      </c>
      <c r="L108" s="118">
        <f t="shared" si="11"/>
        <v>0</v>
      </c>
      <c r="P108" s="72"/>
      <c r="Q108" s="72"/>
    </row>
    <row r="109" spans="2:17" s="76" customFormat="1" ht="21.65" customHeight="1" x14ac:dyDescent="0.3">
      <c r="B109" s="139">
        <v>41284</v>
      </c>
      <c r="C109" s="119" t="s">
        <v>2097</v>
      </c>
      <c r="D109" s="108" t="s">
        <v>1031</v>
      </c>
      <c r="E109" s="425">
        <v>1</v>
      </c>
      <c r="F109" s="426"/>
      <c r="G109" s="109">
        <v>195</v>
      </c>
      <c r="H109" s="110">
        <f t="shared" si="12"/>
        <v>195</v>
      </c>
      <c r="I109" s="264"/>
      <c r="J109" s="114"/>
      <c r="K109" s="117">
        <f t="shared" si="10"/>
        <v>0</v>
      </c>
      <c r="L109" s="118">
        <f t="shared" si="11"/>
        <v>0</v>
      </c>
      <c r="P109" s="72"/>
      <c r="Q109" s="72"/>
    </row>
    <row r="110" spans="2:17" s="76" customFormat="1" ht="19.5" customHeight="1" x14ac:dyDescent="0.3">
      <c r="B110" s="139">
        <v>41649</v>
      </c>
      <c r="C110" s="107" t="s">
        <v>2098</v>
      </c>
      <c r="D110" s="108" t="s">
        <v>1031</v>
      </c>
      <c r="E110" s="425">
        <v>28</v>
      </c>
      <c r="F110" s="426"/>
      <c r="G110" s="109">
        <v>30.46</v>
      </c>
      <c r="H110" s="110">
        <f t="shared" si="12"/>
        <v>852.88</v>
      </c>
      <c r="I110" s="264"/>
      <c r="J110" s="114"/>
      <c r="K110" s="117">
        <f t="shared" si="10"/>
        <v>0</v>
      </c>
      <c r="L110" s="118">
        <f t="shared" si="11"/>
        <v>0</v>
      </c>
      <c r="P110" s="72"/>
      <c r="Q110" s="72"/>
    </row>
    <row r="111" spans="2:17" s="76" customFormat="1" ht="19.5" customHeight="1" x14ac:dyDescent="0.3">
      <c r="B111" s="139">
        <v>42014</v>
      </c>
      <c r="C111" s="119" t="s">
        <v>2099</v>
      </c>
      <c r="D111" s="108" t="s">
        <v>1031</v>
      </c>
      <c r="E111" s="425">
        <v>1</v>
      </c>
      <c r="F111" s="426"/>
      <c r="G111" s="109">
        <v>82.48</v>
      </c>
      <c r="H111" s="110">
        <f t="shared" si="12"/>
        <v>82.48</v>
      </c>
      <c r="I111" s="264"/>
      <c r="J111" s="114"/>
      <c r="K111" s="117">
        <f t="shared" si="10"/>
        <v>0</v>
      </c>
      <c r="L111" s="118">
        <f t="shared" si="11"/>
        <v>0</v>
      </c>
      <c r="P111" s="72"/>
      <c r="Q111" s="72"/>
    </row>
    <row r="112" spans="2:17" s="76" customFormat="1" ht="23.4" customHeight="1" x14ac:dyDescent="0.3">
      <c r="B112" s="120">
        <v>42379</v>
      </c>
      <c r="C112" s="119" t="s">
        <v>2100</v>
      </c>
      <c r="D112" s="108" t="s">
        <v>1031</v>
      </c>
      <c r="E112" s="425">
        <v>56</v>
      </c>
      <c r="F112" s="426"/>
      <c r="G112" s="109">
        <v>32.119999999999997</v>
      </c>
      <c r="H112" s="110">
        <f t="shared" si="12"/>
        <v>1798.7199999999998</v>
      </c>
      <c r="I112" s="264"/>
      <c r="J112" s="114"/>
      <c r="K112" s="117">
        <f t="shared" si="10"/>
        <v>0</v>
      </c>
      <c r="L112" s="118">
        <f t="shared" si="11"/>
        <v>0</v>
      </c>
      <c r="P112" s="72"/>
      <c r="Q112" s="72"/>
    </row>
    <row r="113" spans="2:17" s="76" customFormat="1" ht="21.65" customHeight="1" x14ac:dyDescent="0.3">
      <c r="B113" s="120">
        <v>42745</v>
      </c>
      <c r="C113" s="119" t="s">
        <v>2101</v>
      </c>
      <c r="D113" s="108" t="s">
        <v>1031</v>
      </c>
      <c r="E113" s="425">
        <v>17</v>
      </c>
      <c r="F113" s="426"/>
      <c r="G113" s="109">
        <v>34.869999999999997</v>
      </c>
      <c r="H113" s="110">
        <f t="shared" si="12"/>
        <v>592.79</v>
      </c>
      <c r="I113" s="264"/>
      <c r="J113" s="114"/>
      <c r="K113" s="117">
        <f t="shared" si="10"/>
        <v>0</v>
      </c>
      <c r="L113" s="118">
        <f t="shared" si="11"/>
        <v>0</v>
      </c>
      <c r="P113" s="72"/>
      <c r="Q113" s="72"/>
    </row>
    <row r="114" spans="2:17" s="76" customFormat="1" ht="22.75" customHeight="1" x14ac:dyDescent="0.3">
      <c r="B114" s="120">
        <v>43110</v>
      </c>
      <c r="C114" s="119" t="s">
        <v>2102</v>
      </c>
      <c r="D114" s="108" t="s">
        <v>1031</v>
      </c>
      <c r="E114" s="425">
        <v>2</v>
      </c>
      <c r="F114" s="426"/>
      <c r="G114" s="109">
        <v>36.909999999999997</v>
      </c>
      <c r="H114" s="110">
        <f t="shared" si="12"/>
        <v>73.819999999999993</v>
      </c>
      <c r="I114" s="264"/>
      <c r="J114" s="114"/>
      <c r="K114" s="117">
        <f t="shared" si="10"/>
        <v>0</v>
      </c>
      <c r="L114" s="118">
        <f t="shared" si="11"/>
        <v>0</v>
      </c>
      <c r="P114" s="72"/>
      <c r="Q114" s="72"/>
    </row>
    <row r="115" spans="2:17" s="76" customFormat="1" ht="28.25" customHeight="1" x14ac:dyDescent="0.3">
      <c r="B115" s="120">
        <v>43475</v>
      </c>
      <c r="C115" s="119" t="s">
        <v>2103</v>
      </c>
      <c r="D115" s="108" t="s">
        <v>87</v>
      </c>
      <c r="E115" s="425">
        <v>586.6</v>
      </c>
      <c r="F115" s="426"/>
      <c r="G115" s="109">
        <v>11.44</v>
      </c>
      <c r="H115" s="110">
        <f t="shared" si="12"/>
        <v>6710.7039999999997</v>
      </c>
      <c r="I115" s="264"/>
      <c r="J115" s="114"/>
      <c r="K115" s="117">
        <f t="shared" si="10"/>
        <v>0</v>
      </c>
      <c r="L115" s="118">
        <f t="shared" si="11"/>
        <v>0</v>
      </c>
      <c r="P115" s="72"/>
      <c r="Q115" s="72"/>
    </row>
    <row r="116" spans="2:17" s="76" customFormat="1" ht="29.4" customHeight="1" x14ac:dyDescent="0.3">
      <c r="B116" s="120">
        <v>43840</v>
      </c>
      <c r="C116" s="119" t="s">
        <v>2104</v>
      </c>
      <c r="D116" s="108" t="s">
        <v>87</v>
      </c>
      <c r="E116" s="425">
        <v>18.2</v>
      </c>
      <c r="F116" s="426"/>
      <c r="G116" s="109">
        <v>10.38</v>
      </c>
      <c r="H116" s="110">
        <f t="shared" si="12"/>
        <v>188.916</v>
      </c>
      <c r="I116" s="264"/>
      <c r="J116" s="114"/>
      <c r="K116" s="117">
        <f t="shared" si="10"/>
        <v>0</v>
      </c>
      <c r="L116" s="118">
        <f t="shared" si="11"/>
        <v>0</v>
      </c>
      <c r="P116" s="72"/>
      <c r="Q116" s="72"/>
    </row>
    <row r="117" spans="2:17" s="76" customFormat="1" ht="27.65" customHeight="1" x14ac:dyDescent="0.3">
      <c r="B117" s="120">
        <v>44206</v>
      </c>
      <c r="C117" s="119" t="s">
        <v>2105</v>
      </c>
      <c r="D117" s="108" t="s">
        <v>87</v>
      </c>
      <c r="E117" s="425">
        <v>32.6</v>
      </c>
      <c r="F117" s="426"/>
      <c r="G117" s="109">
        <v>21.08</v>
      </c>
      <c r="H117" s="110">
        <f t="shared" si="12"/>
        <v>687.20799999999997</v>
      </c>
      <c r="I117" s="264"/>
      <c r="J117" s="114"/>
      <c r="K117" s="117">
        <f t="shared" si="10"/>
        <v>0</v>
      </c>
      <c r="L117" s="118">
        <f t="shared" si="11"/>
        <v>0</v>
      </c>
      <c r="P117" s="72"/>
      <c r="Q117" s="72"/>
    </row>
    <row r="118" spans="2:17" s="76" customFormat="1" ht="31.25" customHeight="1" x14ac:dyDescent="0.3">
      <c r="B118" s="120">
        <v>44571</v>
      </c>
      <c r="C118" s="119" t="s">
        <v>2106</v>
      </c>
      <c r="D118" s="108" t="s">
        <v>87</v>
      </c>
      <c r="E118" s="425">
        <v>3.91</v>
      </c>
      <c r="F118" s="426"/>
      <c r="G118" s="109">
        <v>32.64</v>
      </c>
      <c r="H118" s="110">
        <f t="shared" si="12"/>
        <v>127.62240000000001</v>
      </c>
      <c r="I118" s="264"/>
      <c r="J118" s="114"/>
      <c r="K118" s="117">
        <f t="shared" si="10"/>
        <v>0</v>
      </c>
      <c r="L118" s="118">
        <f t="shared" si="11"/>
        <v>0</v>
      </c>
      <c r="P118" s="72"/>
      <c r="Q118" s="72"/>
    </row>
    <row r="119" spans="2:17" s="76" customFormat="1" ht="31.25" customHeight="1" x14ac:dyDescent="0.3">
      <c r="B119" s="120">
        <v>44936</v>
      </c>
      <c r="C119" s="119" t="s">
        <v>2107</v>
      </c>
      <c r="D119" s="108" t="s">
        <v>87</v>
      </c>
      <c r="E119" s="425">
        <v>1</v>
      </c>
      <c r="F119" s="426"/>
      <c r="G119" s="109">
        <v>10.91</v>
      </c>
      <c r="H119" s="110">
        <f t="shared" si="12"/>
        <v>10.91</v>
      </c>
      <c r="I119" s="264"/>
      <c r="J119" s="114"/>
      <c r="K119" s="117">
        <f t="shared" si="10"/>
        <v>0</v>
      </c>
      <c r="L119" s="118">
        <f t="shared" si="11"/>
        <v>0</v>
      </c>
      <c r="P119" s="72"/>
      <c r="Q119" s="72"/>
    </row>
    <row r="120" spans="2:17" ht="31.25" customHeight="1" x14ac:dyDescent="0.3">
      <c r="B120" s="120">
        <v>45301</v>
      </c>
      <c r="C120" s="119" t="s">
        <v>2108</v>
      </c>
      <c r="D120" s="108" t="s">
        <v>1031</v>
      </c>
      <c r="E120" s="425">
        <v>17</v>
      </c>
      <c r="F120" s="426"/>
      <c r="G120" s="109">
        <v>115.4</v>
      </c>
      <c r="H120" s="110">
        <f t="shared" si="12"/>
        <v>1961.8000000000002</v>
      </c>
      <c r="I120" s="264"/>
      <c r="J120" s="114"/>
      <c r="K120" s="117">
        <f t="shared" si="10"/>
        <v>0</v>
      </c>
      <c r="L120" s="118">
        <f t="shared" si="11"/>
        <v>0</v>
      </c>
    </row>
    <row r="121" spans="2:17" ht="25.75" customHeight="1" x14ac:dyDescent="0.3">
      <c r="B121" s="120">
        <v>45667</v>
      </c>
      <c r="C121" s="119" t="s">
        <v>2109</v>
      </c>
      <c r="D121" s="108" t="s">
        <v>1031</v>
      </c>
      <c r="E121" s="425">
        <v>45</v>
      </c>
      <c r="F121" s="426"/>
      <c r="G121" s="109">
        <v>39.58</v>
      </c>
      <c r="H121" s="110">
        <f t="shared" si="12"/>
        <v>1781.1</v>
      </c>
      <c r="I121" s="264"/>
      <c r="J121" s="114"/>
      <c r="K121" s="117">
        <f t="shared" si="10"/>
        <v>0</v>
      </c>
      <c r="L121" s="118">
        <f t="shared" si="11"/>
        <v>0</v>
      </c>
    </row>
    <row r="122" spans="2:17" ht="31.25" customHeight="1" x14ac:dyDescent="0.3">
      <c r="B122" s="120">
        <v>46032</v>
      </c>
      <c r="C122" s="119" t="s">
        <v>2110</v>
      </c>
      <c r="D122" s="108" t="s">
        <v>1031</v>
      </c>
      <c r="E122" s="425">
        <v>1</v>
      </c>
      <c r="F122" s="426"/>
      <c r="G122" s="109">
        <v>1901.96</v>
      </c>
      <c r="H122" s="110">
        <f t="shared" si="12"/>
        <v>1901.96</v>
      </c>
      <c r="I122" s="264"/>
      <c r="J122" s="114"/>
      <c r="K122" s="117">
        <f t="shared" si="10"/>
        <v>0</v>
      </c>
      <c r="L122" s="118">
        <f t="shared" si="11"/>
        <v>0</v>
      </c>
    </row>
    <row r="123" spans="2:17" ht="19.5" customHeight="1" x14ac:dyDescent="0.3">
      <c r="B123" s="139">
        <v>46397</v>
      </c>
      <c r="C123" s="107" t="s">
        <v>2111</v>
      </c>
      <c r="D123" s="108" t="s">
        <v>1031</v>
      </c>
      <c r="E123" s="425">
        <v>1</v>
      </c>
      <c r="F123" s="426"/>
      <c r="G123" s="109">
        <v>1117.45</v>
      </c>
      <c r="H123" s="110">
        <f t="shared" si="12"/>
        <v>1117.45</v>
      </c>
      <c r="I123" s="264"/>
      <c r="J123" s="114"/>
      <c r="K123" s="117">
        <f t="shared" si="10"/>
        <v>0</v>
      </c>
      <c r="L123" s="118">
        <f t="shared" si="11"/>
        <v>0</v>
      </c>
    </row>
    <row r="124" spans="2:17" ht="30" customHeight="1" x14ac:dyDescent="0.3">
      <c r="B124" s="139">
        <v>46762</v>
      </c>
      <c r="C124" s="119" t="s">
        <v>2112</v>
      </c>
      <c r="D124" s="108" t="s">
        <v>1031</v>
      </c>
      <c r="E124" s="425">
        <v>3</v>
      </c>
      <c r="F124" s="426"/>
      <c r="G124" s="109">
        <v>461.75</v>
      </c>
      <c r="H124" s="110">
        <f t="shared" si="12"/>
        <v>1385.25</v>
      </c>
      <c r="I124" s="264"/>
      <c r="J124" s="114"/>
      <c r="K124" s="117">
        <f t="shared" si="10"/>
        <v>0</v>
      </c>
      <c r="L124" s="118">
        <f t="shared" si="11"/>
        <v>0</v>
      </c>
    </row>
    <row r="125" spans="2:17" s="90" customFormat="1" ht="9" customHeight="1" x14ac:dyDescent="0.3">
      <c r="B125" s="135" t="s">
        <v>112</v>
      </c>
      <c r="C125" s="122" t="s">
        <v>2113</v>
      </c>
      <c r="D125" s="123"/>
      <c r="E125" s="457"/>
      <c r="F125" s="458"/>
      <c r="G125" s="124"/>
      <c r="H125" s="125">
        <f>H126+H127+H128+H129+H130+H131+H132+H133</f>
        <v>253598.34640000001</v>
      </c>
      <c r="I125" s="126"/>
      <c r="J125" s="126"/>
      <c r="K125" s="126"/>
      <c r="L125" s="126"/>
      <c r="M125" s="76"/>
      <c r="N125" s="76"/>
      <c r="O125" s="76"/>
    </row>
    <row r="126" spans="2:17" ht="19.5" customHeight="1" x14ac:dyDescent="0.3">
      <c r="B126" s="106" t="s">
        <v>2114</v>
      </c>
      <c r="C126" s="119" t="s">
        <v>2115</v>
      </c>
      <c r="D126" s="108" t="s">
        <v>101</v>
      </c>
      <c r="E126" s="425">
        <v>34.950000000000003</v>
      </c>
      <c r="F126" s="426"/>
      <c r="G126" s="109">
        <v>635</v>
      </c>
      <c r="H126" s="110">
        <f t="shared" ref="H126:H133" si="13">G126*E126</f>
        <v>22193.25</v>
      </c>
      <c r="I126" s="264"/>
      <c r="J126" s="114"/>
      <c r="K126" s="117">
        <f t="shared" si="10"/>
        <v>0</v>
      </c>
      <c r="L126" s="118">
        <f t="shared" si="11"/>
        <v>0</v>
      </c>
    </row>
    <row r="127" spans="2:17" ht="45" customHeight="1" x14ac:dyDescent="0.3">
      <c r="B127" s="115" t="s">
        <v>2116</v>
      </c>
      <c r="C127" s="119" t="s">
        <v>2117</v>
      </c>
      <c r="D127" s="108" t="s">
        <v>47</v>
      </c>
      <c r="E127" s="425">
        <v>698.86</v>
      </c>
      <c r="F127" s="426"/>
      <c r="G127" s="109">
        <v>44</v>
      </c>
      <c r="H127" s="110">
        <f t="shared" si="13"/>
        <v>30749.84</v>
      </c>
      <c r="I127" s="264"/>
      <c r="J127" s="114"/>
      <c r="K127" s="117">
        <f t="shared" si="10"/>
        <v>0</v>
      </c>
      <c r="L127" s="118">
        <f t="shared" si="11"/>
        <v>0</v>
      </c>
    </row>
    <row r="128" spans="2:17" ht="33.5" customHeight="1" x14ac:dyDescent="0.3">
      <c r="B128" s="106" t="s">
        <v>2118</v>
      </c>
      <c r="C128" s="119" t="s">
        <v>2119</v>
      </c>
      <c r="D128" s="108" t="s">
        <v>47</v>
      </c>
      <c r="E128" s="425">
        <v>542.02</v>
      </c>
      <c r="F128" s="426"/>
      <c r="G128" s="109">
        <v>174</v>
      </c>
      <c r="H128" s="110">
        <f t="shared" si="13"/>
        <v>94311.48</v>
      </c>
      <c r="I128" s="264"/>
      <c r="J128" s="114"/>
      <c r="K128" s="117">
        <f t="shared" si="10"/>
        <v>0</v>
      </c>
      <c r="L128" s="118">
        <f t="shared" si="11"/>
        <v>0</v>
      </c>
    </row>
    <row r="129" spans="2:15" ht="33.5" customHeight="1" x14ac:dyDescent="0.3">
      <c r="B129" s="106" t="s">
        <v>2120</v>
      </c>
      <c r="C129" s="119" t="s">
        <v>2070</v>
      </c>
      <c r="D129" s="108" t="s">
        <v>47</v>
      </c>
      <c r="E129" s="425">
        <v>156.84</v>
      </c>
      <c r="F129" s="426"/>
      <c r="G129" s="109">
        <v>310</v>
      </c>
      <c r="H129" s="110">
        <f t="shared" si="13"/>
        <v>48620.4</v>
      </c>
      <c r="I129" s="264"/>
      <c r="J129" s="114"/>
      <c r="K129" s="117">
        <f t="shared" si="10"/>
        <v>0</v>
      </c>
      <c r="L129" s="118">
        <f t="shared" si="11"/>
        <v>0</v>
      </c>
    </row>
    <row r="130" spans="2:15" ht="33.25" customHeight="1" x14ac:dyDescent="0.3">
      <c r="B130" s="106" t="s">
        <v>2121</v>
      </c>
      <c r="C130" s="119" t="s">
        <v>2122</v>
      </c>
      <c r="D130" s="108" t="s">
        <v>47</v>
      </c>
      <c r="E130" s="425">
        <v>537</v>
      </c>
      <c r="F130" s="426"/>
      <c r="G130" s="109">
        <v>60.1</v>
      </c>
      <c r="H130" s="110">
        <f t="shared" si="13"/>
        <v>32273.7</v>
      </c>
      <c r="I130" s="264"/>
      <c r="J130" s="114"/>
      <c r="K130" s="117">
        <f t="shared" si="10"/>
        <v>0</v>
      </c>
      <c r="L130" s="118">
        <f t="shared" si="11"/>
        <v>0</v>
      </c>
    </row>
    <row r="131" spans="2:15" ht="39" customHeight="1" x14ac:dyDescent="0.3">
      <c r="B131" s="106" t="s">
        <v>2123</v>
      </c>
      <c r="C131" s="107" t="s">
        <v>2124</v>
      </c>
      <c r="D131" s="108" t="s">
        <v>87</v>
      </c>
      <c r="E131" s="425">
        <v>211.06</v>
      </c>
      <c r="F131" s="426"/>
      <c r="G131" s="109">
        <v>51.44</v>
      </c>
      <c r="H131" s="110">
        <f t="shared" si="13"/>
        <v>10856.9264</v>
      </c>
      <c r="I131" s="264"/>
      <c r="J131" s="114"/>
      <c r="K131" s="117">
        <f t="shared" si="10"/>
        <v>0</v>
      </c>
      <c r="L131" s="118">
        <f t="shared" si="11"/>
        <v>0</v>
      </c>
    </row>
    <row r="132" spans="2:15" ht="37.25" customHeight="1" x14ac:dyDescent="0.3">
      <c r="B132" s="106" t="s">
        <v>2125</v>
      </c>
      <c r="C132" s="107" t="s">
        <v>2124</v>
      </c>
      <c r="D132" s="108" t="s">
        <v>87</v>
      </c>
      <c r="E132" s="425">
        <v>31.6</v>
      </c>
      <c r="F132" s="426"/>
      <c r="G132" s="109">
        <v>51</v>
      </c>
      <c r="H132" s="110">
        <f t="shared" si="13"/>
        <v>1611.6000000000001</v>
      </c>
      <c r="I132" s="264"/>
      <c r="J132" s="114"/>
      <c r="K132" s="117">
        <f t="shared" si="10"/>
        <v>0</v>
      </c>
      <c r="L132" s="118">
        <f t="shared" si="11"/>
        <v>0</v>
      </c>
    </row>
    <row r="133" spans="2:15" ht="30" customHeight="1" x14ac:dyDescent="0.3">
      <c r="B133" s="106" t="s">
        <v>2126</v>
      </c>
      <c r="C133" s="119" t="s">
        <v>2127</v>
      </c>
      <c r="D133" s="108" t="s">
        <v>47</v>
      </c>
      <c r="E133" s="425">
        <v>190.2</v>
      </c>
      <c r="F133" s="426"/>
      <c r="G133" s="109">
        <v>68.25</v>
      </c>
      <c r="H133" s="110">
        <f t="shared" si="13"/>
        <v>12981.15</v>
      </c>
      <c r="I133" s="264"/>
      <c r="J133" s="114"/>
      <c r="K133" s="117">
        <f t="shared" si="10"/>
        <v>0</v>
      </c>
      <c r="L133" s="118">
        <f t="shared" si="11"/>
        <v>0</v>
      </c>
    </row>
    <row r="134" spans="2:15" s="90" customFormat="1" ht="11.75" customHeight="1" x14ac:dyDescent="0.3">
      <c r="B134" s="135" t="s">
        <v>1381</v>
      </c>
      <c r="C134" s="122" t="s">
        <v>2128</v>
      </c>
      <c r="D134" s="123"/>
      <c r="E134" s="457"/>
      <c r="F134" s="458"/>
      <c r="G134" s="124"/>
      <c r="H134" s="125">
        <f>H135+H136+H137+H138+H139+H140+H141+H142+H143+H144+H145</f>
        <v>137519.22820000001</v>
      </c>
      <c r="I134" s="126"/>
      <c r="J134" s="126"/>
      <c r="K134" s="126"/>
      <c r="L134" s="126"/>
      <c r="M134" s="76"/>
      <c r="N134" s="76"/>
      <c r="O134" s="76"/>
    </row>
    <row r="135" spans="2:15" ht="35.25" customHeight="1" x14ac:dyDescent="0.3">
      <c r="B135" s="106" t="s">
        <v>2129</v>
      </c>
      <c r="C135" s="107" t="s">
        <v>2130</v>
      </c>
      <c r="D135" s="108" t="s">
        <v>47</v>
      </c>
      <c r="E135" s="425">
        <v>220.02</v>
      </c>
      <c r="F135" s="426"/>
      <c r="G135" s="109">
        <v>66.5</v>
      </c>
      <c r="H135" s="110">
        <f t="shared" ref="H135:H145" si="14">G135*E135</f>
        <v>14631.33</v>
      </c>
      <c r="I135" s="264"/>
      <c r="J135" s="114"/>
      <c r="K135" s="117">
        <f t="shared" si="10"/>
        <v>0</v>
      </c>
      <c r="L135" s="118">
        <f t="shared" si="11"/>
        <v>0</v>
      </c>
    </row>
    <row r="136" spans="2:15" ht="35.25" customHeight="1" x14ac:dyDescent="0.3">
      <c r="B136" s="106" t="s">
        <v>2131</v>
      </c>
      <c r="C136" s="119" t="s">
        <v>2132</v>
      </c>
      <c r="D136" s="108" t="s">
        <v>47</v>
      </c>
      <c r="E136" s="425">
        <v>107.02</v>
      </c>
      <c r="F136" s="426"/>
      <c r="G136" s="109">
        <v>112.45</v>
      </c>
      <c r="H136" s="110">
        <f t="shared" si="14"/>
        <v>12034.398999999999</v>
      </c>
      <c r="I136" s="264"/>
      <c r="J136" s="114"/>
      <c r="K136" s="117">
        <f t="shared" si="10"/>
        <v>0</v>
      </c>
      <c r="L136" s="118">
        <f t="shared" si="11"/>
        <v>0</v>
      </c>
    </row>
    <row r="137" spans="2:15" ht="25.75" customHeight="1" x14ac:dyDescent="0.3">
      <c r="B137" s="106" t="s">
        <v>2133</v>
      </c>
      <c r="C137" s="119" t="s">
        <v>2134</v>
      </c>
      <c r="D137" s="108" t="s">
        <v>47</v>
      </c>
      <c r="E137" s="425">
        <v>107.02</v>
      </c>
      <c r="F137" s="426"/>
      <c r="G137" s="109">
        <v>50.68</v>
      </c>
      <c r="H137" s="110">
        <f t="shared" si="14"/>
        <v>5423.7735999999995</v>
      </c>
      <c r="I137" s="264"/>
      <c r="J137" s="114"/>
      <c r="K137" s="117">
        <f t="shared" si="10"/>
        <v>0</v>
      </c>
      <c r="L137" s="118">
        <f t="shared" si="11"/>
        <v>0</v>
      </c>
    </row>
    <row r="138" spans="2:15" ht="35.25" customHeight="1" x14ac:dyDescent="0.3">
      <c r="B138" s="106" t="s">
        <v>2135</v>
      </c>
      <c r="C138" s="107" t="s">
        <v>2136</v>
      </c>
      <c r="D138" s="108" t="s">
        <v>1031</v>
      </c>
      <c r="E138" s="425">
        <v>5</v>
      </c>
      <c r="F138" s="426"/>
      <c r="G138" s="109">
        <v>2554.9899999999998</v>
      </c>
      <c r="H138" s="110">
        <f t="shared" si="14"/>
        <v>12774.949999999999</v>
      </c>
      <c r="I138" s="264"/>
      <c r="J138" s="114"/>
      <c r="K138" s="117">
        <f t="shared" si="10"/>
        <v>0</v>
      </c>
      <c r="L138" s="118">
        <f t="shared" si="11"/>
        <v>0</v>
      </c>
    </row>
    <row r="139" spans="2:15" ht="35.25" customHeight="1" x14ac:dyDescent="0.3">
      <c r="B139" s="106" t="s">
        <v>2137</v>
      </c>
      <c r="C139" s="107" t="s">
        <v>2138</v>
      </c>
      <c r="D139" s="108" t="s">
        <v>1031</v>
      </c>
      <c r="E139" s="425">
        <v>9</v>
      </c>
      <c r="F139" s="426"/>
      <c r="G139" s="109">
        <v>2430.5500000000002</v>
      </c>
      <c r="H139" s="110">
        <f t="shared" si="14"/>
        <v>21874.95</v>
      </c>
      <c r="I139" s="264"/>
      <c r="J139" s="114"/>
      <c r="K139" s="117">
        <f t="shared" si="10"/>
        <v>0</v>
      </c>
      <c r="L139" s="118">
        <f t="shared" si="11"/>
        <v>0</v>
      </c>
    </row>
    <row r="140" spans="2:15" ht="35.25" customHeight="1" x14ac:dyDescent="0.3">
      <c r="B140" s="106" t="s">
        <v>2139</v>
      </c>
      <c r="C140" s="107" t="s">
        <v>2140</v>
      </c>
      <c r="D140" s="108" t="s">
        <v>47</v>
      </c>
      <c r="E140" s="425">
        <v>220.02</v>
      </c>
      <c r="F140" s="426"/>
      <c r="G140" s="109">
        <v>16.100000000000001</v>
      </c>
      <c r="H140" s="110">
        <f t="shared" si="14"/>
        <v>3542.3220000000006</v>
      </c>
      <c r="I140" s="264"/>
      <c r="J140" s="114"/>
      <c r="K140" s="117">
        <f t="shared" si="10"/>
        <v>0</v>
      </c>
      <c r="L140" s="118">
        <f t="shared" si="11"/>
        <v>0</v>
      </c>
    </row>
    <row r="141" spans="2:15" ht="29.4" customHeight="1" x14ac:dyDescent="0.3">
      <c r="B141" s="106" t="s">
        <v>2141</v>
      </c>
      <c r="C141" s="119" t="s">
        <v>2142</v>
      </c>
      <c r="D141" s="108" t="s">
        <v>87</v>
      </c>
      <c r="E141" s="425">
        <v>91.35</v>
      </c>
      <c r="F141" s="426"/>
      <c r="G141" s="109">
        <v>96.89</v>
      </c>
      <c r="H141" s="110">
        <f t="shared" si="14"/>
        <v>8850.9014999999999</v>
      </c>
      <c r="I141" s="264"/>
      <c r="J141" s="114"/>
      <c r="K141" s="117">
        <f t="shared" si="10"/>
        <v>0</v>
      </c>
      <c r="L141" s="118">
        <f t="shared" si="11"/>
        <v>0</v>
      </c>
    </row>
    <row r="142" spans="2:15" ht="28.75" customHeight="1" x14ac:dyDescent="0.3">
      <c r="B142" s="106" t="s">
        <v>2143</v>
      </c>
      <c r="C142" s="119" t="s">
        <v>2144</v>
      </c>
      <c r="D142" s="108" t="s">
        <v>87</v>
      </c>
      <c r="E142" s="425">
        <v>37.75</v>
      </c>
      <c r="F142" s="426"/>
      <c r="G142" s="109">
        <v>185.65</v>
      </c>
      <c r="H142" s="110">
        <f t="shared" si="14"/>
        <v>7008.2875000000004</v>
      </c>
      <c r="I142" s="264"/>
      <c r="J142" s="114"/>
      <c r="K142" s="117">
        <f t="shared" si="10"/>
        <v>0</v>
      </c>
      <c r="L142" s="118">
        <f t="shared" si="11"/>
        <v>0</v>
      </c>
    </row>
    <row r="143" spans="2:15" ht="19.25" customHeight="1" x14ac:dyDescent="0.3">
      <c r="B143" s="106" t="s">
        <v>2145</v>
      </c>
      <c r="C143" s="119" t="s">
        <v>2146</v>
      </c>
      <c r="D143" s="108" t="s">
        <v>47</v>
      </c>
      <c r="E143" s="425">
        <v>491.02</v>
      </c>
      <c r="F143" s="426"/>
      <c r="G143" s="109">
        <v>39.229999999999997</v>
      </c>
      <c r="H143" s="110">
        <f t="shared" si="14"/>
        <v>19262.714599999999</v>
      </c>
      <c r="I143" s="264"/>
      <c r="J143" s="114"/>
      <c r="K143" s="117">
        <f t="shared" si="10"/>
        <v>0</v>
      </c>
      <c r="L143" s="118">
        <f t="shared" si="11"/>
        <v>0</v>
      </c>
    </row>
    <row r="144" spans="2:15" ht="24" customHeight="1" x14ac:dyDescent="0.3">
      <c r="B144" s="139">
        <v>40190</v>
      </c>
      <c r="C144" s="119" t="s">
        <v>2147</v>
      </c>
      <c r="D144" s="108" t="s">
        <v>47</v>
      </c>
      <c r="E144" s="425">
        <v>90</v>
      </c>
      <c r="F144" s="426"/>
      <c r="G144" s="109">
        <v>290</v>
      </c>
      <c r="H144" s="110">
        <f t="shared" si="14"/>
        <v>26100</v>
      </c>
      <c r="I144" s="264"/>
      <c r="J144" s="114"/>
      <c r="K144" s="117">
        <f t="shared" si="10"/>
        <v>0</v>
      </c>
      <c r="L144" s="118">
        <f t="shared" si="11"/>
        <v>0</v>
      </c>
    </row>
    <row r="145" spans="2:15" ht="35.25" customHeight="1" x14ac:dyDescent="0.3">
      <c r="B145" s="139">
        <v>40555</v>
      </c>
      <c r="C145" s="107" t="s">
        <v>2148</v>
      </c>
      <c r="D145" s="108" t="s">
        <v>47</v>
      </c>
      <c r="E145" s="425">
        <v>90</v>
      </c>
      <c r="F145" s="426"/>
      <c r="G145" s="109">
        <v>66.84</v>
      </c>
      <c r="H145" s="110">
        <f t="shared" si="14"/>
        <v>6015.6</v>
      </c>
      <c r="I145" s="264"/>
      <c r="J145" s="114"/>
      <c r="K145" s="117">
        <f t="shared" si="10"/>
        <v>0</v>
      </c>
      <c r="L145" s="118">
        <f t="shared" si="11"/>
        <v>0</v>
      </c>
    </row>
    <row r="146" spans="2:15" s="90" customFormat="1" ht="12.5" customHeight="1" x14ac:dyDescent="0.3">
      <c r="B146" s="135" t="s">
        <v>1473</v>
      </c>
      <c r="C146" s="122" t="s">
        <v>2149</v>
      </c>
      <c r="D146" s="123"/>
      <c r="E146" s="457"/>
      <c r="F146" s="458"/>
      <c r="G146" s="124"/>
      <c r="H146" s="125">
        <f>H147+H148+H149+H150+H151+H152+H153+H154+H155+H156+H157+H158+H159+H160+H161+H162+H163+H164+H165</f>
        <v>32699.764200000005</v>
      </c>
      <c r="I146" s="126"/>
      <c r="J146" s="126"/>
      <c r="K146" s="126"/>
      <c r="L146" s="126"/>
      <c r="M146" s="76"/>
      <c r="N146" s="76"/>
      <c r="O146" s="76"/>
    </row>
    <row r="147" spans="2:15" ht="35.25" customHeight="1" x14ac:dyDescent="0.3">
      <c r="B147" s="106" t="s">
        <v>2150</v>
      </c>
      <c r="C147" s="107" t="s">
        <v>2151</v>
      </c>
      <c r="D147" s="108" t="s">
        <v>87</v>
      </c>
      <c r="E147" s="425">
        <v>54.7</v>
      </c>
      <c r="F147" s="426"/>
      <c r="G147" s="109">
        <v>42.92</v>
      </c>
      <c r="H147" s="110">
        <f t="shared" ref="H147:H165" si="15">G147*E147</f>
        <v>2347.7240000000002</v>
      </c>
      <c r="I147" s="264"/>
      <c r="J147" s="114"/>
      <c r="K147" s="117">
        <f t="shared" si="10"/>
        <v>0</v>
      </c>
      <c r="L147" s="118">
        <f t="shared" si="11"/>
        <v>0</v>
      </c>
    </row>
    <row r="148" spans="2:15" ht="35.25" customHeight="1" x14ac:dyDescent="0.3">
      <c r="B148" s="106" t="s">
        <v>2152</v>
      </c>
      <c r="C148" s="107" t="s">
        <v>2153</v>
      </c>
      <c r="D148" s="108" t="s">
        <v>87</v>
      </c>
      <c r="E148" s="425">
        <v>30.93</v>
      </c>
      <c r="F148" s="426"/>
      <c r="G148" s="109">
        <v>43.97</v>
      </c>
      <c r="H148" s="110">
        <f t="shared" si="15"/>
        <v>1359.9920999999999</v>
      </c>
      <c r="I148" s="264"/>
      <c r="J148" s="114"/>
      <c r="K148" s="117">
        <f t="shared" si="10"/>
        <v>0</v>
      </c>
      <c r="L148" s="118">
        <f t="shared" si="11"/>
        <v>0</v>
      </c>
    </row>
    <row r="149" spans="2:15" ht="35.25" customHeight="1" x14ac:dyDescent="0.3">
      <c r="B149" s="106" t="s">
        <v>2154</v>
      </c>
      <c r="C149" s="107" t="s">
        <v>2155</v>
      </c>
      <c r="D149" s="108" t="s">
        <v>87</v>
      </c>
      <c r="E149" s="425">
        <v>41.34</v>
      </c>
      <c r="F149" s="426"/>
      <c r="G149" s="109">
        <v>31.73</v>
      </c>
      <c r="H149" s="110">
        <f t="shared" si="15"/>
        <v>1311.7182</v>
      </c>
      <c r="I149" s="264"/>
      <c r="J149" s="114"/>
      <c r="K149" s="117">
        <f t="shared" si="10"/>
        <v>0</v>
      </c>
      <c r="L149" s="118">
        <f t="shared" si="11"/>
        <v>0</v>
      </c>
    </row>
    <row r="150" spans="2:15" ht="35.25" customHeight="1" x14ac:dyDescent="0.3">
      <c r="B150" s="106" t="s">
        <v>2156</v>
      </c>
      <c r="C150" s="107" t="s">
        <v>2157</v>
      </c>
      <c r="D150" s="108" t="s">
        <v>87</v>
      </c>
      <c r="E150" s="425">
        <v>10.57</v>
      </c>
      <c r="F150" s="426"/>
      <c r="G150" s="109">
        <v>41.09</v>
      </c>
      <c r="H150" s="110">
        <f t="shared" si="15"/>
        <v>434.32130000000006</v>
      </c>
      <c r="I150" s="264"/>
      <c r="J150" s="114"/>
      <c r="K150" s="117">
        <f t="shared" si="10"/>
        <v>0</v>
      </c>
      <c r="L150" s="118">
        <f t="shared" si="11"/>
        <v>0</v>
      </c>
    </row>
    <row r="151" spans="2:15" ht="27.65" customHeight="1" x14ac:dyDescent="0.3">
      <c r="B151" s="106" t="s">
        <v>2158</v>
      </c>
      <c r="C151" s="119" t="s">
        <v>2159</v>
      </c>
      <c r="D151" s="108" t="s">
        <v>1031</v>
      </c>
      <c r="E151" s="425">
        <v>7</v>
      </c>
      <c r="F151" s="426"/>
      <c r="G151" s="109">
        <v>119.99</v>
      </c>
      <c r="H151" s="110">
        <f t="shared" si="15"/>
        <v>839.93</v>
      </c>
      <c r="I151" s="264"/>
      <c r="J151" s="114"/>
      <c r="K151" s="117">
        <f t="shared" si="10"/>
        <v>0</v>
      </c>
      <c r="L151" s="118">
        <f t="shared" si="11"/>
        <v>0</v>
      </c>
    </row>
    <row r="152" spans="2:15" ht="19.75" customHeight="1" x14ac:dyDescent="0.3">
      <c r="B152" s="106" t="s">
        <v>2160</v>
      </c>
      <c r="C152" s="119" t="s">
        <v>2161</v>
      </c>
      <c r="D152" s="108" t="s">
        <v>1031</v>
      </c>
      <c r="E152" s="425">
        <v>5</v>
      </c>
      <c r="F152" s="426"/>
      <c r="G152" s="109">
        <v>35.94</v>
      </c>
      <c r="H152" s="110">
        <f t="shared" si="15"/>
        <v>179.7</v>
      </c>
      <c r="I152" s="264"/>
      <c r="J152" s="114"/>
      <c r="K152" s="117">
        <f t="shared" si="10"/>
        <v>0</v>
      </c>
      <c r="L152" s="118">
        <f t="shared" si="11"/>
        <v>0</v>
      </c>
    </row>
    <row r="153" spans="2:15" ht="26.4" customHeight="1" x14ac:dyDescent="0.3">
      <c r="B153" s="106" t="s">
        <v>2162</v>
      </c>
      <c r="C153" s="119" t="s">
        <v>2163</v>
      </c>
      <c r="D153" s="108" t="s">
        <v>1031</v>
      </c>
      <c r="E153" s="425">
        <v>1</v>
      </c>
      <c r="F153" s="426"/>
      <c r="G153" s="109">
        <v>114.3</v>
      </c>
      <c r="H153" s="110">
        <f t="shared" si="15"/>
        <v>114.3</v>
      </c>
      <c r="I153" s="264"/>
      <c r="J153" s="114"/>
      <c r="K153" s="117">
        <f t="shared" si="10"/>
        <v>0</v>
      </c>
      <c r="L153" s="118">
        <f t="shared" si="11"/>
        <v>0</v>
      </c>
    </row>
    <row r="154" spans="2:15" ht="23.4" customHeight="1" x14ac:dyDescent="0.3">
      <c r="B154" s="106" t="s">
        <v>2164</v>
      </c>
      <c r="C154" s="119" t="s">
        <v>2165</v>
      </c>
      <c r="D154" s="108" t="s">
        <v>1031</v>
      </c>
      <c r="E154" s="425">
        <v>5</v>
      </c>
      <c r="F154" s="426"/>
      <c r="G154" s="109">
        <v>890.58</v>
      </c>
      <c r="H154" s="110">
        <f t="shared" si="15"/>
        <v>4452.9000000000005</v>
      </c>
      <c r="I154" s="264"/>
      <c r="J154" s="114"/>
      <c r="K154" s="117">
        <f t="shared" si="10"/>
        <v>0</v>
      </c>
      <c r="L154" s="118">
        <f t="shared" si="11"/>
        <v>0</v>
      </c>
    </row>
    <row r="155" spans="2:15" ht="24" customHeight="1" x14ac:dyDescent="0.3">
      <c r="B155" s="106" t="s">
        <v>2166</v>
      </c>
      <c r="C155" s="119" t="s">
        <v>2167</v>
      </c>
      <c r="D155" s="108" t="s">
        <v>1031</v>
      </c>
      <c r="E155" s="425">
        <v>5</v>
      </c>
      <c r="F155" s="426"/>
      <c r="G155" s="109">
        <v>56.16</v>
      </c>
      <c r="H155" s="110">
        <f t="shared" si="15"/>
        <v>280.79999999999995</v>
      </c>
      <c r="I155" s="264"/>
      <c r="J155" s="114"/>
      <c r="K155" s="117">
        <f t="shared" ref="K155:K218" si="16">I155*G155</f>
        <v>0</v>
      </c>
      <c r="L155" s="118">
        <f t="shared" ref="L155:L218" si="17">J155*G155</f>
        <v>0</v>
      </c>
    </row>
    <row r="156" spans="2:15" ht="18" customHeight="1" x14ac:dyDescent="0.3">
      <c r="B156" s="139">
        <v>40191</v>
      </c>
      <c r="C156" s="119" t="s">
        <v>2168</v>
      </c>
      <c r="D156" s="108" t="s">
        <v>1031</v>
      </c>
      <c r="E156" s="425">
        <v>5</v>
      </c>
      <c r="F156" s="426"/>
      <c r="G156" s="109">
        <v>49.16</v>
      </c>
      <c r="H156" s="110">
        <f t="shared" si="15"/>
        <v>245.79999999999998</v>
      </c>
      <c r="I156" s="264"/>
      <c r="J156" s="114"/>
      <c r="K156" s="117">
        <f t="shared" si="16"/>
        <v>0</v>
      </c>
      <c r="L156" s="118">
        <f t="shared" si="17"/>
        <v>0</v>
      </c>
    </row>
    <row r="157" spans="2:15" ht="30.65" customHeight="1" x14ac:dyDescent="0.3">
      <c r="B157" s="139">
        <v>40556</v>
      </c>
      <c r="C157" s="119" t="s">
        <v>2169</v>
      </c>
      <c r="D157" s="108" t="s">
        <v>1031</v>
      </c>
      <c r="E157" s="425">
        <v>1</v>
      </c>
      <c r="F157" s="426"/>
      <c r="G157" s="109">
        <v>589.79999999999995</v>
      </c>
      <c r="H157" s="110">
        <f t="shared" si="15"/>
        <v>589.79999999999995</v>
      </c>
      <c r="I157" s="264"/>
      <c r="J157" s="114"/>
      <c r="K157" s="117">
        <f t="shared" si="16"/>
        <v>0</v>
      </c>
      <c r="L157" s="118">
        <f t="shared" si="17"/>
        <v>0</v>
      </c>
    </row>
    <row r="158" spans="2:15" ht="29.4" customHeight="1" x14ac:dyDescent="0.3">
      <c r="B158" s="139">
        <v>40921</v>
      </c>
      <c r="C158" s="119" t="s">
        <v>2170</v>
      </c>
      <c r="D158" s="108" t="s">
        <v>1031</v>
      </c>
      <c r="E158" s="425">
        <v>10</v>
      </c>
      <c r="F158" s="426"/>
      <c r="G158" s="109">
        <v>205</v>
      </c>
      <c r="H158" s="110">
        <f t="shared" si="15"/>
        <v>2050</v>
      </c>
      <c r="I158" s="264"/>
      <c r="J158" s="114"/>
      <c r="K158" s="117">
        <f t="shared" si="16"/>
        <v>0</v>
      </c>
      <c r="L158" s="118">
        <f t="shared" si="17"/>
        <v>0</v>
      </c>
    </row>
    <row r="159" spans="2:15" ht="27.65" customHeight="1" x14ac:dyDescent="0.3">
      <c r="B159" s="139">
        <v>41287</v>
      </c>
      <c r="C159" s="119" t="s">
        <v>2171</v>
      </c>
      <c r="D159" s="108" t="s">
        <v>1031</v>
      </c>
      <c r="E159" s="425">
        <v>7</v>
      </c>
      <c r="F159" s="426"/>
      <c r="G159" s="109">
        <v>38.909999999999997</v>
      </c>
      <c r="H159" s="110">
        <f t="shared" si="15"/>
        <v>272.37</v>
      </c>
      <c r="I159" s="264"/>
      <c r="J159" s="114"/>
      <c r="K159" s="117">
        <f t="shared" si="16"/>
        <v>0</v>
      </c>
      <c r="L159" s="118">
        <f t="shared" si="17"/>
        <v>0</v>
      </c>
    </row>
    <row r="160" spans="2:15" ht="35.25" customHeight="1" x14ac:dyDescent="0.3">
      <c r="B160" s="139">
        <v>41652</v>
      </c>
      <c r="C160" s="107" t="s">
        <v>2172</v>
      </c>
      <c r="D160" s="108" t="s">
        <v>87</v>
      </c>
      <c r="E160" s="425">
        <v>20.28</v>
      </c>
      <c r="F160" s="426"/>
      <c r="G160" s="109">
        <v>62.06</v>
      </c>
      <c r="H160" s="110">
        <f t="shared" si="15"/>
        <v>1258.5768</v>
      </c>
      <c r="I160" s="264"/>
      <c r="J160" s="114"/>
      <c r="K160" s="117">
        <f t="shared" si="16"/>
        <v>0</v>
      </c>
      <c r="L160" s="118">
        <f t="shared" si="17"/>
        <v>0</v>
      </c>
    </row>
    <row r="161" spans="2:15" ht="35.25" customHeight="1" x14ac:dyDescent="0.3">
      <c r="B161" s="139">
        <v>42017</v>
      </c>
      <c r="C161" s="107" t="s">
        <v>2173</v>
      </c>
      <c r="D161" s="108" t="s">
        <v>87</v>
      </c>
      <c r="E161" s="425">
        <v>11.93</v>
      </c>
      <c r="F161" s="426"/>
      <c r="G161" s="109">
        <v>101.66</v>
      </c>
      <c r="H161" s="110">
        <f t="shared" si="15"/>
        <v>1212.8037999999999</v>
      </c>
      <c r="I161" s="264"/>
      <c r="J161" s="114"/>
      <c r="K161" s="117">
        <f t="shared" si="16"/>
        <v>0</v>
      </c>
      <c r="L161" s="118">
        <f t="shared" si="17"/>
        <v>0</v>
      </c>
    </row>
    <row r="162" spans="2:15" ht="35.25" customHeight="1" x14ac:dyDescent="0.3">
      <c r="B162" s="139">
        <v>42382</v>
      </c>
      <c r="C162" s="107" t="s">
        <v>2174</v>
      </c>
      <c r="D162" s="108" t="s">
        <v>1031</v>
      </c>
      <c r="E162" s="425">
        <v>2</v>
      </c>
      <c r="F162" s="426"/>
      <c r="G162" s="109">
        <v>284.87</v>
      </c>
      <c r="H162" s="110">
        <f t="shared" si="15"/>
        <v>569.74</v>
      </c>
      <c r="I162" s="264"/>
      <c r="J162" s="114"/>
      <c r="K162" s="117">
        <f t="shared" si="16"/>
        <v>0</v>
      </c>
      <c r="L162" s="118">
        <f t="shared" si="17"/>
        <v>0</v>
      </c>
    </row>
    <row r="163" spans="2:15" ht="37.25" customHeight="1" x14ac:dyDescent="0.3">
      <c r="B163" s="139">
        <v>42748</v>
      </c>
      <c r="C163" s="119" t="s">
        <v>2175</v>
      </c>
      <c r="D163" s="108" t="s">
        <v>87</v>
      </c>
      <c r="E163" s="425">
        <v>121.28</v>
      </c>
      <c r="F163" s="426"/>
      <c r="G163" s="109">
        <v>72.95</v>
      </c>
      <c r="H163" s="110">
        <f t="shared" si="15"/>
        <v>8847.3760000000002</v>
      </c>
      <c r="I163" s="264"/>
      <c r="J163" s="114"/>
      <c r="K163" s="117">
        <f t="shared" si="16"/>
        <v>0</v>
      </c>
      <c r="L163" s="118">
        <f t="shared" si="17"/>
        <v>0</v>
      </c>
    </row>
    <row r="164" spans="2:15" ht="30.65" customHeight="1" x14ac:dyDescent="0.3">
      <c r="B164" s="139">
        <v>43113</v>
      </c>
      <c r="C164" s="119" t="s">
        <v>2176</v>
      </c>
      <c r="D164" s="108" t="s">
        <v>1031</v>
      </c>
      <c r="E164" s="425">
        <v>3</v>
      </c>
      <c r="F164" s="426"/>
      <c r="G164" s="109">
        <v>288.93</v>
      </c>
      <c r="H164" s="110">
        <f t="shared" si="15"/>
        <v>866.79</v>
      </c>
      <c r="I164" s="264"/>
      <c r="J164" s="114"/>
      <c r="K164" s="117">
        <f t="shared" si="16"/>
        <v>0</v>
      </c>
      <c r="L164" s="118">
        <f t="shared" si="17"/>
        <v>0</v>
      </c>
    </row>
    <row r="165" spans="2:15" ht="35.25" customHeight="1" x14ac:dyDescent="0.3">
      <c r="B165" s="139">
        <v>43478</v>
      </c>
      <c r="C165" s="107" t="s">
        <v>2177</v>
      </c>
      <c r="D165" s="108" t="s">
        <v>87</v>
      </c>
      <c r="E165" s="425">
        <v>91.39</v>
      </c>
      <c r="F165" s="426"/>
      <c r="G165" s="109">
        <v>59.8</v>
      </c>
      <c r="H165" s="110">
        <f t="shared" si="15"/>
        <v>5465.1219999999994</v>
      </c>
      <c r="I165" s="264"/>
      <c r="J165" s="114"/>
      <c r="K165" s="117">
        <f t="shared" si="16"/>
        <v>0</v>
      </c>
      <c r="L165" s="118">
        <f t="shared" si="17"/>
        <v>0</v>
      </c>
    </row>
    <row r="166" spans="2:15" s="90" customFormat="1" ht="11.25" customHeight="1" x14ac:dyDescent="0.3">
      <c r="B166" s="135" t="s">
        <v>1572</v>
      </c>
      <c r="C166" s="122" t="s">
        <v>2178</v>
      </c>
      <c r="D166" s="123"/>
      <c r="E166" s="457"/>
      <c r="F166" s="458"/>
      <c r="G166" s="124"/>
      <c r="H166" s="125">
        <f>H167+H168+H169+H170+H171+H172+H173</f>
        <v>18289.714500000002</v>
      </c>
      <c r="I166" s="126"/>
      <c r="J166" s="126"/>
      <c r="K166" s="126"/>
      <c r="L166" s="126"/>
      <c r="M166" s="76"/>
      <c r="N166" s="76"/>
      <c r="O166" s="76"/>
    </row>
    <row r="167" spans="2:15" ht="35.25" customHeight="1" x14ac:dyDescent="0.3">
      <c r="B167" s="138" t="s">
        <v>2179</v>
      </c>
      <c r="C167" s="119" t="s">
        <v>2180</v>
      </c>
      <c r="D167" s="108" t="s">
        <v>47</v>
      </c>
      <c r="E167" s="425">
        <v>8.85</v>
      </c>
      <c r="F167" s="426"/>
      <c r="G167" s="109">
        <v>639.37</v>
      </c>
      <c r="H167" s="110">
        <f t="shared" ref="H167:H173" si="18">G167*E167</f>
        <v>5658.4245000000001</v>
      </c>
      <c r="I167" s="264"/>
      <c r="J167" s="114"/>
      <c r="K167" s="117">
        <f t="shared" si="16"/>
        <v>0</v>
      </c>
      <c r="L167" s="118">
        <f t="shared" si="17"/>
        <v>0</v>
      </c>
    </row>
    <row r="168" spans="2:15" ht="35.25" customHeight="1" x14ac:dyDescent="0.3">
      <c r="B168" s="138" t="s">
        <v>2181</v>
      </c>
      <c r="C168" s="119" t="s">
        <v>2182</v>
      </c>
      <c r="D168" s="108" t="s">
        <v>1031</v>
      </c>
      <c r="E168" s="425">
        <v>7</v>
      </c>
      <c r="F168" s="426"/>
      <c r="G168" s="109">
        <v>85.09</v>
      </c>
      <c r="H168" s="110">
        <f t="shared" si="18"/>
        <v>595.63</v>
      </c>
      <c r="I168" s="264"/>
      <c r="J168" s="114"/>
      <c r="K168" s="117">
        <f t="shared" si="16"/>
        <v>0</v>
      </c>
      <c r="L168" s="118">
        <f t="shared" si="17"/>
        <v>0</v>
      </c>
    </row>
    <row r="169" spans="2:15" ht="35.25" customHeight="1" x14ac:dyDescent="0.3">
      <c r="B169" s="138" t="s">
        <v>2183</v>
      </c>
      <c r="C169" s="119" t="s">
        <v>2184</v>
      </c>
      <c r="D169" s="108" t="s">
        <v>1031</v>
      </c>
      <c r="E169" s="425">
        <v>2</v>
      </c>
      <c r="F169" s="426"/>
      <c r="G169" s="109">
        <v>99.57</v>
      </c>
      <c r="H169" s="110">
        <f t="shared" si="18"/>
        <v>199.14</v>
      </c>
      <c r="I169" s="264"/>
      <c r="J169" s="114"/>
      <c r="K169" s="117">
        <f t="shared" si="16"/>
        <v>0</v>
      </c>
      <c r="L169" s="118">
        <f t="shared" si="17"/>
        <v>0</v>
      </c>
    </row>
    <row r="170" spans="2:15" ht="35.25" customHeight="1" x14ac:dyDescent="0.3">
      <c r="B170" s="138" t="s">
        <v>2185</v>
      </c>
      <c r="C170" s="107" t="s">
        <v>2186</v>
      </c>
      <c r="D170" s="108" t="s">
        <v>1031</v>
      </c>
      <c r="E170" s="425">
        <v>7</v>
      </c>
      <c r="F170" s="426"/>
      <c r="G170" s="109">
        <v>460.58</v>
      </c>
      <c r="H170" s="110">
        <f t="shared" si="18"/>
        <v>3224.06</v>
      </c>
      <c r="I170" s="264"/>
      <c r="J170" s="114"/>
      <c r="K170" s="117">
        <f t="shared" si="16"/>
        <v>0</v>
      </c>
      <c r="L170" s="118">
        <f t="shared" si="17"/>
        <v>0</v>
      </c>
    </row>
    <row r="171" spans="2:15" ht="35.25" customHeight="1" x14ac:dyDescent="0.3">
      <c r="B171" s="138" t="s">
        <v>2187</v>
      </c>
      <c r="C171" s="107" t="s">
        <v>2188</v>
      </c>
      <c r="D171" s="108" t="s">
        <v>1031</v>
      </c>
      <c r="E171" s="425">
        <v>7</v>
      </c>
      <c r="F171" s="426"/>
      <c r="G171" s="109">
        <v>638.32000000000005</v>
      </c>
      <c r="H171" s="110">
        <f t="shared" si="18"/>
        <v>4468.2400000000007</v>
      </c>
      <c r="I171" s="264"/>
      <c r="J171" s="114"/>
      <c r="K171" s="117">
        <f t="shared" si="16"/>
        <v>0</v>
      </c>
      <c r="L171" s="118">
        <f t="shared" si="17"/>
        <v>0</v>
      </c>
    </row>
    <row r="172" spans="2:15" ht="35.25" customHeight="1" x14ac:dyDescent="0.3">
      <c r="B172" s="138" t="s">
        <v>2189</v>
      </c>
      <c r="C172" s="107" t="s">
        <v>2190</v>
      </c>
      <c r="D172" s="108" t="s">
        <v>1031</v>
      </c>
      <c r="E172" s="425">
        <v>2</v>
      </c>
      <c r="F172" s="426"/>
      <c r="G172" s="109">
        <v>388.11</v>
      </c>
      <c r="H172" s="110">
        <f t="shared" si="18"/>
        <v>776.22</v>
      </c>
      <c r="I172" s="264"/>
      <c r="J172" s="114"/>
      <c r="K172" s="117">
        <f t="shared" si="16"/>
        <v>0</v>
      </c>
      <c r="L172" s="118">
        <f t="shared" si="17"/>
        <v>0</v>
      </c>
    </row>
    <row r="173" spans="2:15" ht="33.65" customHeight="1" x14ac:dyDescent="0.3">
      <c r="B173" s="138" t="s">
        <v>2191</v>
      </c>
      <c r="C173" s="119" t="s">
        <v>2192</v>
      </c>
      <c r="D173" s="108" t="s">
        <v>1031</v>
      </c>
      <c r="E173" s="425">
        <v>8</v>
      </c>
      <c r="F173" s="426"/>
      <c r="G173" s="109">
        <v>421</v>
      </c>
      <c r="H173" s="110">
        <f t="shared" si="18"/>
        <v>3368</v>
      </c>
      <c r="I173" s="264"/>
      <c r="J173" s="114"/>
      <c r="K173" s="117">
        <f t="shared" si="16"/>
        <v>0</v>
      </c>
      <c r="L173" s="118">
        <f t="shared" si="17"/>
        <v>0</v>
      </c>
    </row>
    <row r="174" spans="2:15" s="90" customFormat="1" ht="18" customHeight="1" x14ac:dyDescent="0.3">
      <c r="B174" s="140" t="s">
        <v>1614</v>
      </c>
      <c r="C174" s="141" t="s">
        <v>2193</v>
      </c>
      <c r="D174" s="142"/>
      <c r="E174" s="467"/>
      <c r="F174" s="468"/>
      <c r="G174" s="143"/>
      <c r="H174" s="144">
        <f>H175+H177+H181+H195+H208+H213+H220+H229+H233+H238+H242+H246+H267</f>
        <v>71708.641999999993</v>
      </c>
      <c r="I174" s="145"/>
      <c r="J174" s="145"/>
      <c r="K174" s="145"/>
      <c r="L174" s="145"/>
      <c r="M174" s="76"/>
      <c r="N174" s="76"/>
      <c r="O174" s="76"/>
    </row>
    <row r="175" spans="2:15" s="90" customFormat="1" ht="9" customHeight="1" x14ac:dyDescent="0.3">
      <c r="B175" s="121" t="s">
        <v>119</v>
      </c>
      <c r="C175" s="122" t="s">
        <v>42</v>
      </c>
      <c r="D175" s="123"/>
      <c r="E175" s="457"/>
      <c r="F175" s="458"/>
      <c r="G175" s="124"/>
      <c r="H175" s="125">
        <f>H176</f>
        <v>1128.9599999999998</v>
      </c>
      <c r="I175" s="126"/>
      <c r="J175" s="126"/>
      <c r="K175" s="126"/>
      <c r="L175" s="126"/>
      <c r="M175" s="76"/>
      <c r="N175" s="76"/>
      <c r="O175" s="76"/>
    </row>
    <row r="176" spans="2:15" ht="26.75" customHeight="1" x14ac:dyDescent="0.3">
      <c r="B176" s="127" t="s">
        <v>2194</v>
      </c>
      <c r="C176" s="107" t="s">
        <v>1966</v>
      </c>
      <c r="D176" s="108" t="s">
        <v>87</v>
      </c>
      <c r="E176" s="425">
        <v>22.4</v>
      </c>
      <c r="F176" s="426"/>
      <c r="G176" s="109">
        <v>50.4</v>
      </c>
      <c r="H176" s="110">
        <f>G176*E176</f>
        <v>1128.9599999999998</v>
      </c>
      <c r="I176" s="264"/>
      <c r="J176" s="114"/>
      <c r="K176" s="117">
        <f t="shared" si="16"/>
        <v>0</v>
      </c>
      <c r="L176" s="118">
        <f t="shared" si="17"/>
        <v>0</v>
      </c>
    </row>
    <row r="177" spans="2:15" s="90" customFormat="1" ht="9" customHeight="1" x14ac:dyDescent="0.3">
      <c r="B177" s="121" t="s">
        <v>124</v>
      </c>
      <c r="C177" s="122" t="s">
        <v>118</v>
      </c>
      <c r="D177" s="123"/>
      <c r="E177" s="457"/>
      <c r="F177" s="458"/>
      <c r="G177" s="124"/>
      <c r="H177" s="125">
        <f>H178+H179+H180</f>
        <v>610.35950000000003</v>
      </c>
      <c r="I177" s="126"/>
      <c r="J177" s="126"/>
      <c r="K177" s="126"/>
      <c r="L177" s="126"/>
      <c r="M177" s="76"/>
      <c r="N177" s="76"/>
      <c r="O177" s="76"/>
    </row>
    <row r="178" spans="2:15" ht="18" customHeight="1" x14ac:dyDescent="0.3">
      <c r="B178" s="128" t="s">
        <v>2195</v>
      </c>
      <c r="C178" s="107" t="s">
        <v>2196</v>
      </c>
      <c r="D178" s="108" t="s">
        <v>101</v>
      </c>
      <c r="E178" s="425">
        <v>4.8499999999999996</v>
      </c>
      <c r="F178" s="426"/>
      <c r="G178" s="109">
        <v>70.5</v>
      </c>
      <c r="H178" s="110">
        <f>G178*E178</f>
        <v>341.92499999999995</v>
      </c>
      <c r="I178" s="264"/>
      <c r="J178" s="114"/>
      <c r="K178" s="117">
        <f t="shared" si="16"/>
        <v>0</v>
      </c>
      <c r="L178" s="118">
        <f t="shared" si="17"/>
        <v>0</v>
      </c>
    </row>
    <row r="179" spans="2:15" ht="9" customHeight="1" x14ac:dyDescent="0.3">
      <c r="B179" s="128" t="s">
        <v>2197</v>
      </c>
      <c r="C179" s="119" t="s">
        <v>1970</v>
      </c>
      <c r="D179" s="108" t="s">
        <v>101</v>
      </c>
      <c r="E179" s="425">
        <v>2.93</v>
      </c>
      <c r="F179" s="426"/>
      <c r="G179" s="109">
        <v>40.4</v>
      </c>
      <c r="H179" s="110">
        <f>G179*E179</f>
        <v>118.372</v>
      </c>
      <c r="I179" s="264"/>
      <c r="J179" s="114"/>
      <c r="K179" s="117">
        <f t="shared" si="16"/>
        <v>0</v>
      </c>
      <c r="L179" s="118">
        <f t="shared" si="17"/>
        <v>0</v>
      </c>
    </row>
    <row r="180" spans="2:15" ht="18" customHeight="1" x14ac:dyDescent="0.3">
      <c r="B180" s="128" t="s">
        <v>2198</v>
      </c>
      <c r="C180" s="107" t="s">
        <v>2199</v>
      </c>
      <c r="D180" s="108" t="s">
        <v>101</v>
      </c>
      <c r="E180" s="425">
        <v>2.4500000000000002</v>
      </c>
      <c r="F180" s="426"/>
      <c r="G180" s="109">
        <v>61.25</v>
      </c>
      <c r="H180" s="110">
        <f>G180*E180</f>
        <v>150.0625</v>
      </c>
      <c r="I180" s="264"/>
      <c r="J180" s="114"/>
      <c r="K180" s="146">
        <f t="shared" si="16"/>
        <v>0</v>
      </c>
      <c r="L180" s="146">
        <f t="shared" si="17"/>
        <v>0</v>
      </c>
    </row>
    <row r="181" spans="2:15" s="90" customFormat="1" ht="9" customHeight="1" x14ac:dyDescent="0.3">
      <c r="B181" s="121" t="s">
        <v>172</v>
      </c>
      <c r="C181" s="122" t="s">
        <v>1627</v>
      </c>
      <c r="D181" s="136"/>
      <c r="E181" s="457"/>
      <c r="F181" s="458"/>
      <c r="G181" s="124"/>
      <c r="H181" s="125">
        <f>H182+H183+H184+H185+H186+H187+H188+H189+H190+H191+H192+H193+H194</f>
        <v>8076.055800000001</v>
      </c>
      <c r="I181" s="126"/>
      <c r="J181" s="126"/>
      <c r="K181" s="126"/>
      <c r="L181" s="126"/>
      <c r="M181" s="76"/>
      <c r="N181" s="76"/>
      <c r="O181" s="76"/>
    </row>
    <row r="182" spans="2:15" ht="26.75" customHeight="1" x14ac:dyDescent="0.3">
      <c r="B182" s="127" t="s">
        <v>2200</v>
      </c>
      <c r="C182" s="107" t="s">
        <v>2201</v>
      </c>
      <c r="D182" s="108" t="s">
        <v>101</v>
      </c>
      <c r="E182" s="425">
        <v>3.36</v>
      </c>
      <c r="F182" s="426"/>
      <c r="G182" s="109">
        <v>398.5</v>
      </c>
      <c r="H182" s="110">
        <f t="shared" ref="H182:H194" si="19">G182*E182</f>
        <v>1338.96</v>
      </c>
      <c r="I182" s="264"/>
      <c r="J182" s="114"/>
      <c r="K182" s="117">
        <f t="shared" si="16"/>
        <v>0</v>
      </c>
      <c r="L182" s="118">
        <f t="shared" si="17"/>
        <v>0</v>
      </c>
    </row>
    <row r="183" spans="2:15" ht="18" customHeight="1" x14ac:dyDescent="0.3">
      <c r="B183" s="128" t="s">
        <v>2202</v>
      </c>
      <c r="C183" s="107" t="s">
        <v>2203</v>
      </c>
      <c r="D183" s="108" t="s">
        <v>47</v>
      </c>
      <c r="E183" s="425">
        <v>6.03</v>
      </c>
      <c r="F183" s="426"/>
      <c r="G183" s="109">
        <v>5.5</v>
      </c>
      <c r="H183" s="110">
        <f t="shared" si="19"/>
        <v>33.164999999999999</v>
      </c>
      <c r="I183" s="264"/>
      <c r="J183" s="114"/>
      <c r="K183" s="117">
        <f t="shared" si="16"/>
        <v>0</v>
      </c>
      <c r="L183" s="118">
        <f t="shared" si="17"/>
        <v>0</v>
      </c>
    </row>
    <row r="184" spans="2:15" ht="26.75" customHeight="1" x14ac:dyDescent="0.3">
      <c r="B184" s="127" t="s">
        <v>2204</v>
      </c>
      <c r="C184" s="107" t="s">
        <v>2205</v>
      </c>
      <c r="D184" s="108" t="s">
        <v>47</v>
      </c>
      <c r="E184" s="425">
        <v>6.03</v>
      </c>
      <c r="F184" s="426"/>
      <c r="G184" s="109">
        <v>65.400000000000006</v>
      </c>
      <c r="H184" s="110">
        <f t="shared" si="19"/>
        <v>394.36200000000002</v>
      </c>
      <c r="I184" s="264"/>
      <c r="J184" s="114"/>
      <c r="K184" s="117">
        <f t="shared" si="16"/>
        <v>0</v>
      </c>
      <c r="L184" s="118">
        <f t="shared" si="17"/>
        <v>0</v>
      </c>
    </row>
    <row r="185" spans="2:15" ht="18" customHeight="1" x14ac:dyDescent="0.3">
      <c r="B185" s="128" t="s">
        <v>2206</v>
      </c>
      <c r="C185" s="107" t="s">
        <v>2207</v>
      </c>
      <c r="D185" s="108" t="s">
        <v>273</v>
      </c>
      <c r="E185" s="425">
        <v>35.6</v>
      </c>
      <c r="F185" s="426"/>
      <c r="G185" s="109">
        <v>16.399999999999999</v>
      </c>
      <c r="H185" s="110">
        <f t="shared" si="19"/>
        <v>583.83999999999992</v>
      </c>
      <c r="I185" s="264"/>
      <c r="J185" s="114"/>
      <c r="K185" s="117">
        <f t="shared" si="16"/>
        <v>0</v>
      </c>
      <c r="L185" s="118">
        <f t="shared" si="17"/>
        <v>0</v>
      </c>
    </row>
    <row r="186" spans="2:15" ht="26.75" customHeight="1" x14ac:dyDescent="0.3">
      <c r="B186" s="127" t="s">
        <v>2208</v>
      </c>
      <c r="C186" s="107" t="s">
        <v>2209</v>
      </c>
      <c r="D186" s="108" t="s">
        <v>47</v>
      </c>
      <c r="E186" s="425">
        <v>10.31</v>
      </c>
      <c r="F186" s="426"/>
      <c r="G186" s="109">
        <v>77.23</v>
      </c>
      <c r="H186" s="110">
        <f t="shared" si="19"/>
        <v>796.24130000000002</v>
      </c>
      <c r="I186" s="264"/>
      <c r="J186" s="114"/>
      <c r="K186" s="117">
        <f t="shared" si="16"/>
        <v>0</v>
      </c>
      <c r="L186" s="118">
        <f t="shared" si="17"/>
        <v>0</v>
      </c>
    </row>
    <row r="187" spans="2:15" ht="26.75" customHeight="1" x14ac:dyDescent="0.3">
      <c r="B187" s="127" t="s">
        <v>2210</v>
      </c>
      <c r="C187" s="107" t="s">
        <v>1987</v>
      </c>
      <c r="D187" s="108" t="s">
        <v>101</v>
      </c>
      <c r="E187" s="425">
        <v>0.67</v>
      </c>
      <c r="F187" s="426"/>
      <c r="G187" s="109">
        <v>575.12</v>
      </c>
      <c r="H187" s="110">
        <f t="shared" si="19"/>
        <v>385.33040000000005</v>
      </c>
      <c r="I187" s="264"/>
      <c r="J187" s="114"/>
      <c r="K187" s="117">
        <f t="shared" si="16"/>
        <v>0</v>
      </c>
      <c r="L187" s="118">
        <f t="shared" si="17"/>
        <v>0</v>
      </c>
    </row>
    <row r="188" spans="2:15" ht="26.75" customHeight="1" x14ac:dyDescent="0.3">
      <c r="B188" s="127" t="s">
        <v>2211</v>
      </c>
      <c r="C188" s="107" t="s">
        <v>2212</v>
      </c>
      <c r="D188" s="108" t="s">
        <v>101</v>
      </c>
      <c r="E188" s="425">
        <v>1.25</v>
      </c>
      <c r="F188" s="426"/>
      <c r="G188" s="109">
        <v>618.83000000000004</v>
      </c>
      <c r="H188" s="110">
        <f t="shared" si="19"/>
        <v>773.53750000000002</v>
      </c>
      <c r="I188" s="264"/>
      <c r="J188" s="114"/>
      <c r="K188" s="117">
        <f t="shared" si="16"/>
        <v>0</v>
      </c>
      <c r="L188" s="118">
        <f t="shared" si="17"/>
        <v>0</v>
      </c>
    </row>
    <row r="189" spans="2:15" ht="18" customHeight="1" x14ac:dyDescent="0.3">
      <c r="B189" s="128" t="s">
        <v>2213</v>
      </c>
      <c r="C189" s="107" t="s">
        <v>2214</v>
      </c>
      <c r="D189" s="108" t="s">
        <v>101</v>
      </c>
      <c r="E189" s="425">
        <v>1.92</v>
      </c>
      <c r="F189" s="426"/>
      <c r="G189" s="109">
        <v>244.23</v>
      </c>
      <c r="H189" s="110">
        <f t="shared" si="19"/>
        <v>468.92159999999996</v>
      </c>
      <c r="I189" s="264"/>
      <c r="J189" s="114"/>
      <c r="K189" s="117">
        <f t="shared" si="16"/>
        <v>0</v>
      </c>
      <c r="L189" s="118">
        <f t="shared" si="17"/>
        <v>0</v>
      </c>
    </row>
    <row r="190" spans="2:15" ht="18" customHeight="1" x14ac:dyDescent="0.3">
      <c r="B190" s="128" t="s">
        <v>2215</v>
      </c>
      <c r="C190" s="107" t="s">
        <v>2216</v>
      </c>
      <c r="D190" s="108" t="s">
        <v>273</v>
      </c>
      <c r="E190" s="425">
        <v>25.2</v>
      </c>
      <c r="F190" s="426"/>
      <c r="G190" s="109">
        <v>20.72</v>
      </c>
      <c r="H190" s="110">
        <f t="shared" si="19"/>
        <v>522.14400000000001</v>
      </c>
      <c r="I190" s="264"/>
      <c r="J190" s="114"/>
      <c r="K190" s="117">
        <f t="shared" si="16"/>
        <v>0</v>
      </c>
      <c r="L190" s="118">
        <f t="shared" si="17"/>
        <v>0</v>
      </c>
    </row>
    <row r="191" spans="2:15" ht="26.75" customHeight="1" x14ac:dyDescent="0.3">
      <c r="B191" s="130">
        <v>40212</v>
      </c>
      <c r="C191" s="107" t="s">
        <v>2217</v>
      </c>
      <c r="D191" s="108" t="s">
        <v>273</v>
      </c>
      <c r="E191" s="425">
        <v>18.899999999999999</v>
      </c>
      <c r="F191" s="426"/>
      <c r="G191" s="109">
        <v>18.399999999999999</v>
      </c>
      <c r="H191" s="110">
        <f t="shared" si="19"/>
        <v>347.75999999999993</v>
      </c>
      <c r="I191" s="264"/>
      <c r="J191" s="114"/>
      <c r="K191" s="117">
        <f t="shared" si="16"/>
        <v>0</v>
      </c>
      <c r="L191" s="118">
        <f t="shared" si="17"/>
        <v>0</v>
      </c>
    </row>
    <row r="192" spans="2:15" ht="18" customHeight="1" x14ac:dyDescent="0.3">
      <c r="B192" s="129">
        <v>40577</v>
      </c>
      <c r="C192" s="107" t="s">
        <v>2218</v>
      </c>
      <c r="D192" s="108" t="s">
        <v>273</v>
      </c>
      <c r="E192" s="425">
        <v>33.799999999999997</v>
      </c>
      <c r="F192" s="426"/>
      <c r="G192" s="109">
        <v>15.1</v>
      </c>
      <c r="H192" s="110">
        <f t="shared" si="19"/>
        <v>510.37999999999994</v>
      </c>
      <c r="I192" s="264"/>
      <c r="J192" s="114"/>
      <c r="K192" s="117">
        <f t="shared" si="16"/>
        <v>0</v>
      </c>
      <c r="L192" s="118">
        <f t="shared" si="17"/>
        <v>0</v>
      </c>
    </row>
    <row r="193" spans="2:15" ht="26.75" customHeight="1" x14ac:dyDescent="0.3">
      <c r="B193" s="130">
        <v>40942</v>
      </c>
      <c r="C193" s="107" t="s">
        <v>2219</v>
      </c>
      <c r="D193" s="108" t="s">
        <v>47</v>
      </c>
      <c r="E193" s="425">
        <v>16.55</v>
      </c>
      <c r="F193" s="426"/>
      <c r="G193" s="109">
        <v>67.88</v>
      </c>
      <c r="H193" s="110">
        <f t="shared" si="19"/>
        <v>1123.414</v>
      </c>
      <c r="I193" s="264"/>
      <c r="J193" s="114"/>
      <c r="K193" s="117">
        <f t="shared" si="16"/>
        <v>0</v>
      </c>
      <c r="L193" s="118">
        <f t="shared" si="17"/>
        <v>0</v>
      </c>
    </row>
    <row r="194" spans="2:15" ht="18" customHeight="1" x14ac:dyDescent="0.3">
      <c r="B194" s="129">
        <v>41308</v>
      </c>
      <c r="C194" s="107" t="s">
        <v>2220</v>
      </c>
      <c r="D194" s="108" t="s">
        <v>47</v>
      </c>
      <c r="E194" s="425">
        <v>16.8</v>
      </c>
      <c r="F194" s="426"/>
      <c r="G194" s="109">
        <v>47.5</v>
      </c>
      <c r="H194" s="110">
        <f t="shared" si="19"/>
        <v>798</v>
      </c>
      <c r="I194" s="264"/>
      <c r="J194" s="114"/>
      <c r="K194" s="117">
        <f t="shared" si="16"/>
        <v>0</v>
      </c>
      <c r="L194" s="118">
        <f t="shared" si="17"/>
        <v>0</v>
      </c>
    </row>
    <row r="195" spans="2:15" s="90" customFormat="1" ht="9" customHeight="1" x14ac:dyDescent="0.3">
      <c r="B195" s="121" t="s">
        <v>178</v>
      </c>
      <c r="C195" s="122" t="s">
        <v>1997</v>
      </c>
      <c r="D195" s="136"/>
      <c r="E195" s="457"/>
      <c r="F195" s="458"/>
      <c r="G195" s="124"/>
      <c r="H195" s="125">
        <f>H196+H197+H198+H199+H200+H201+H202+H203+H204+H205+H206+H207</f>
        <v>9325.2350000000024</v>
      </c>
      <c r="I195" s="126"/>
      <c r="J195" s="126"/>
      <c r="K195" s="126"/>
      <c r="L195" s="126"/>
      <c r="M195" s="76"/>
      <c r="N195" s="76"/>
      <c r="O195" s="76"/>
    </row>
    <row r="196" spans="2:15" ht="35.75" customHeight="1" x14ac:dyDescent="0.3">
      <c r="B196" s="128" t="s">
        <v>2221</v>
      </c>
      <c r="C196" s="107" t="s">
        <v>2222</v>
      </c>
      <c r="D196" s="108" t="s">
        <v>47</v>
      </c>
      <c r="E196" s="425">
        <v>27.44</v>
      </c>
      <c r="F196" s="426"/>
      <c r="G196" s="109">
        <v>39.299999999999997</v>
      </c>
      <c r="H196" s="110">
        <f t="shared" ref="H196:H207" si="20">G196*E196</f>
        <v>1078.3920000000001</v>
      </c>
      <c r="I196" s="264"/>
      <c r="J196" s="114"/>
      <c r="K196" s="117">
        <f t="shared" si="16"/>
        <v>0</v>
      </c>
      <c r="L196" s="118">
        <f t="shared" si="17"/>
        <v>0</v>
      </c>
    </row>
    <row r="197" spans="2:15" ht="27" customHeight="1" x14ac:dyDescent="0.3">
      <c r="B197" s="127" t="s">
        <v>2223</v>
      </c>
      <c r="C197" s="107" t="s">
        <v>2224</v>
      </c>
      <c r="D197" s="108" t="s">
        <v>47</v>
      </c>
      <c r="E197" s="425">
        <v>23.63</v>
      </c>
      <c r="F197" s="426"/>
      <c r="G197" s="109">
        <v>55.4</v>
      </c>
      <c r="H197" s="110">
        <f t="shared" si="20"/>
        <v>1309.1019999999999</v>
      </c>
      <c r="I197" s="264"/>
      <c r="J197" s="114"/>
      <c r="K197" s="117">
        <f t="shared" si="16"/>
        <v>0</v>
      </c>
      <c r="L197" s="118">
        <f t="shared" si="17"/>
        <v>0</v>
      </c>
    </row>
    <row r="198" spans="2:15" ht="18" customHeight="1" x14ac:dyDescent="0.3">
      <c r="B198" s="128" t="s">
        <v>2225</v>
      </c>
      <c r="C198" s="107" t="s">
        <v>2226</v>
      </c>
      <c r="D198" s="108" t="s">
        <v>47</v>
      </c>
      <c r="E198" s="425">
        <v>5.81</v>
      </c>
      <c r="F198" s="426"/>
      <c r="G198" s="109">
        <v>33.299999999999997</v>
      </c>
      <c r="H198" s="110">
        <f t="shared" si="20"/>
        <v>193.47299999999996</v>
      </c>
      <c r="I198" s="264"/>
      <c r="J198" s="114"/>
      <c r="K198" s="117">
        <f t="shared" si="16"/>
        <v>0</v>
      </c>
      <c r="L198" s="118">
        <f t="shared" si="17"/>
        <v>0</v>
      </c>
    </row>
    <row r="199" spans="2:15" ht="26.75" customHeight="1" x14ac:dyDescent="0.3">
      <c r="B199" s="127" t="s">
        <v>2227</v>
      </c>
      <c r="C199" s="107" t="s">
        <v>2228</v>
      </c>
      <c r="D199" s="108" t="s">
        <v>273</v>
      </c>
      <c r="E199" s="425">
        <v>60.1</v>
      </c>
      <c r="F199" s="426"/>
      <c r="G199" s="109">
        <v>17.46</v>
      </c>
      <c r="H199" s="110">
        <f t="shared" si="20"/>
        <v>1049.346</v>
      </c>
      <c r="I199" s="264"/>
      <c r="J199" s="114"/>
      <c r="K199" s="117">
        <f t="shared" si="16"/>
        <v>0</v>
      </c>
      <c r="L199" s="118">
        <f t="shared" si="17"/>
        <v>0</v>
      </c>
    </row>
    <row r="200" spans="2:15" ht="26.75" customHeight="1" x14ac:dyDescent="0.3">
      <c r="B200" s="127" t="s">
        <v>2229</v>
      </c>
      <c r="C200" s="107" t="s">
        <v>2230</v>
      </c>
      <c r="D200" s="108" t="s">
        <v>273</v>
      </c>
      <c r="E200" s="425">
        <v>0.2</v>
      </c>
      <c r="F200" s="426"/>
      <c r="G200" s="109">
        <v>17.22</v>
      </c>
      <c r="H200" s="110">
        <f t="shared" si="20"/>
        <v>3.444</v>
      </c>
      <c r="I200" s="264"/>
      <c r="J200" s="114"/>
      <c r="K200" s="117">
        <f t="shared" si="16"/>
        <v>0</v>
      </c>
      <c r="L200" s="118">
        <f t="shared" si="17"/>
        <v>0</v>
      </c>
    </row>
    <row r="201" spans="2:15" ht="26.75" customHeight="1" x14ac:dyDescent="0.3">
      <c r="B201" s="127" t="s">
        <v>2231</v>
      </c>
      <c r="C201" s="107" t="s">
        <v>2232</v>
      </c>
      <c r="D201" s="108" t="s">
        <v>273</v>
      </c>
      <c r="E201" s="425">
        <v>55.1</v>
      </c>
      <c r="F201" s="426"/>
      <c r="G201" s="109">
        <v>15.67</v>
      </c>
      <c r="H201" s="110">
        <f t="shared" si="20"/>
        <v>863.41700000000003</v>
      </c>
      <c r="I201" s="264"/>
      <c r="J201" s="114"/>
      <c r="K201" s="117">
        <f t="shared" si="16"/>
        <v>0</v>
      </c>
      <c r="L201" s="118">
        <f t="shared" si="17"/>
        <v>0</v>
      </c>
    </row>
    <row r="202" spans="2:15" ht="26.75" customHeight="1" x14ac:dyDescent="0.3">
      <c r="B202" s="127" t="s">
        <v>2233</v>
      </c>
      <c r="C202" s="107" t="s">
        <v>2234</v>
      </c>
      <c r="D202" s="108" t="s">
        <v>273</v>
      </c>
      <c r="E202" s="425">
        <v>100.4</v>
      </c>
      <c r="F202" s="426"/>
      <c r="G202" s="109">
        <v>14.01</v>
      </c>
      <c r="H202" s="110">
        <f t="shared" si="20"/>
        <v>1406.604</v>
      </c>
      <c r="I202" s="264"/>
      <c r="J202" s="114"/>
      <c r="K202" s="117">
        <f t="shared" si="16"/>
        <v>0</v>
      </c>
      <c r="L202" s="118">
        <f t="shared" si="17"/>
        <v>0</v>
      </c>
    </row>
    <row r="203" spans="2:15" ht="26.75" customHeight="1" x14ac:dyDescent="0.3">
      <c r="B203" s="127" t="s">
        <v>2235</v>
      </c>
      <c r="C203" s="107" t="s">
        <v>2236</v>
      </c>
      <c r="D203" s="108" t="s">
        <v>273</v>
      </c>
      <c r="E203" s="425">
        <v>14.2</v>
      </c>
      <c r="F203" s="426"/>
      <c r="G203" s="109">
        <v>17.059999999999999</v>
      </c>
      <c r="H203" s="110">
        <f t="shared" si="20"/>
        <v>242.25199999999998</v>
      </c>
      <c r="I203" s="264"/>
      <c r="J203" s="114"/>
      <c r="K203" s="117">
        <f t="shared" si="16"/>
        <v>0</v>
      </c>
      <c r="L203" s="118">
        <f t="shared" si="17"/>
        <v>0</v>
      </c>
    </row>
    <row r="204" spans="2:15" ht="26.75" customHeight="1" x14ac:dyDescent="0.3">
      <c r="B204" s="130">
        <v>40213</v>
      </c>
      <c r="C204" s="107" t="s">
        <v>2237</v>
      </c>
      <c r="D204" s="108" t="s">
        <v>273</v>
      </c>
      <c r="E204" s="425">
        <v>11.9</v>
      </c>
      <c r="F204" s="426"/>
      <c r="G204" s="109">
        <v>16.77</v>
      </c>
      <c r="H204" s="110">
        <f t="shared" si="20"/>
        <v>199.56299999999999</v>
      </c>
      <c r="I204" s="264"/>
      <c r="J204" s="114"/>
      <c r="K204" s="117">
        <f t="shared" si="16"/>
        <v>0</v>
      </c>
      <c r="L204" s="118">
        <f t="shared" si="17"/>
        <v>0</v>
      </c>
    </row>
    <row r="205" spans="2:15" ht="26.75" customHeight="1" x14ac:dyDescent="0.3">
      <c r="B205" s="130">
        <v>40578</v>
      </c>
      <c r="C205" s="107" t="s">
        <v>2238</v>
      </c>
      <c r="D205" s="108" t="s">
        <v>273</v>
      </c>
      <c r="E205" s="425">
        <v>8.1</v>
      </c>
      <c r="F205" s="426"/>
      <c r="G205" s="109">
        <v>16.239999999999998</v>
      </c>
      <c r="H205" s="110">
        <f t="shared" si="20"/>
        <v>131.54399999999998</v>
      </c>
      <c r="I205" s="264"/>
      <c r="J205" s="114"/>
      <c r="K205" s="117">
        <f t="shared" si="16"/>
        <v>0</v>
      </c>
      <c r="L205" s="118">
        <f t="shared" si="17"/>
        <v>0</v>
      </c>
    </row>
    <row r="206" spans="2:15" ht="26.75" customHeight="1" x14ac:dyDescent="0.3">
      <c r="B206" s="130">
        <v>40943</v>
      </c>
      <c r="C206" s="107" t="s">
        <v>1985</v>
      </c>
      <c r="D206" s="108" t="s">
        <v>101</v>
      </c>
      <c r="E206" s="425">
        <v>3.3</v>
      </c>
      <c r="F206" s="426"/>
      <c r="G206" s="109">
        <v>618.83000000000004</v>
      </c>
      <c r="H206" s="110">
        <f t="shared" si="20"/>
        <v>2042.1390000000001</v>
      </c>
      <c r="I206" s="264"/>
      <c r="J206" s="114"/>
      <c r="K206" s="117">
        <f t="shared" si="16"/>
        <v>0</v>
      </c>
      <c r="L206" s="118">
        <f t="shared" si="17"/>
        <v>0</v>
      </c>
    </row>
    <row r="207" spans="2:15" ht="18" customHeight="1" x14ac:dyDescent="0.3">
      <c r="B207" s="129">
        <v>41309</v>
      </c>
      <c r="C207" s="107" t="s">
        <v>2214</v>
      </c>
      <c r="D207" s="108" t="s">
        <v>101</v>
      </c>
      <c r="E207" s="425">
        <v>3.3</v>
      </c>
      <c r="F207" s="426"/>
      <c r="G207" s="109">
        <v>244.23</v>
      </c>
      <c r="H207" s="110">
        <f t="shared" si="20"/>
        <v>805.95899999999995</v>
      </c>
      <c r="I207" s="264"/>
      <c r="J207" s="114"/>
      <c r="K207" s="117">
        <f t="shared" si="16"/>
        <v>0</v>
      </c>
      <c r="L207" s="118">
        <f t="shared" si="17"/>
        <v>0</v>
      </c>
    </row>
    <row r="208" spans="2:15" s="90" customFormat="1" ht="9" customHeight="1" x14ac:dyDescent="0.3">
      <c r="B208" s="121" t="s">
        <v>1704</v>
      </c>
      <c r="C208" s="122" t="s">
        <v>2020</v>
      </c>
      <c r="D208" s="136"/>
      <c r="E208" s="457"/>
      <c r="F208" s="458"/>
      <c r="G208" s="124"/>
      <c r="H208" s="125">
        <f>H209+H210+H211+H212</f>
        <v>4487.4059999999999</v>
      </c>
      <c r="I208" s="126"/>
      <c r="J208" s="126"/>
      <c r="K208" s="126"/>
      <c r="L208" s="126" t="s">
        <v>2239</v>
      </c>
      <c r="M208" s="76"/>
      <c r="N208" s="76"/>
      <c r="O208" s="76"/>
    </row>
    <row r="209" spans="2:15" ht="35.75" customHeight="1" x14ac:dyDescent="0.3">
      <c r="B209" s="128" t="s">
        <v>2240</v>
      </c>
      <c r="C209" s="107" t="s">
        <v>2241</v>
      </c>
      <c r="D209" s="108" t="s">
        <v>47</v>
      </c>
      <c r="E209" s="425">
        <v>75.62</v>
      </c>
      <c r="F209" s="426"/>
      <c r="G209" s="109">
        <v>50.45</v>
      </c>
      <c r="H209" s="110">
        <f>G209*E209</f>
        <v>3815.0290000000005</v>
      </c>
      <c r="I209" s="264"/>
      <c r="J209" s="114"/>
      <c r="K209" s="117">
        <f t="shared" si="16"/>
        <v>0</v>
      </c>
      <c r="L209" s="118">
        <f t="shared" si="17"/>
        <v>0</v>
      </c>
    </row>
    <row r="210" spans="2:15" ht="26.75" customHeight="1" x14ac:dyDescent="0.3">
      <c r="B210" s="127" t="s">
        <v>2242</v>
      </c>
      <c r="C210" s="107" t="s">
        <v>2243</v>
      </c>
      <c r="D210" s="108" t="s">
        <v>87</v>
      </c>
      <c r="E210" s="425">
        <v>2.9</v>
      </c>
      <c r="F210" s="426"/>
      <c r="G210" s="109">
        <v>55.4</v>
      </c>
      <c r="H210" s="110">
        <f>G210*E210</f>
        <v>160.66</v>
      </c>
      <c r="I210" s="264"/>
      <c r="J210" s="114"/>
      <c r="K210" s="117">
        <f t="shared" si="16"/>
        <v>0</v>
      </c>
      <c r="L210" s="118">
        <f t="shared" si="17"/>
        <v>0</v>
      </c>
    </row>
    <row r="211" spans="2:15" ht="26.75" customHeight="1" x14ac:dyDescent="0.3">
      <c r="B211" s="127" t="s">
        <v>2244</v>
      </c>
      <c r="C211" s="107" t="s">
        <v>2245</v>
      </c>
      <c r="D211" s="108" t="s">
        <v>87</v>
      </c>
      <c r="E211" s="425">
        <v>3.1</v>
      </c>
      <c r="F211" s="426"/>
      <c r="G211" s="109">
        <v>60.08</v>
      </c>
      <c r="H211" s="110">
        <f>G211*E211</f>
        <v>186.24799999999999</v>
      </c>
      <c r="I211" s="264"/>
      <c r="J211" s="114"/>
      <c r="K211" s="117">
        <f t="shared" si="16"/>
        <v>0</v>
      </c>
      <c r="L211" s="118">
        <f t="shared" si="17"/>
        <v>0</v>
      </c>
    </row>
    <row r="212" spans="2:15" ht="26.75" customHeight="1" x14ac:dyDescent="0.3">
      <c r="B212" s="127" t="s">
        <v>2246</v>
      </c>
      <c r="C212" s="119" t="s">
        <v>2028</v>
      </c>
      <c r="D212" s="108" t="s">
        <v>87</v>
      </c>
      <c r="E212" s="425">
        <v>3.1</v>
      </c>
      <c r="F212" s="426"/>
      <c r="G212" s="109">
        <v>104.99</v>
      </c>
      <c r="H212" s="110">
        <f>G212*E212</f>
        <v>325.46899999999999</v>
      </c>
      <c r="I212" s="264"/>
      <c r="J212" s="114"/>
      <c r="K212" s="117">
        <f t="shared" si="16"/>
        <v>0</v>
      </c>
      <c r="L212" s="118">
        <f t="shared" si="17"/>
        <v>0</v>
      </c>
    </row>
    <row r="213" spans="2:15" s="90" customFormat="1" ht="9" customHeight="1" x14ac:dyDescent="0.3">
      <c r="B213" s="121" t="s">
        <v>1724</v>
      </c>
      <c r="C213" s="122" t="s">
        <v>2247</v>
      </c>
      <c r="D213" s="136"/>
      <c r="E213" s="457"/>
      <c r="F213" s="458"/>
      <c r="G213" s="124"/>
      <c r="H213" s="125">
        <f>H214+H215+H216+H217+H218+H219</f>
        <v>10837.8544</v>
      </c>
      <c r="I213" s="126"/>
      <c r="J213" s="126"/>
      <c r="K213" s="126"/>
      <c r="L213" s="126"/>
      <c r="M213" s="76"/>
      <c r="N213" s="76"/>
      <c r="O213" s="76"/>
    </row>
    <row r="214" spans="2:15" ht="27.65" customHeight="1" x14ac:dyDescent="0.3">
      <c r="B214" s="127" t="s">
        <v>2248</v>
      </c>
      <c r="C214" s="119" t="s">
        <v>2249</v>
      </c>
      <c r="D214" s="108" t="s">
        <v>47</v>
      </c>
      <c r="E214" s="425">
        <v>151.24</v>
      </c>
      <c r="F214" s="426"/>
      <c r="G214" s="109">
        <v>7.03</v>
      </c>
      <c r="H214" s="110">
        <f t="shared" ref="H214:H219" si="21">G214*E214</f>
        <v>1063.2172</v>
      </c>
      <c r="I214" s="264"/>
      <c r="J214" s="114"/>
      <c r="K214" s="117">
        <f t="shared" si="16"/>
        <v>0</v>
      </c>
      <c r="L214" s="118">
        <f t="shared" si="17"/>
        <v>0</v>
      </c>
    </row>
    <row r="215" spans="2:15" ht="36" customHeight="1" x14ac:dyDescent="0.3">
      <c r="B215" s="127" t="s">
        <v>2250</v>
      </c>
      <c r="C215" s="107" t="s">
        <v>2251</v>
      </c>
      <c r="D215" s="108" t="s">
        <v>47</v>
      </c>
      <c r="E215" s="425">
        <v>151.24</v>
      </c>
      <c r="F215" s="426"/>
      <c r="G215" s="109">
        <v>21.54</v>
      </c>
      <c r="H215" s="110">
        <f t="shared" si="21"/>
        <v>3257.7096000000001</v>
      </c>
      <c r="I215" s="264"/>
      <c r="J215" s="114"/>
      <c r="K215" s="117">
        <f t="shared" si="16"/>
        <v>0</v>
      </c>
      <c r="L215" s="118">
        <f t="shared" si="17"/>
        <v>0</v>
      </c>
    </row>
    <row r="216" spans="2:15" ht="43.75" customHeight="1" x14ac:dyDescent="0.3">
      <c r="B216" s="127" t="s">
        <v>2252</v>
      </c>
      <c r="C216" s="107" t="s">
        <v>2253</v>
      </c>
      <c r="D216" s="108" t="s">
        <v>47</v>
      </c>
      <c r="E216" s="425">
        <v>18</v>
      </c>
      <c r="F216" s="426"/>
      <c r="G216" s="109">
        <v>77.14</v>
      </c>
      <c r="H216" s="110">
        <f t="shared" si="21"/>
        <v>1388.52</v>
      </c>
      <c r="I216" s="264"/>
      <c r="J216" s="114"/>
      <c r="K216" s="117">
        <f t="shared" si="16"/>
        <v>0</v>
      </c>
      <c r="L216" s="118">
        <f t="shared" si="17"/>
        <v>0</v>
      </c>
    </row>
    <row r="217" spans="2:15" ht="19.25" customHeight="1" x14ac:dyDescent="0.3">
      <c r="B217" s="127" t="s">
        <v>2254</v>
      </c>
      <c r="C217" s="119" t="s">
        <v>2050</v>
      </c>
      <c r="D217" s="108" t="s">
        <v>47</v>
      </c>
      <c r="E217" s="425">
        <v>133.24</v>
      </c>
      <c r="F217" s="426"/>
      <c r="G217" s="109">
        <v>3.31</v>
      </c>
      <c r="H217" s="110">
        <f t="shared" si="21"/>
        <v>441.02440000000001</v>
      </c>
      <c r="I217" s="264"/>
      <c r="J217" s="114"/>
      <c r="K217" s="117">
        <f t="shared" si="16"/>
        <v>0</v>
      </c>
      <c r="L217" s="118">
        <f t="shared" si="17"/>
        <v>0</v>
      </c>
    </row>
    <row r="218" spans="2:15" ht="19.25" customHeight="1" x14ac:dyDescent="0.3">
      <c r="B218" s="127" t="s">
        <v>2255</v>
      </c>
      <c r="C218" s="119" t="s">
        <v>2052</v>
      </c>
      <c r="D218" s="108" t="s">
        <v>47</v>
      </c>
      <c r="E218" s="425">
        <v>133.24</v>
      </c>
      <c r="F218" s="426"/>
      <c r="G218" s="109">
        <v>20.54</v>
      </c>
      <c r="H218" s="110">
        <f t="shared" si="21"/>
        <v>2736.7496000000001</v>
      </c>
      <c r="I218" s="264"/>
      <c r="J218" s="114"/>
      <c r="K218" s="117">
        <f t="shared" si="16"/>
        <v>0</v>
      </c>
      <c r="L218" s="118">
        <f t="shared" si="17"/>
        <v>0</v>
      </c>
    </row>
    <row r="219" spans="2:15" ht="19.25" customHeight="1" x14ac:dyDescent="0.3">
      <c r="B219" s="127" t="s">
        <v>2256</v>
      </c>
      <c r="C219" s="119" t="s">
        <v>2054</v>
      </c>
      <c r="D219" s="108" t="s">
        <v>47</v>
      </c>
      <c r="E219" s="425">
        <v>133.24</v>
      </c>
      <c r="F219" s="426"/>
      <c r="G219" s="109">
        <v>14.64</v>
      </c>
      <c r="H219" s="110">
        <f t="shared" si="21"/>
        <v>1950.6336000000001</v>
      </c>
      <c r="I219" s="264"/>
      <c r="J219" s="114"/>
      <c r="K219" s="117">
        <f t="shared" ref="K219:K282" si="22">I219*G219</f>
        <v>0</v>
      </c>
      <c r="L219" s="118">
        <f t="shared" ref="L219:L282" si="23">J219*G219</f>
        <v>0</v>
      </c>
    </row>
    <row r="220" spans="2:15" s="90" customFormat="1" ht="10.25" customHeight="1" x14ac:dyDescent="0.3">
      <c r="B220" s="121" t="s">
        <v>1750</v>
      </c>
      <c r="C220" s="122" t="s">
        <v>2128</v>
      </c>
      <c r="D220" s="136"/>
      <c r="E220" s="457"/>
      <c r="F220" s="458"/>
      <c r="G220" s="124"/>
      <c r="H220" s="125">
        <f>H221+H222+H223+H224+H225+H226+H227+H228</f>
        <v>8939.4369000000006</v>
      </c>
      <c r="I220" s="126"/>
      <c r="J220" s="126"/>
      <c r="K220" s="126"/>
      <c r="L220" s="126"/>
      <c r="M220" s="76"/>
      <c r="N220" s="76"/>
      <c r="O220" s="76"/>
    </row>
    <row r="221" spans="2:15" ht="18" customHeight="1" x14ac:dyDescent="0.3">
      <c r="B221" s="128" t="s">
        <v>2257</v>
      </c>
      <c r="C221" s="107" t="s">
        <v>2258</v>
      </c>
      <c r="D221" s="108" t="s">
        <v>47</v>
      </c>
      <c r="E221" s="425">
        <v>8</v>
      </c>
      <c r="F221" s="426"/>
      <c r="G221" s="109">
        <v>66.5</v>
      </c>
      <c r="H221" s="110">
        <f t="shared" ref="H221:H228" si="24">G221*E221</f>
        <v>532</v>
      </c>
      <c r="I221" s="264"/>
      <c r="J221" s="114"/>
      <c r="K221" s="117">
        <f t="shared" si="22"/>
        <v>0</v>
      </c>
      <c r="L221" s="118">
        <f t="shared" si="23"/>
        <v>0</v>
      </c>
    </row>
    <row r="222" spans="2:15" ht="18" customHeight="1" x14ac:dyDescent="0.3">
      <c r="B222" s="128" t="s">
        <v>2259</v>
      </c>
      <c r="C222" s="107" t="s">
        <v>2260</v>
      </c>
      <c r="D222" s="108" t="s">
        <v>47</v>
      </c>
      <c r="E222" s="425">
        <v>10.83</v>
      </c>
      <c r="F222" s="426"/>
      <c r="G222" s="109">
        <v>112.45</v>
      </c>
      <c r="H222" s="110">
        <f t="shared" si="24"/>
        <v>1217.8335</v>
      </c>
      <c r="I222" s="264"/>
      <c r="J222" s="114"/>
      <c r="K222" s="117">
        <f t="shared" si="22"/>
        <v>0</v>
      </c>
      <c r="L222" s="118">
        <f t="shared" si="23"/>
        <v>0</v>
      </c>
    </row>
    <row r="223" spans="2:15" ht="18" customHeight="1" x14ac:dyDescent="0.3">
      <c r="B223" s="128" t="s">
        <v>2261</v>
      </c>
      <c r="C223" s="107" t="s">
        <v>2262</v>
      </c>
      <c r="D223" s="108" t="s">
        <v>47</v>
      </c>
      <c r="E223" s="425">
        <v>10.83</v>
      </c>
      <c r="F223" s="426"/>
      <c r="G223" s="109">
        <v>50.68</v>
      </c>
      <c r="H223" s="110">
        <f t="shared" si="24"/>
        <v>548.86440000000005</v>
      </c>
      <c r="I223" s="264"/>
      <c r="J223" s="114"/>
      <c r="K223" s="117">
        <f t="shared" si="22"/>
        <v>0</v>
      </c>
      <c r="L223" s="118">
        <f t="shared" si="23"/>
        <v>0</v>
      </c>
    </row>
    <row r="224" spans="2:15" ht="38.4" customHeight="1" x14ac:dyDescent="0.3">
      <c r="B224" s="127" t="s">
        <v>2263</v>
      </c>
      <c r="C224" s="119" t="s">
        <v>2264</v>
      </c>
      <c r="D224" s="108" t="s">
        <v>1031</v>
      </c>
      <c r="E224" s="425">
        <v>2</v>
      </c>
      <c r="F224" s="426"/>
      <c r="G224" s="109">
        <v>1382.37</v>
      </c>
      <c r="H224" s="110">
        <f t="shared" si="24"/>
        <v>2764.74</v>
      </c>
      <c r="I224" s="264"/>
      <c r="J224" s="114"/>
      <c r="K224" s="117">
        <f t="shared" si="22"/>
        <v>0</v>
      </c>
      <c r="L224" s="118">
        <f t="shared" si="23"/>
        <v>0</v>
      </c>
    </row>
    <row r="225" spans="2:15" ht="28.75" customHeight="1" x14ac:dyDescent="0.3">
      <c r="B225" s="127" t="s">
        <v>2265</v>
      </c>
      <c r="C225" s="119" t="s">
        <v>2266</v>
      </c>
      <c r="D225" s="108" t="s">
        <v>47</v>
      </c>
      <c r="E225" s="425">
        <v>8</v>
      </c>
      <c r="F225" s="426"/>
      <c r="G225" s="109">
        <v>16.100000000000001</v>
      </c>
      <c r="H225" s="110">
        <f t="shared" si="24"/>
        <v>128.80000000000001</v>
      </c>
      <c r="I225" s="264"/>
      <c r="J225" s="114"/>
      <c r="K225" s="117">
        <f t="shared" si="22"/>
        <v>0</v>
      </c>
      <c r="L225" s="118">
        <f t="shared" si="23"/>
        <v>0</v>
      </c>
    </row>
    <row r="226" spans="2:15" ht="19.25" customHeight="1" x14ac:dyDescent="0.3">
      <c r="B226" s="127" t="s">
        <v>2267</v>
      </c>
      <c r="C226" s="119" t="s">
        <v>2268</v>
      </c>
      <c r="D226" s="108" t="s">
        <v>87</v>
      </c>
      <c r="E226" s="425">
        <v>8.15</v>
      </c>
      <c r="F226" s="426"/>
      <c r="G226" s="109">
        <v>63.55</v>
      </c>
      <c r="H226" s="110">
        <f t="shared" si="24"/>
        <v>517.9325</v>
      </c>
      <c r="I226" s="264"/>
      <c r="J226" s="114"/>
      <c r="K226" s="117">
        <f t="shared" si="22"/>
        <v>0</v>
      </c>
      <c r="L226" s="118">
        <f t="shared" si="23"/>
        <v>0</v>
      </c>
    </row>
    <row r="227" spans="2:15" ht="27" customHeight="1" x14ac:dyDescent="0.3">
      <c r="B227" s="127" t="s">
        <v>2269</v>
      </c>
      <c r="C227" s="119" t="s">
        <v>2144</v>
      </c>
      <c r="D227" s="108" t="s">
        <v>87</v>
      </c>
      <c r="E227" s="425">
        <v>13.95</v>
      </c>
      <c r="F227" s="426"/>
      <c r="G227" s="109">
        <v>185.65</v>
      </c>
      <c r="H227" s="110">
        <f t="shared" si="24"/>
        <v>2589.8175000000001</v>
      </c>
      <c r="I227" s="264"/>
      <c r="J227" s="114"/>
      <c r="K227" s="117">
        <f t="shared" si="22"/>
        <v>0</v>
      </c>
      <c r="L227" s="118">
        <f t="shared" si="23"/>
        <v>0</v>
      </c>
    </row>
    <row r="228" spans="2:15" ht="18" customHeight="1" x14ac:dyDescent="0.3">
      <c r="B228" s="127" t="s">
        <v>2270</v>
      </c>
      <c r="C228" s="119" t="s">
        <v>2146</v>
      </c>
      <c r="D228" s="108" t="s">
        <v>47</v>
      </c>
      <c r="E228" s="425">
        <v>16.3</v>
      </c>
      <c r="F228" s="426"/>
      <c r="G228" s="109">
        <v>39.229999999999997</v>
      </c>
      <c r="H228" s="110">
        <f t="shared" si="24"/>
        <v>639.44899999999996</v>
      </c>
      <c r="I228" s="264"/>
      <c r="J228" s="114"/>
      <c r="K228" s="117">
        <f t="shared" si="22"/>
        <v>0</v>
      </c>
      <c r="L228" s="118">
        <f t="shared" si="23"/>
        <v>0</v>
      </c>
    </row>
    <row r="229" spans="2:15" s="90" customFormat="1" ht="11.25" customHeight="1" x14ac:dyDescent="0.3">
      <c r="B229" s="121" t="s">
        <v>1782</v>
      </c>
      <c r="C229" s="122" t="s">
        <v>1011</v>
      </c>
      <c r="D229" s="136"/>
      <c r="E229" s="457"/>
      <c r="F229" s="458"/>
      <c r="G229" s="124"/>
      <c r="H229" s="125">
        <f>H230+H231+H232</f>
        <v>5854.3475000000008</v>
      </c>
      <c r="I229" s="126"/>
      <c r="J229" s="126"/>
      <c r="K229" s="126"/>
      <c r="L229" s="126"/>
      <c r="M229" s="76"/>
      <c r="N229" s="76"/>
      <c r="O229" s="76"/>
    </row>
    <row r="230" spans="2:15" ht="34.75" customHeight="1" x14ac:dyDescent="0.3">
      <c r="B230" s="128" t="s">
        <v>2271</v>
      </c>
      <c r="C230" s="107" t="s">
        <v>2272</v>
      </c>
      <c r="D230" s="108" t="s">
        <v>1031</v>
      </c>
      <c r="E230" s="425">
        <v>1</v>
      </c>
      <c r="F230" s="426"/>
      <c r="G230" s="109">
        <v>1210.4100000000001</v>
      </c>
      <c r="H230" s="110">
        <f>G230*E230</f>
        <v>1210.4100000000001</v>
      </c>
      <c r="I230" s="264"/>
      <c r="J230" s="114"/>
      <c r="K230" s="117">
        <f t="shared" si="22"/>
        <v>0</v>
      </c>
      <c r="L230" s="118">
        <f t="shared" si="23"/>
        <v>0</v>
      </c>
    </row>
    <row r="231" spans="2:15" ht="34.75" customHeight="1" x14ac:dyDescent="0.3">
      <c r="B231" s="128" t="s">
        <v>2273</v>
      </c>
      <c r="C231" s="107" t="s">
        <v>2274</v>
      </c>
      <c r="D231" s="108" t="s">
        <v>47</v>
      </c>
      <c r="E231" s="425">
        <v>3.75</v>
      </c>
      <c r="F231" s="426"/>
      <c r="G231" s="109">
        <v>929.97</v>
      </c>
      <c r="H231" s="110">
        <f>G231*E231</f>
        <v>3487.3875000000003</v>
      </c>
      <c r="I231" s="264"/>
      <c r="J231" s="114"/>
      <c r="K231" s="117">
        <f t="shared" si="22"/>
        <v>0</v>
      </c>
      <c r="L231" s="118">
        <f t="shared" si="23"/>
        <v>0</v>
      </c>
    </row>
    <row r="232" spans="2:15" ht="34.75" customHeight="1" x14ac:dyDescent="0.3">
      <c r="B232" s="128" t="s">
        <v>2275</v>
      </c>
      <c r="C232" s="107" t="s">
        <v>2276</v>
      </c>
      <c r="D232" s="108" t="s">
        <v>1031</v>
      </c>
      <c r="E232" s="425">
        <v>1</v>
      </c>
      <c r="F232" s="426"/>
      <c r="G232" s="109">
        <v>1156.55</v>
      </c>
      <c r="H232" s="110">
        <f>G232*E232</f>
        <v>1156.55</v>
      </c>
      <c r="I232" s="264"/>
      <c r="J232" s="114"/>
      <c r="K232" s="117">
        <f t="shared" si="22"/>
        <v>0</v>
      </c>
      <c r="L232" s="118">
        <f t="shared" si="23"/>
        <v>0</v>
      </c>
    </row>
    <row r="233" spans="2:15" s="90" customFormat="1" ht="11.25" customHeight="1" x14ac:dyDescent="0.3">
      <c r="B233" s="121" t="s">
        <v>1793</v>
      </c>
      <c r="C233" s="122" t="s">
        <v>2178</v>
      </c>
      <c r="D233" s="136"/>
      <c r="E233" s="457"/>
      <c r="F233" s="458"/>
      <c r="G233" s="124"/>
      <c r="H233" s="125">
        <f>H234+H235+H236+H237</f>
        <v>2136.4488000000001</v>
      </c>
      <c r="I233" s="126"/>
      <c r="J233" s="126"/>
      <c r="K233" s="126"/>
      <c r="L233" s="126"/>
      <c r="M233" s="76"/>
      <c r="N233" s="76"/>
      <c r="O233" s="76"/>
    </row>
    <row r="234" spans="2:15" ht="22.75" customHeight="1" x14ac:dyDescent="0.3">
      <c r="B234" s="128" t="s">
        <v>2277</v>
      </c>
      <c r="C234" s="119" t="s">
        <v>2278</v>
      </c>
      <c r="D234" s="108" t="s">
        <v>1031</v>
      </c>
      <c r="E234" s="425">
        <v>1</v>
      </c>
      <c r="F234" s="426"/>
      <c r="G234" s="109">
        <v>332.15</v>
      </c>
      <c r="H234" s="110">
        <f>G234*E234</f>
        <v>332.15</v>
      </c>
      <c r="I234" s="264"/>
      <c r="J234" s="114"/>
      <c r="K234" s="117">
        <f t="shared" si="22"/>
        <v>0</v>
      </c>
      <c r="L234" s="118">
        <f t="shared" si="23"/>
        <v>0</v>
      </c>
    </row>
    <row r="235" spans="2:15" ht="22.5" customHeight="1" x14ac:dyDescent="0.3">
      <c r="B235" s="128" t="s">
        <v>2279</v>
      </c>
      <c r="C235" s="107" t="s">
        <v>2280</v>
      </c>
      <c r="D235" s="108" t="s">
        <v>1031</v>
      </c>
      <c r="E235" s="425">
        <v>1</v>
      </c>
      <c r="F235" s="426"/>
      <c r="G235" s="109">
        <v>85.09</v>
      </c>
      <c r="H235" s="110">
        <f>G235*E235</f>
        <v>85.09</v>
      </c>
      <c r="I235" s="264"/>
      <c r="J235" s="114"/>
      <c r="K235" s="117">
        <f t="shared" si="22"/>
        <v>0</v>
      </c>
      <c r="L235" s="118">
        <f t="shared" si="23"/>
        <v>0</v>
      </c>
    </row>
    <row r="236" spans="2:15" ht="18" customHeight="1" x14ac:dyDescent="0.3">
      <c r="B236" s="128" t="s">
        <v>2281</v>
      </c>
      <c r="C236" s="107" t="s">
        <v>2282</v>
      </c>
      <c r="D236" s="108" t="s">
        <v>47</v>
      </c>
      <c r="E236" s="425">
        <v>1.24</v>
      </c>
      <c r="F236" s="426"/>
      <c r="G236" s="109">
        <v>639.37</v>
      </c>
      <c r="H236" s="110">
        <f>G236*E236</f>
        <v>792.81880000000001</v>
      </c>
      <c r="I236" s="264"/>
      <c r="J236" s="114"/>
      <c r="K236" s="117">
        <f t="shared" si="22"/>
        <v>0</v>
      </c>
      <c r="L236" s="118">
        <f t="shared" si="23"/>
        <v>0</v>
      </c>
    </row>
    <row r="237" spans="2:15" ht="35.75" customHeight="1" x14ac:dyDescent="0.3">
      <c r="B237" s="128" t="s">
        <v>2283</v>
      </c>
      <c r="C237" s="107" t="s">
        <v>2284</v>
      </c>
      <c r="D237" s="108" t="s">
        <v>1031</v>
      </c>
      <c r="E237" s="425">
        <v>1</v>
      </c>
      <c r="F237" s="426"/>
      <c r="G237" s="109">
        <v>926.39</v>
      </c>
      <c r="H237" s="110">
        <f>G237*E237</f>
        <v>926.39</v>
      </c>
      <c r="I237" s="264"/>
      <c r="J237" s="114"/>
      <c r="K237" s="117">
        <f t="shared" si="22"/>
        <v>0</v>
      </c>
      <c r="L237" s="118">
        <f t="shared" si="23"/>
        <v>0</v>
      </c>
    </row>
    <row r="238" spans="2:15" s="90" customFormat="1" ht="9" customHeight="1" x14ac:dyDescent="0.3">
      <c r="B238" s="121" t="s">
        <v>1804</v>
      </c>
      <c r="C238" s="122" t="s">
        <v>1805</v>
      </c>
      <c r="D238" s="136"/>
      <c r="E238" s="457"/>
      <c r="F238" s="458"/>
      <c r="G238" s="124"/>
      <c r="H238" s="125">
        <f>H239+H240+H241</f>
        <v>4544.6810000000005</v>
      </c>
      <c r="I238" s="126"/>
      <c r="J238" s="126"/>
      <c r="K238" s="126"/>
      <c r="L238" s="126"/>
      <c r="M238" s="76"/>
      <c r="N238" s="76"/>
      <c r="O238" s="76"/>
    </row>
    <row r="239" spans="2:15" ht="18" customHeight="1" x14ac:dyDescent="0.3">
      <c r="B239" s="138" t="s">
        <v>2285</v>
      </c>
      <c r="C239" s="107" t="s">
        <v>2286</v>
      </c>
      <c r="D239" s="108" t="s">
        <v>101</v>
      </c>
      <c r="E239" s="425">
        <v>0.82</v>
      </c>
      <c r="F239" s="426"/>
      <c r="G239" s="109">
        <v>635</v>
      </c>
      <c r="H239" s="110">
        <f>G239*E239</f>
        <v>520.69999999999993</v>
      </c>
      <c r="I239" s="264"/>
      <c r="J239" s="114"/>
      <c r="K239" s="117">
        <f t="shared" si="22"/>
        <v>0</v>
      </c>
      <c r="L239" s="118">
        <f t="shared" si="23"/>
        <v>0</v>
      </c>
    </row>
    <row r="240" spans="2:15" ht="43.75" customHeight="1" x14ac:dyDescent="0.3">
      <c r="B240" s="137" t="s">
        <v>2287</v>
      </c>
      <c r="C240" s="107" t="s">
        <v>2288</v>
      </c>
      <c r="D240" s="108" t="s">
        <v>47</v>
      </c>
      <c r="E240" s="425">
        <v>16.3</v>
      </c>
      <c r="F240" s="426"/>
      <c r="G240" s="109">
        <v>44</v>
      </c>
      <c r="H240" s="110">
        <f>G240*E240</f>
        <v>717.2</v>
      </c>
      <c r="I240" s="264"/>
      <c r="J240" s="114"/>
      <c r="K240" s="117">
        <f t="shared" si="22"/>
        <v>0</v>
      </c>
      <c r="L240" s="118">
        <f t="shared" si="23"/>
        <v>0</v>
      </c>
    </row>
    <row r="241" spans="2:17" ht="26.75" customHeight="1" x14ac:dyDescent="0.3">
      <c r="B241" s="137" t="s">
        <v>2289</v>
      </c>
      <c r="C241" s="107" t="s">
        <v>2290</v>
      </c>
      <c r="D241" s="108" t="s">
        <v>47</v>
      </c>
      <c r="E241" s="425">
        <v>16.3</v>
      </c>
      <c r="F241" s="426"/>
      <c r="G241" s="109">
        <v>202.87</v>
      </c>
      <c r="H241" s="110">
        <f>G241*E241</f>
        <v>3306.7810000000004</v>
      </c>
      <c r="I241" s="264"/>
      <c r="J241" s="114"/>
      <c r="K241" s="117">
        <f t="shared" si="22"/>
        <v>0</v>
      </c>
      <c r="L241" s="118">
        <f t="shared" si="23"/>
        <v>0</v>
      </c>
    </row>
    <row r="242" spans="2:17" s="90" customFormat="1" ht="9" customHeight="1" x14ac:dyDescent="0.3">
      <c r="B242" s="121" t="s">
        <v>1812</v>
      </c>
      <c r="C242" s="122" t="s">
        <v>2048</v>
      </c>
      <c r="D242" s="136"/>
      <c r="E242" s="457"/>
      <c r="F242" s="458"/>
      <c r="G242" s="124"/>
      <c r="H242" s="125">
        <f>SUM(H243:H245)</f>
        <v>627.38700000000006</v>
      </c>
      <c r="I242" s="126"/>
      <c r="J242" s="126"/>
      <c r="K242" s="126"/>
      <c r="L242" s="126"/>
      <c r="M242" s="76"/>
      <c r="N242" s="76"/>
      <c r="O242" s="76"/>
    </row>
    <row r="243" spans="2:17" ht="18" customHeight="1" x14ac:dyDescent="0.3">
      <c r="B243" s="138" t="s">
        <v>2291</v>
      </c>
      <c r="C243" s="107" t="s">
        <v>2292</v>
      </c>
      <c r="D243" s="108" t="s">
        <v>47</v>
      </c>
      <c r="E243" s="425">
        <v>16.3</v>
      </c>
      <c r="F243" s="426"/>
      <c r="G243" s="109">
        <v>3.31</v>
      </c>
      <c r="H243" s="110">
        <f>G243*E243</f>
        <v>53.953000000000003</v>
      </c>
      <c r="I243" s="264"/>
      <c r="J243" s="114"/>
      <c r="K243" s="117">
        <f t="shared" si="22"/>
        <v>0</v>
      </c>
      <c r="L243" s="118">
        <f t="shared" si="23"/>
        <v>0</v>
      </c>
    </row>
    <row r="244" spans="2:17" ht="18" customHeight="1" x14ac:dyDescent="0.3">
      <c r="B244" s="138" t="s">
        <v>2293</v>
      </c>
      <c r="C244" s="107" t="s">
        <v>2294</v>
      </c>
      <c r="D244" s="108" t="s">
        <v>47</v>
      </c>
      <c r="E244" s="425">
        <v>16.3</v>
      </c>
      <c r="F244" s="426"/>
      <c r="G244" s="109">
        <v>20.54</v>
      </c>
      <c r="H244" s="110">
        <f>G244*E244</f>
        <v>334.80200000000002</v>
      </c>
      <c r="I244" s="264"/>
      <c r="J244" s="114"/>
      <c r="K244" s="117">
        <f t="shared" si="22"/>
        <v>0</v>
      </c>
      <c r="L244" s="118">
        <f t="shared" si="23"/>
        <v>0</v>
      </c>
    </row>
    <row r="245" spans="2:17" ht="18" customHeight="1" x14ac:dyDescent="0.3">
      <c r="B245" s="138" t="s">
        <v>2295</v>
      </c>
      <c r="C245" s="107" t="s">
        <v>2296</v>
      </c>
      <c r="D245" s="108" t="s">
        <v>47</v>
      </c>
      <c r="E245" s="425">
        <v>16.3</v>
      </c>
      <c r="F245" s="426"/>
      <c r="G245" s="109">
        <v>14.64</v>
      </c>
      <c r="H245" s="110">
        <f>G245*E245</f>
        <v>238.63200000000003</v>
      </c>
      <c r="I245" s="264"/>
      <c r="J245" s="114"/>
      <c r="K245" s="117">
        <f t="shared" si="22"/>
        <v>0</v>
      </c>
      <c r="L245" s="118">
        <f t="shared" si="23"/>
        <v>0</v>
      </c>
    </row>
    <row r="246" spans="2:17" s="90" customFormat="1" ht="9" customHeight="1" x14ac:dyDescent="0.3">
      <c r="B246" s="121" t="s">
        <v>1819</v>
      </c>
      <c r="C246" s="122" t="s">
        <v>2075</v>
      </c>
      <c r="D246" s="136"/>
      <c r="E246" s="457"/>
      <c r="F246" s="458"/>
      <c r="G246" s="124"/>
      <c r="H246" s="125">
        <f>H247+H248+H249+H250+H251+H252+H253+H254+H255+H256+H257+H258+H259+H260+H261+H262+H263+H264+H265+H266</f>
        <v>8762.9088999999985</v>
      </c>
      <c r="I246" s="126"/>
      <c r="J246" s="126"/>
      <c r="K246" s="126"/>
      <c r="L246" s="126"/>
      <c r="M246" s="76"/>
      <c r="N246" s="76"/>
      <c r="O246" s="76"/>
    </row>
    <row r="247" spans="2:17" ht="26.75" customHeight="1" x14ac:dyDescent="0.3">
      <c r="B247" s="137" t="s">
        <v>2297</v>
      </c>
      <c r="C247" s="107" t="s">
        <v>2298</v>
      </c>
      <c r="D247" s="108" t="s">
        <v>1031</v>
      </c>
      <c r="E247" s="425">
        <v>14</v>
      </c>
      <c r="F247" s="426"/>
      <c r="G247" s="109">
        <v>13.66</v>
      </c>
      <c r="H247" s="110">
        <f t="shared" ref="H247:H266" si="25">G247*E247</f>
        <v>191.24</v>
      </c>
      <c r="I247" s="264"/>
      <c r="J247" s="114"/>
      <c r="K247" s="117">
        <f t="shared" si="22"/>
        <v>0</v>
      </c>
      <c r="L247" s="118">
        <f t="shared" si="23"/>
        <v>0</v>
      </c>
    </row>
    <row r="248" spans="2:17" s="76" customFormat="1" ht="26.75" customHeight="1" x14ac:dyDescent="0.3">
      <c r="B248" s="137" t="s">
        <v>2299</v>
      </c>
      <c r="C248" s="107" t="s">
        <v>2300</v>
      </c>
      <c r="D248" s="108" t="s">
        <v>1031</v>
      </c>
      <c r="E248" s="425">
        <v>6</v>
      </c>
      <c r="F248" s="426"/>
      <c r="G248" s="109">
        <v>17.8</v>
      </c>
      <c r="H248" s="110">
        <f t="shared" si="25"/>
        <v>106.80000000000001</v>
      </c>
      <c r="I248" s="264"/>
      <c r="J248" s="114"/>
      <c r="K248" s="117">
        <f t="shared" si="22"/>
        <v>0</v>
      </c>
      <c r="L248" s="118">
        <f t="shared" si="23"/>
        <v>0</v>
      </c>
      <c r="P248" s="72"/>
      <c r="Q248" s="72"/>
    </row>
    <row r="249" spans="2:17" s="76" customFormat="1" ht="23.4" customHeight="1" x14ac:dyDescent="0.3">
      <c r="B249" s="115" t="s">
        <v>2301</v>
      </c>
      <c r="C249" s="119" t="s">
        <v>2302</v>
      </c>
      <c r="D249" s="108" t="s">
        <v>1031</v>
      </c>
      <c r="E249" s="425">
        <v>4</v>
      </c>
      <c r="F249" s="426"/>
      <c r="G249" s="109">
        <v>14.37</v>
      </c>
      <c r="H249" s="110">
        <f t="shared" si="25"/>
        <v>57.48</v>
      </c>
      <c r="I249" s="264"/>
      <c r="J249" s="114"/>
      <c r="K249" s="117">
        <f t="shared" si="22"/>
        <v>0</v>
      </c>
      <c r="L249" s="118">
        <f t="shared" si="23"/>
        <v>0</v>
      </c>
      <c r="P249" s="72"/>
      <c r="Q249" s="72"/>
    </row>
    <row r="250" spans="2:17" s="76" customFormat="1" ht="26.75" customHeight="1" x14ac:dyDescent="0.3">
      <c r="B250" s="115" t="s">
        <v>2303</v>
      </c>
      <c r="C250" s="107" t="s">
        <v>2304</v>
      </c>
      <c r="D250" s="108" t="s">
        <v>87</v>
      </c>
      <c r="E250" s="425">
        <v>124.2</v>
      </c>
      <c r="F250" s="426"/>
      <c r="G250" s="109">
        <v>4.75</v>
      </c>
      <c r="H250" s="110">
        <f t="shared" si="25"/>
        <v>589.95000000000005</v>
      </c>
      <c r="I250" s="264"/>
      <c r="J250" s="114"/>
      <c r="K250" s="117">
        <f t="shared" si="22"/>
        <v>0</v>
      </c>
      <c r="L250" s="118">
        <f t="shared" si="23"/>
        <v>0</v>
      </c>
      <c r="P250" s="72"/>
      <c r="Q250" s="72"/>
    </row>
    <row r="251" spans="2:17" s="76" customFormat="1" ht="26.75" customHeight="1" x14ac:dyDescent="0.3">
      <c r="B251" s="115" t="s">
        <v>2305</v>
      </c>
      <c r="C251" s="107" t="s">
        <v>2306</v>
      </c>
      <c r="D251" s="108" t="s">
        <v>87</v>
      </c>
      <c r="E251" s="425">
        <v>87</v>
      </c>
      <c r="F251" s="426"/>
      <c r="G251" s="109">
        <v>3.22</v>
      </c>
      <c r="H251" s="110">
        <f t="shared" si="25"/>
        <v>280.14000000000004</v>
      </c>
      <c r="I251" s="264"/>
      <c r="J251" s="114"/>
      <c r="K251" s="117">
        <f t="shared" si="22"/>
        <v>0</v>
      </c>
      <c r="L251" s="118">
        <f t="shared" si="23"/>
        <v>0</v>
      </c>
      <c r="P251" s="72"/>
      <c r="Q251" s="72"/>
    </row>
    <row r="252" spans="2:17" s="76" customFormat="1" ht="26.75" customHeight="1" x14ac:dyDescent="0.3">
      <c r="B252" s="115" t="s">
        <v>2307</v>
      </c>
      <c r="C252" s="107" t="s">
        <v>2308</v>
      </c>
      <c r="D252" s="108" t="s">
        <v>87</v>
      </c>
      <c r="E252" s="425">
        <v>94.2</v>
      </c>
      <c r="F252" s="426"/>
      <c r="G252" s="109">
        <v>10.48</v>
      </c>
      <c r="H252" s="110">
        <f t="shared" si="25"/>
        <v>987.21600000000012</v>
      </c>
      <c r="I252" s="264"/>
      <c r="J252" s="114"/>
      <c r="K252" s="117">
        <f t="shared" si="22"/>
        <v>0</v>
      </c>
      <c r="L252" s="118">
        <f t="shared" si="23"/>
        <v>0</v>
      </c>
      <c r="P252" s="72"/>
      <c r="Q252" s="72"/>
    </row>
    <row r="253" spans="2:17" s="76" customFormat="1" ht="18" customHeight="1" x14ac:dyDescent="0.3">
      <c r="B253" s="106" t="s">
        <v>2309</v>
      </c>
      <c r="C253" s="107" t="s">
        <v>2310</v>
      </c>
      <c r="D253" s="108" t="s">
        <v>1031</v>
      </c>
      <c r="E253" s="425">
        <v>1</v>
      </c>
      <c r="F253" s="426"/>
      <c r="G253" s="109">
        <v>111.45</v>
      </c>
      <c r="H253" s="110">
        <f t="shared" si="25"/>
        <v>111.45</v>
      </c>
      <c r="I253" s="264"/>
      <c r="J253" s="114"/>
      <c r="K253" s="117">
        <f t="shared" si="22"/>
        <v>0</v>
      </c>
      <c r="L253" s="118">
        <f t="shared" si="23"/>
        <v>0</v>
      </c>
      <c r="P253" s="72"/>
      <c r="Q253" s="72"/>
    </row>
    <row r="254" spans="2:17" s="76" customFormat="1" ht="18" customHeight="1" x14ac:dyDescent="0.3">
      <c r="B254" s="106" t="s">
        <v>2311</v>
      </c>
      <c r="C254" s="107" t="s">
        <v>2312</v>
      </c>
      <c r="D254" s="108" t="s">
        <v>1031</v>
      </c>
      <c r="E254" s="425">
        <v>6</v>
      </c>
      <c r="F254" s="426"/>
      <c r="G254" s="109">
        <v>18.420000000000002</v>
      </c>
      <c r="H254" s="110">
        <f t="shared" si="25"/>
        <v>110.52000000000001</v>
      </c>
      <c r="I254" s="264"/>
      <c r="J254" s="114"/>
      <c r="K254" s="117">
        <f t="shared" si="22"/>
        <v>0</v>
      </c>
      <c r="L254" s="118">
        <f t="shared" si="23"/>
        <v>0</v>
      </c>
      <c r="P254" s="72"/>
      <c r="Q254" s="72"/>
    </row>
    <row r="255" spans="2:17" s="76" customFormat="1" ht="18" customHeight="1" x14ac:dyDescent="0.3">
      <c r="B255" s="106" t="s">
        <v>2313</v>
      </c>
      <c r="C255" s="107" t="s">
        <v>2314</v>
      </c>
      <c r="D255" s="108" t="s">
        <v>1031</v>
      </c>
      <c r="E255" s="425">
        <v>2</v>
      </c>
      <c r="F255" s="426"/>
      <c r="G255" s="109">
        <v>102.84</v>
      </c>
      <c r="H255" s="110">
        <f t="shared" si="25"/>
        <v>205.68</v>
      </c>
      <c r="I255" s="264"/>
      <c r="J255" s="114"/>
      <c r="K255" s="117">
        <f t="shared" si="22"/>
        <v>0</v>
      </c>
      <c r="L255" s="118">
        <f t="shared" si="23"/>
        <v>0</v>
      </c>
      <c r="P255" s="72"/>
      <c r="Q255" s="72"/>
    </row>
    <row r="256" spans="2:17" s="76" customFormat="1" ht="18" customHeight="1" x14ac:dyDescent="0.3">
      <c r="B256" s="139">
        <v>40221</v>
      </c>
      <c r="C256" s="107" t="s">
        <v>2315</v>
      </c>
      <c r="D256" s="108" t="s">
        <v>1031</v>
      </c>
      <c r="E256" s="425">
        <v>2</v>
      </c>
      <c r="F256" s="426"/>
      <c r="G256" s="109">
        <v>195</v>
      </c>
      <c r="H256" s="110">
        <f t="shared" si="25"/>
        <v>390</v>
      </c>
      <c r="I256" s="264"/>
      <c r="J256" s="114"/>
      <c r="K256" s="117">
        <f t="shared" si="22"/>
        <v>0</v>
      </c>
      <c r="L256" s="118">
        <f t="shared" si="23"/>
        <v>0</v>
      </c>
      <c r="P256" s="72"/>
      <c r="Q256" s="72"/>
    </row>
    <row r="257" spans="2:17" s="76" customFormat="1" ht="26.75" customHeight="1" x14ac:dyDescent="0.3">
      <c r="B257" s="120">
        <v>40586</v>
      </c>
      <c r="C257" s="107" t="s">
        <v>2316</v>
      </c>
      <c r="D257" s="108" t="s">
        <v>1031</v>
      </c>
      <c r="E257" s="425">
        <v>2</v>
      </c>
      <c r="F257" s="426"/>
      <c r="G257" s="109">
        <v>30.46</v>
      </c>
      <c r="H257" s="110">
        <f t="shared" si="25"/>
        <v>60.92</v>
      </c>
      <c r="I257" s="264"/>
      <c r="J257" s="114"/>
      <c r="K257" s="117">
        <f t="shared" si="22"/>
        <v>0</v>
      </c>
      <c r="L257" s="118">
        <f t="shared" si="23"/>
        <v>0</v>
      </c>
      <c r="P257" s="72"/>
      <c r="Q257" s="72"/>
    </row>
    <row r="258" spans="2:17" s="76" customFormat="1" ht="26.75" customHeight="1" x14ac:dyDescent="0.3">
      <c r="B258" s="120">
        <v>40951</v>
      </c>
      <c r="C258" s="107" t="s">
        <v>2317</v>
      </c>
      <c r="D258" s="108" t="s">
        <v>1031</v>
      </c>
      <c r="E258" s="425">
        <v>2</v>
      </c>
      <c r="F258" s="426"/>
      <c r="G258" s="109">
        <v>59.71</v>
      </c>
      <c r="H258" s="110">
        <f t="shared" si="25"/>
        <v>119.42</v>
      </c>
      <c r="I258" s="264"/>
      <c r="J258" s="114"/>
      <c r="K258" s="117">
        <f t="shared" si="22"/>
        <v>0</v>
      </c>
      <c r="L258" s="118">
        <f t="shared" si="23"/>
        <v>0</v>
      </c>
      <c r="P258" s="72"/>
      <c r="Q258" s="72"/>
    </row>
    <row r="259" spans="2:17" s="76" customFormat="1" ht="26.75" customHeight="1" x14ac:dyDescent="0.3">
      <c r="B259" s="120">
        <v>41317</v>
      </c>
      <c r="C259" s="107" t="s">
        <v>2318</v>
      </c>
      <c r="D259" s="108" t="s">
        <v>1031</v>
      </c>
      <c r="E259" s="425">
        <v>10</v>
      </c>
      <c r="F259" s="426"/>
      <c r="G259" s="109">
        <v>32.119999999999997</v>
      </c>
      <c r="H259" s="110">
        <f t="shared" si="25"/>
        <v>321.2</v>
      </c>
      <c r="I259" s="264"/>
      <c r="J259" s="114"/>
      <c r="K259" s="117">
        <f t="shared" si="22"/>
        <v>0</v>
      </c>
      <c r="L259" s="118">
        <f t="shared" si="23"/>
        <v>0</v>
      </c>
      <c r="P259" s="72"/>
      <c r="Q259" s="72"/>
    </row>
    <row r="260" spans="2:17" s="76" customFormat="1" ht="26.75" customHeight="1" x14ac:dyDescent="0.3">
      <c r="B260" s="120">
        <v>41682</v>
      </c>
      <c r="C260" s="107" t="s">
        <v>2319</v>
      </c>
      <c r="D260" s="108" t="s">
        <v>87</v>
      </c>
      <c r="E260" s="425">
        <v>69.66</v>
      </c>
      <c r="F260" s="426"/>
      <c r="G260" s="109">
        <v>11.44</v>
      </c>
      <c r="H260" s="110">
        <f t="shared" si="25"/>
        <v>796.91039999999998</v>
      </c>
      <c r="I260" s="264"/>
      <c r="J260" s="114"/>
      <c r="K260" s="117">
        <f t="shared" si="22"/>
        <v>0</v>
      </c>
      <c r="L260" s="118">
        <f t="shared" si="23"/>
        <v>0</v>
      </c>
      <c r="P260" s="72"/>
      <c r="Q260" s="72"/>
    </row>
    <row r="261" spans="2:17" s="76" customFormat="1" ht="26.75" customHeight="1" x14ac:dyDescent="0.3">
      <c r="B261" s="120">
        <v>42047</v>
      </c>
      <c r="C261" s="107" t="s">
        <v>2320</v>
      </c>
      <c r="D261" s="108" t="s">
        <v>87</v>
      </c>
      <c r="E261" s="425">
        <v>20.95</v>
      </c>
      <c r="F261" s="426"/>
      <c r="G261" s="109">
        <v>15.55</v>
      </c>
      <c r="H261" s="110">
        <f t="shared" si="25"/>
        <v>325.77249999999998</v>
      </c>
      <c r="I261" s="264"/>
      <c r="J261" s="114"/>
      <c r="K261" s="117">
        <f t="shared" si="22"/>
        <v>0</v>
      </c>
      <c r="L261" s="118">
        <f t="shared" si="23"/>
        <v>0</v>
      </c>
      <c r="P261" s="72"/>
      <c r="Q261" s="72"/>
    </row>
    <row r="262" spans="2:17" s="76" customFormat="1" ht="26.75" customHeight="1" x14ac:dyDescent="0.3">
      <c r="B262" s="120">
        <v>42412</v>
      </c>
      <c r="C262" s="107" t="s">
        <v>2321</v>
      </c>
      <c r="D262" s="108" t="s">
        <v>1031</v>
      </c>
      <c r="E262" s="425">
        <v>1</v>
      </c>
      <c r="F262" s="426"/>
      <c r="G262" s="109">
        <v>112.62</v>
      </c>
      <c r="H262" s="110">
        <f t="shared" si="25"/>
        <v>112.62</v>
      </c>
      <c r="I262" s="264"/>
      <c r="J262" s="114"/>
      <c r="K262" s="117">
        <f t="shared" si="22"/>
        <v>0</v>
      </c>
      <c r="L262" s="118">
        <f t="shared" si="23"/>
        <v>0</v>
      </c>
      <c r="P262" s="72"/>
      <c r="Q262" s="72"/>
    </row>
    <row r="263" spans="2:17" s="76" customFormat="1" ht="26.75" customHeight="1" x14ac:dyDescent="0.3">
      <c r="B263" s="120">
        <v>42778</v>
      </c>
      <c r="C263" s="107" t="s">
        <v>2322</v>
      </c>
      <c r="D263" s="108" t="s">
        <v>1031</v>
      </c>
      <c r="E263" s="425">
        <v>1</v>
      </c>
      <c r="F263" s="426"/>
      <c r="G263" s="109">
        <v>1901.96</v>
      </c>
      <c r="H263" s="110">
        <f t="shared" si="25"/>
        <v>1901.96</v>
      </c>
      <c r="I263" s="264"/>
      <c r="J263" s="114"/>
      <c r="K263" s="117">
        <f t="shared" si="22"/>
        <v>0</v>
      </c>
      <c r="L263" s="118">
        <f t="shared" si="23"/>
        <v>0</v>
      </c>
      <c r="P263" s="72"/>
      <c r="Q263" s="72"/>
    </row>
    <row r="264" spans="2:17" ht="19.25" customHeight="1" x14ac:dyDescent="0.3">
      <c r="B264" s="120">
        <v>43143</v>
      </c>
      <c r="C264" s="107" t="s">
        <v>2323</v>
      </c>
      <c r="D264" s="108" t="s">
        <v>1031</v>
      </c>
      <c r="E264" s="425">
        <v>1</v>
      </c>
      <c r="F264" s="426"/>
      <c r="G264" s="109">
        <v>1117.45</v>
      </c>
      <c r="H264" s="110">
        <f t="shared" si="25"/>
        <v>1117.45</v>
      </c>
      <c r="I264" s="264"/>
      <c r="J264" s="114"/>
      <c r="K264" s="117">
        <f t="shared" si="22"/>
        <v>0</v>
      </c>
      <c r="L264" s="118">
        <f t="shared" si="23"/>
        <v>0</v>
      </c>
    </row>
    <row r="265" spans="2:17" ht="35.75" customHeight="1" x14ac:dyDescent="0.3">
      <c r="B265" s="139">
        <v>43508</v>
      </c>
      <c r="C265" s="107" t="s">
        <v>2324</v>
      </c>
      <c r="D265" s="108" t="s">
        <v>1031</v>
      </c>
      <c r="E265" s="425">
        <v>6</v>
      </c>
      <c r="F265" s="426"/>
      <c r="G265" s="109">
        <v>136.31</v>
      </c>
      <c r="H265" s="110">
        <f t="shared" si="25"/>
        <v>817.86</v>
      </c>
      <c r="I265" s="264"/>
      <c r="J265" s="114"/>
      <c r="K265" s="117">
        <f t="shared" si="22"/>
        <v>0</v>
      </c>
      <c r="L265" s="118">
        <f t="shared" si="23"/>
        <v>0</v>
      </c>
    </row>
    <row r="266" spans="2:17" ht="18" customHeight="1" x14ac:dyDescent="0.3">
      <c r="B266" s="139">
        <v>43873</v>
      </c>
      <c r="C266" s="107" t="s">
        <v>2325</v>
      </c>
      <c r="D266" s="108" t="s">
        <v>1031</v>
      </c>
      <c r="E266" s="425">
        <v>4</v>
      </c>
      <c r="F266" s="426"/>
      <c r="G266" s="109">
        <v>39.58</v>
      </c>
      <c r="H266" s="110">
        <f t="shared" si="25"/>
        <v>158.32</v>
      </c>
      <c r="I266" s="264"/>
      <c r="J266" s="114"/>
      <c r="K266" s="117">
        <f t="shared" si="22"/>
        <v>0</v>
      </c>
      <c r="L266" s="118">
        <f t="shared" si="23"/>
        <v>0</v>
      </c>
    </row>
    <row r="267" spans="2:17" s="90" customFormat="1" ht="9" customHeight="1" x14ac:dyDescent="0.3">
      <c r="B267" s="135" t="s">
        <v>1887</v>
      </c>
      <c r="C267" s="122" t="s">
        <v>2326</v>
      </c>
      <c r="D267" s="136"/>
      <c r="E267" s="457"/>
      <c r="F267" s="458"/>
      <c r="G267" s="124"/>
      <c r="H267" s="125">
        <f>H268+H269+H270+H271+H272+H273+H274+H275+H276+H277+H278+H279+H280+H281+H282+H283</f>
        <v>6377.5611999999992</v>
      </c>
      <c r="I267" s="126"/>
      <c r="J267" s="126"/>
      <c r="K267" s="126"/>
      <c r="L267" s="126"/>
      <c r="M267" s="76"/>
      <c r="N267" s="76"/>
      <c r="O267" s="76"/>
    </row>
    <row r="268" spans="2:17" ht="44.75" customHeight="1" x14ac:dyDescent="0.3">
      <c r="B268" s="115" t="s">
        <v>2327</v>
      </c>
      <c r="C268" s="107" t="s">
        <v>2328</v>
      </c>
      <c r="D268" s="108" t="s">
        <v>87</v>
      </c>
      <c r="E268" s="425">
        <v>9.5299999999999994</v>
      </c>
      <c r="F268" s="426"/>
      <c r="G268" s="109">
        <v>42.92</v>
      </c>
      <c r="H268" s="110">
        <f t="shared" ref="H268:H283" si="26">G268*E268</f>
        <v>409.02760000000001</v>
      </c>
      <c r="I268" s="264"/>
      <c r="J268" s="114"/>
      <c r="K268" s="117">
        <f t="shared" si="22"/>
        <v>0</v>
      </c>
      <c r="L268" s="118">
        <f t="shared" si="23"/>
        <v>0</v>
      </c>
    </row>
    <row r="269" spans="2:17" ht="44.5" customHeight="1" x14ac:dyDescent="0.3">
      <c r="B269" s="115" t="s">
        <v>2329</v>
      </c>
      <c r="C269" s="107" t="s">
        <v>2330</v>
      </c>
      <c r="D269" s="108" t="s">
        <v>87</v>
      </c>
      <c r="E269" s="425">
        <v>11.7</v>
      </c>
      <c r="F269" s="426"/>
      <c r="G269" s="109">
        <v>43.97</v>
      </c>
      <c r="H269" s="110">
        <f t="shared" si="26"/>
        <v>514.44899999999996</v>
      </c>
      <c r="I269" s="264"/>
      <c r="J269" s="114"/>
      <c r="K269" s="117">
        <f t="shared" si="22"/>
        <v>0</v>
      </c>
      <c r="L269" s="118">
        <f t="shared" si="23"/>
        <v>0</v>
      </c>
    </row>
    <row r="270" spans="2:17" ht="44.5" customHeight="1" x14ac:dyDescent="0.3">
      <c r="B270" s="115" t="s">
        <v>2331</v>
      </c>
      <c r="C270" s="107" t="s">
        <v>2332</v>
      </c>
      <c r="D270" s="108" t="s">
        <v>87</v>
      </c>
      <c r="E270" s="425">
        <v>4.5</v>
      </c>
      <c r="F270" s="426"/>
      <c r="G270" s="109">
        <v>31.73</v>
      </c>
      <c r="H270" s="110">
        <f t="shared" si="26"/>
        <v>142.785</v>
      </c>
      <c r="I270" s="264"/>
      <c r="J270" s="114"/>
      <c r="K270" s="117">
        <f t="shared" si="22"/>
        <v>0</v>
      </c>
      <c r="L270" s="118">
        <f t="shared" si="23"/>
        <v>0</v>
      </c>
    </row>
    <row r="271" spans="2:17" ht="35.75" customHeight="1" x14ac:dyDescent="0.3">
      <c r="B271" s="106" t="s">
        <v>2333</v>
      </c>
      <c r="C271" s="107" t="s">
        <v>2157</v>
      </c>
      <c r="D271" s="108" t="s">
        <v>87</v>
      </c>
      <c r="E271" s="425">
        <v>4.24</v>
      </c>
      <c r="F271" s="426"/>
      <c r="G271" s="109">
        <v>41.09</v>
      </c>
      <c r="H271" s="110">
        <f t="shared" si="26"/>
        <v>174.22160000000002</v>
      </c>
      <c r="I271" s="264"/>
      <c r="J271" s="114"/>
      <c r="K271" s="117">
        <f t="shared" si="22"/>
        <v>0</v>
      </c>
      <c r="L271" s="118">
        <f t="shared" si="23"/>
        <v>0</v>
      </c>
    </row>
    <row r="272" spans="2:17" ht="26.75" customHeight="1" x14ac:dyDescent="0.3">
      <c r="B272" s="115" t="s">
        <v>2334</v>
      </c>
      <c r="C272" s="107" t="s">
        <v>2335</v>
      </c>
      <c r="D272" s="108" t="s">
        <v>1031</v>
      </c>
      <c r="E272" s="425">
        <v>1</v>
      </c>
      <c r="F272" s="426"/>
      <c r="G272" s="109">
        <v>119.99</v>
      </c>
      <c r="H272" s="110">
        <f t="shared" si="26"/>
        <v>119.99</v>
      </c>
      <c r="I272" s="264"/>
      <c r="J272" s="114"/>
      <c r="K272" s="117">
        <f t="shared" si="22"/>
        <v>0</v>
      </c>
      <c r="L272" s="118">
        <f t="shared" si="23"/>
        <v>0</v>
      </c>
    </row>
    <row r="273" spans="2:17" ht="18" customHeight="1" x14ac:dyDescent="0.3">
      <c r="B273" s="106" t="s">
        <v>2336</v>
      </c>
      <c r="C273" s="107" t="s">
        <v>2337</v>
      </c>
      <c r="D273" s="108" t="s">
        <v>1031</v>
      </c>
      <c r="E273" s="425">
        <v>2</v>
      </c>
      <c r="F273" s="426"/>
      <c r="G273" s="109">
        <v>49.16</v>
      </c>
      <c r="H273" s="110">
        <f t="shared" si="26"/>
        <v>98.32</v>
      </c>
      <c r="I273" s="264"/>
      <c r="J273" s="114"/>
      <c r="K273" s="117">
        <f t="shared" si="22"/>
        <v>0</v>
      </c>
      <c r="L273" s="118">
        <f t="shared" si="23"/>
        <v>0</v>
      </c>
    </row>
    <row r="274" spans="2:17" ht="27" customHeight="1" x14ac:dyDescent="0.3">
      <c r="B274" s="115" t="s">
        <v>2338</v>
      </c>
      <c r="C274" s="107" t="s">
        <v>2339</v>
      </c>
      <c r="D274" s="108" t="s">
        <v>1031</v>
      </c>
      <c r="E274" s="425">
        <v>2</v>
      </c>
      <c r="F274" s="426"/>
      <c r="G274" s="109">
        <v>890.58</v>
      </c>
      <c r="H274" s="110">
        <f t="shared" si="26"/>
        <v>1781.16</v>
      </c>
      <c r="I274" s="264"/>
      <c r="J274" s="114"/>
      <c r="K274" s="117">
        <f t="shared" si="22"/>
        <v>0</v>
      </c>
      <c r="L274" s="118">
        <f t="shared" si="23"/>
        <v>0</v>
      </c>
    </row>
    <row r="275" spans="2:17" ht="18" customHeight="1" x14ac:dyDescent="0.3">
      <c r="B275" s="106" t="s">
        <v>2340</v>
      </c>
      <c r="C275" s="107" t="s">
        <v>2341</v>
      </c>
      <c r="D275" s="108" t="s">
        <v>1031</v>
      </c>
      <c r="E275" s="425">
        <v>1</v>
      </c>
      <c r="F275" s="426"/>
      <c r="G275" s="109">
        <v>56.16</v>
      </c>
      <c r="H275" s="110">
        <f t="shared" si="26"/>
        <v>56.16</v>
      </c>
      <c r="I275" s="264"/>
      <c r="J275" s="114"/>
      <c r="K275" s="117">
        <f t="shared" si="22"/>
        <v>0</v>
      </c>
      <c r="L275" s="118">
        <f t="shared" si="23"/>
        <v>0</v>
      </c>
    </row>
    <row r="276" spans="2:17" ht="21" customHeight="1" x14ac:dyDescent="0.3">
      <c r="B276" s="115" t="s">
        <v>2342</v>
      </c>
      <c r="C276" s="119" t="s">
        <v>2343</v>
      </c>
      <c r="D276" s="108" t="s">
        <v>1031</v>
      </c>
      <c r="E276" s="425">
        <v>1</v>
      </c>
      <c r="F276" s="426"/>
      <c r="G276" s="109">
        <v>398.63</v>
      </c>
      <c r="H276" s="110">
        <f t="shared" si="26"/>
        <v>398.63</v>
      </c>
      <c r="I276" s="264"/>
      <c r="J276" s="114"/>
      <c r="K276" s="117">
        <f t="shared" si="22"/>
        <v>0</v>
      </c>
      <c r="L276" s="118">
        <f t="shared" si="23"/>
        <v>0</v>
      </c>
    </row>
    <row r="277" spans="2:17" ht="30" customHeight="1" x14ac:dyDescent="0.3">
      <c r="B277" s="120">
        <v>40222</v>
      </c>
      <c r="C277" s="119" t="s">
        <v>2170</v>
      </c>
      <c r="D277" s="108" t="s">
        <v>1031</v>
      </c>
      <c r="E277" s="425">
        <v>2</v>
      </c>
      <c r="F277" s="426"/>
      <c r="G277" s="109">
        <v>205</v>
      </c>
      <c r="H277" s="110">
        <f t="shared" si="26"/>
        <v>410</v>
      </c>
      <c r="I277" s="264"/>
      <c r="J277" s="114"/>
      <c r="K277" s="117">
        <f t="shared" si="22"/>
        <v>0</v>
      </c>
      <c r="L277" s="118">
        <f t="shared" si="23"/>
        <v>0</v>
      </c>
    </row>
    <row r="278" spans="2:17" ht="21" customHeight="1" x14ac:dyDescent="0.3">
      <c r="B278" s="120">
        <v>40587</v>
      </c>
      <c r="C278" s="119" t="s">
        <v>2171</v>
      </c>
      <c r="D278" s="108" t="s">
        <v>1031</v>
      </c>
      <c r="E278" s="425">
        <v>1</v>
      </c>
      <c r="F278" s="426"/>
      <c r="G278" s="109">
        <v>38.909999999999997</v>
      </c>
      <c r="H278" s="110">
        <f t="shared" si="26"/>
        <v>38.909999999999997</v>
      </c>
      <c r="I278" s="264"/>
      <c r="J278" s="114"/>
      <c r="K278" s="117">
        <f t="shared" si="22"/>
        <v>0</v>
      </c>
      <c r="L278" s="118">
        <f t="shared" si="23"/>
        <v>0</v>
      </c>
    </row>
    <row r="279" spans="2:17" ht="41" customHeight="1" x14ac:dyDescent="0.3">
      <c r="B279" s="120">
        <v>40952</v>
      </c>
      <c r="C279" s="107" t="s">
        <v>2344</v>
      </c>
      <c r="D279" s="108" t="s">
        <v>87</v>
      </c>
      <c r="E279" s="425">
        <v>2.38</v>
      </c>
      <c r="F279" s="426"/>
      <c r="G279" s="109">
        <v>62.06</v>
      </c>
      <c r="H279" s="110">
        <f t="shared" si="26"/>
        <v>147.7028</v>
      </c>
      <c r="I279" s="264"/>
      <c r="J279" s="114"/>
      <c r="K279" s="117">
        <f t="shared" si="22"/>
        <v>0</v>
      </c>
      <c r="L279" s="118">
        <f t="shared" si="23"/>
        <v>0</v>
      </c>
    </row>
    <row r="280" spans="2:17" s="76" customFormat="1" ht="34" x14ac:dyDescent="0.3">
      <c r="B280" s="120">
        <v>41318</v>
      </c>
      <c r="C280" s="107" t="s">
        <v>2345</v>
      </c>
      <c r="D280" s="108" t="s">
        <v>87</v>
      </c>
      <c r="E280" s="425">
        <v>8.01</v>
      </c>
      <c r="F280" s="426"/>
      <c r="G280" s="109">
        <v>101.66</v>
      </c>
      <c r="H280" s="110">
        <f t="shared" si="26"/>
        <v>814.2965999999999</v>
      </c>
      <c r="I280" s="264"/>
      <c r="J280" s="114"/>
      <c r="K280" s="117">
        <f t="shared" si="22"/>
        <v>0</v>
      </c>
      <c r="L280" s="118">
        <f t="shared" si="23"/>
        <v>0</v>
      </c>
      <c r="P280" s="72"/>
      <c r="Q280" s="72"/>
    </row>
    <row r="281" spans="2:17" s="76" customFormat="1" ht="33.65" customHeight="1" x14ac:dyDescent="0.3">
      <c r="B281" s="120">
        <v>41683</v>
      </c>
      <c r="C281" s="119" t="s">
        <v>2346</v>
      </c>
      <c r="D281" s="108" t="s">
        <v>87</v>
      </c>
      <c r="E281" s="425">
        <v>8.5399999999999991</v>
      </c>
      <c r="F281" s="426"/>
      <c r="G281" s="109">
        <v>76.59</v>
      </c>
      <c r="H281" s="110">
        <f t="shared" si="26"/>
        <v>654.07859999999994</v>
      </c>
      <c r="I281" s="264"/>
      <c r="J281" s="114"/>
      <c r="K281" s="117">
        <f t="shared" si="22"/>
        <v>0</v>
      </c>
      <c r="L281" s="118">
        <f t="shared" si="23"/>
        <v>0</v>
      </c>
      <c r="P281" s="72"/>
      <c r="Q281" s="72"/>
    </row>
    <row r="282" spans="2:17" s="76" customFormat="1" ht="25.5" x14ac:dyDescent="0.3">
      <c r="B282" s="120">
        <v>42048</v>
      </c>
      <c r="C282" s="119" t="s">
        <v>2176</v>
      </c>
      <c r="D282" s="108" t="s">
        <v>1031</v>
      </c>
      <c r="E282" s="425">
        <v>1</v>
      </c>
      <c r="F282" s="426"/>
      <c r="G282" s="109">
        <v>288.93</v>
      </c>
      <c r="H282" s="110">
        <f t="shared" si="26"/>
        <v>288.93</v>
      </c>
      <c r="I282" s="264"/>
      <c r="J282" s="114"/>
      <c r="K282" s="117">
        <f t="shared" si="22"/>
        <v>0</v>
      </c>
      <c r="L282" s="118">
        <f t="shared" si="23"/>
        <v>0</v>
      </c>
      <c r="P282" s="72"/>
      <c r="Q282" s="72"/>
    </row>
    <row r="283" spans="2:17" s="76" customFormat="1" ht="46.25" customHeight="1" thickBot="1" x14ac:dyDescent="0.35">
      <c r="B283" s="147">
        <v>42413</v>
      </c>
      <c r="C283" s="148" t="s">
        <v>2347</v>
      </c>
      <c r="D283" s="149" t="s">
        <v>87</v>
      </c>
      <c r="E283" s="469">
        <v>5.5</v>
      </c>
      <c r="F283" s="470"/>
      <c r="G283" s="150">
        <v>59.8</v>
      </c>
      <c r="H283" s="151">
        <f t="shared" si="26"/>
        <v>328.9</v>
      </c>
      <c r="I283" s="265"/>
      <c r="J283" s="152"/>
      <c r="K283" s="153">
        <f>I283*G283</f>
        <v>0</v>
      </c>
      <c r="L283" s="154">
        <f>J283*G283</f>
        <v>0</v>
      </c>
      <c r="P283" s="72"/>
      <c r="Q283" s="72"/>
    </row>
    <row r="285" spans="2:17" s="76" customFormat="1" x14ac:dyDescent="0.3">
      <c r="B285" s="72"/>
      <c r="C285" s="72"/>
      <c r="D285" s="73"/>
      <c r="E285" s="74"/>
      <c r="F285" s="74"/>
      <c r="G285" s="75"/>
      <c r="H285" s="74"/>
      <c r="I285" s="74"/>
      <c r="J285" s="74"/>
      <c r="K285" s="75">
        <f>SUM(K15:K284)</f>
        <v>49454.301200000002</v>
      </c>
      <c r="L285" s="75">
        <f>SUM(L15:L284)</f>
        <v>49454.301200000002</v>
      </c>
      <c r="P285" s="72"/>
      <c r="Q285" s="72"/>
    </row>
  </sheetData>
  <mergeCells count="292">
    <mergeCell ref="E281:F281"/>
    <mergeCell ref="E282:F282"/>
    <mergeCell ref="E283:F283"/>
    <mergeCell ref="E275:F275"/>
    <mergeCell ref="E276:F276"/>
    <mergeCell ref="E277:F277"/>
    <mergeCell ref="E278:F278"/>
    <mergeCell ref="E279:F279"/>
    <mergeCell ref="E280:F280"/>
    <mergeCell ref="E272:F272"/>
    <mergeCell ref="E273:F273"/>
    <mergeCell ref="E274:F274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48:F248"/>
    <mergeCell ref="E249:F249"/>
    <mergeCell ref="E250:F250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24:F224"/>
    <mergeCell ref="E225:F225"/>
    <mergeCell ref="E226:F226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00:F200"/>
    <mergeCell ref="E201:F201"/>
    <mergeCell ref="E202:F202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176:F176"/>
    <mergeCell ref="E177:F177"/>
    <mergeCell ref="E178:F178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52:F152"/>
    <mergeCell ref="E153:F153"/>
    <mergeCell ref="E154:F154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28:F128"/>
    <mergeCell ref="E129:F129"/>
    <mergeCell ref="E130:F130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04:F104"/>
    <mergeCell ref="E105:F105"/>
    <mergeCell ref="E106:F106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80:F80"/>
    <mergeCell ref="E81:F81"/>
    <mergeCell ref="E82:F82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56:F56"/>
    <mergeCell ref="E57:F57"/>
    <mergeCell ref="E58:F58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33:F33"/>
    <mergeCell ref="E34:F34"/>
    <mergeCell ref="E23:F23"/>
    <mergeCell ref="E24:F24"/>
    <mergeCell ref="E25:F25"/>
    <mergeCell ref="E26:F26"/>
    <mergeCell ref="E27:F27"/>
    <mergeCell ref="E28:F28"/>
    <mergeCell ref="I12:I14"/>
    <mergeCell ref="E29:F29"/>
    <mergeCell ref="E30:F30"/>
    <mergeCell ref="E31:F31"/>
    <mergeCell ref="E32:F32"/>
    <mergeCell ref="E20:F20"/>
    <mergeCell ref="E21:F21"/>
    <mergeCell ref="E22:F22"/>
    <mergeCell ref="K12:K14"/>
    <mergeCell ref="E17:F17"/>
    <mergeCell ref="E18:F18"/>
    <mergeCell ref="E19:F19"/>
    <mergeCell ref="E15:F15"/>
    <mergeCell ref="E16:F16"/>
    <mergeCell ref="E12:F12"/>
    <mergeCell ref="B6:D8"/>
    <mergeCell ref="E6:G6"/>
    <mergeCell ref="I6:K6"/>
    <mergeCell ref="E7:G7"/>
    <mergeCell ref="I7:K7"/>
    <mergeCell ref="E8:H8"/>
    <mergeCell ref="I8:K8"/>
    <mergeCell ref="B9:H9"/>
    <mergeCell ref="B10:H10"/>
    <mergeCell ref="E11:F11"/>
    <mergeCell ref="J12:J14"/>
    <mergeCell ref="B2:H3"/>
    <mergeCell ref="I2:L3"/>
    <mergeCell ref="B4:H4"/>
    <mergeCell ref="I4:K4"/>
    <mergeCell ref="B5:H5"/>
    <mergeCell ref="I5:K5"/>
    <mergeCell ref="L12:L14"/>
    <mergeCell ref="E13:F13"/>
    <mergeCell ref="E14:F14"/>
  </mergeCells>
  <printOptions horizontalCentered="1"/>
  <pageMargins left="0.70866141732283461" right="0.70866141732283461" top="0.74803149606299213" bottom="0.59055118110236215" header="0.31496062992125984" footer="0.31496062992125984"/>
  <pageSetup paperSize="9" scale="90" fitToHeight="13" orientation="landscape" r:id="rId1"/>
  <rowBreaks count="11" manualBreakCount="11">
    <brk id="32" min="1" max="11" man="1"/>
    <brk id="55" min="1" max="11" man="1"/>
    <brk id="76" min="1" max="11" man="1"/>
    <brk id="106" min="1" max="11" man="1"/>
    <brk id="127" max="16383" man="1"/>
    <brk id="145" max="16383" man="1"/>
    <brk id="164" max="16383" man="1"/>
    <brk id="187" max="16383" man="1"/>
    <brk id="210" max="16383" man="1"/>
    <brk id="233" max="16383" man="1"/>
    <brk id="25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59F0D-AF63-49A8-BB2E-0A4E9E86AEDC}">
  <sheetPr>
    <pageSetUpPr fitToPage="1"/>
  </sheetPr>
  <dimension ref="B1:R33"/>
  <sheetViews>
    <sheetView showGridLines="0" view="pageBreakPreview" topLeftCell="A4" zoomScale="130" zoomScaleNormal="220" zoomScaleSheetLayoutView="130" workbookViewId="0">
      <selection activeCell="G24" sqref="G24"/>
    </sheetView>
  </sheetViews>
  <sheetFormatPr defaultColWidth="8.90625" defaultRowHeight="13" x14ac:dyDescent="0.35"/>
  <cols>
    <col min="1" max="1" width="8.90625" style="155"/>
    <col min="2" max="2" width="6" style="155" customWidth="1"/>
    <col min="3" max="3" width="22.90625" style="155" customWidth="1"/>
    <col min="4" max="4" width="21.36328125" style="155" customWidth="1"/>
    <col min="5" max="5" width="2.453125" style="155" customWidth="1"/>
    <col min="6" max="6" width="5.36328125" style="155" customWidth="1"/>
    <col min="7" max="7" width="3.36328125" style="155" customWidth="1"/>
    <col min="8" max="8" width="4.1796875" style="155" customWidth="1"/>
    <col min="9" max="9" width="3.08984375" style="155" customWidth="1"/>
    <col min="10" max="10" width="3.36328125" style="155" customWidth="1"/>
    <col min="11" max="11" width="3.08984375" style="155" customWidth="1"/>
    <col min="12" max="12" width="5.36328125" style="155" customWidth="1"/>
    <col min="13" max="13" width="5.08984375" style="155" customWidth="1"/>
    <col min="14" max="14" width="4.6328125" style="155" customWidth="1"/>
    <col min="15" max="15" width="2.90625" style="155" customWidth="1"/>
    <col min="16" max="16384" width="8.90625" style="155"/>
  </cols>
  <sheetData>
    <row r="1" spans="2:15" ht="13.5" thickBot="1" x14ac:dyDescent="0.4"/>
    <row r="2" spans="2:15" ht="7.25" customHeight="1" x14ac:dyDescent="0.3">
      <c r="B2" s="156" t="s">
        <v>2348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8"/>
    </row>
    <row r="3" spans="2:15" ht="6.75" customHeight="1" x14ac:dyDescent="0.35">
      <c r="B3" s="473" t="s">
        <v>2349</v>
      </c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5"/>
    </row>
    <row r="4" spans="2:15" ht="6.75" customHeight="1" x14ac:dyDescent="0.3">
      <c r="B4" s="473" t="s">
        <v>2350</v>
      </c>
      <c r="C4" s="474"/>
      <c r="D4" s="159" t="s">
        <v>2351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1"/>
    </row>
    <row r="5" spans="2:15" ht="6.75" customHeight="1" x14ac:dyDescent="0.3">
      <c r="B5" s="162" t="s">
        <v>2352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4"/>
    </row>
    <row r="6" spans="2:15" ht="6.75" customHeight="1" x14ac:dyDescent="0.3">
      <c r="B6" s="162" t="s">
        <v>8</v>
      </c>
      <c r="C6" s="163"/>
      <c r="D6" s="476" t="s">
        <v>9</v>
      </c>
      <c r="E6" s="476"/>
      <c r="F6" s="476"/>
      <c r="G6" s="476"/>
      <c r="H6" s="476"/>
      <c r="I6" s="476"/>
      <c r="J6" s="476"/>
      <c r="K6" s="163"/>
      <c r="L6" s="163"/>
      <c r="M6" s="163"/>
      <c r="N6" s="163"/>
      <c r="O6" s="164"/>
    </row>
    <row r="7" spans="2:15" ht="6.75" customHeight="1" x14ac:dyDescent="0.3">
      <c r="B7" s="162" t="s">
        <v>10</v>
      </c>
      <c r="C7" s="163"/>
      <c r="D7" s="165" t="s">
        <v>11</v>
      </c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4"/>
    </row>
    <row r="8" spans="2:15" ht="7.5" customHeight="1" x14ac:dyDescent="0.3">
      <c r="B8" s="477" t="s">
        <v>12</v>
      </c>
      <c r="C8" s="478"/>
      <c r="D8" s="165" t="s">
        <v>13</v>
      </c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4"/>
    </row>
    <row r="9" spans="2:15" ht="7.75" customHeight="1" x14ac:dyDescent="0.35">
      <c r="B9" s="479" t="s">
        <v>2353</v>
      </c>
      <c r="C9" s="480"/>
      <c r="D9" s="480"/>
      <c r="E9" s="480"/>
      <c r="F9" s="480"/>
      <c r="G9" s="480"/>
      <c r="H9" s="480"/>
      <c r="I9" s="480"/>
      <c r="J9" s="480"/>
      <c r="K9" s="480"/>
      <c r="L9" s="480"/>
      <c r="M9" s="480"/>
      <c r="N9" s="480"/>
      <c r="O9" s="481"/>
    </row>
    <row r="10" spans="2:15" ht="7.5" customHeight="1" x14ac:dyDescent="0.35">
      <c r="B10" s="482" t="s">
        <v>2354</v>
      </c>
      <c r="C10" s="484" t="s">
        <v>2355</v>
      </c>
      <c r="D10" s="484" t="s">
        <v>2356</v>
      </c>
      <c r="E10" s="486" t="s">
        <v>2357</v>
      </c>
      <c r="F10" s="488" t="s">
        <v>2358</v>
      </c>
      <c r="G10" s="489"/>
      <c r="H10" s="489"/>
      <c r="I10" s="489"/>
      <c r="J10" s="489"/>
      <c r="K10" s="490"/>
      <c r="L10" s="491" t="s">
        <v>2359</v>
      </c>
      <c r="M10" s="492"/>
      <c r="N10" s="493"/>
      <c r="O10" s="494" t="s">
        <v>2360</v>
      </c>
    </row>
    <row r="11" spans="2:15" ht="8" customHeight="1" x14ac:dyDescent="0.35">
      <c r="B11" s="483"/>
      <c r="C11" s="485"/>
      <c r="D11" s="485"/>
      <c r="E11" s="487"/>
      <c r="F11" s="166" t="s">
        <v>2361</v>
      </c>
      <c r="G11" s="167" t="s">
        <v>2362</v>
      </c>
      <c r="H11" s="166" t="s">
        <v>2363</v>
      </c>
      <c r="I11" s="167" t="s">
        <v>2364</v>
      </c>
      <c r="J11" s="166" t="s">
        <v>2365</v>
      </c>
      <c r="K11" s="166" t="s">
        <v>2366</v>
      </c>
      <c r="L11" s="166" t="s">
        <v>2367</v>
      </c>
      <c r="M11" s="166" t="s">
        <v>2368</v>
      </c>
      <c r="N11" s="166" t="s">
        <v>2369</v>
      </c>
      <c r="O11" s="495"/>
    </row>
    <row r="12" spans="2:15" ht="8" customHeight="1" x14ac:dyDescent="0.3">
      <c r="B12" s="168" t="s">
        <v>2370</v>
      </c>
      <c r="C12" s="471" t="s">
        <v>2371</v>
      </c>
      <c r="D12" s="472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70"/>
    </row>
    <row r="13" spans="2:15" ht="7.25" customHeight="1" x14ac:dyDescent="0.35">
      <c r="B13" s="171" t="s">
        <v>2372</v>
      </c>
      <c r="C13" s="172" t="s">
        <v>2373</v>
      </c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4"/>
    </row>
    <row r="14" spans="2:15" ht="6.75" customHeight="1" x14ac:dyDescent="0.3">
      <c r="B14" s="175" t="s">
        <v>41</v>
      </c>
      <c r="C14" s="176" t="s">
        <v>42</v>
      </c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8"/>
    </row>
    <row r="15" spans="2:15" ht="19.75" customHeight="1" x14ac:dyDescent="0.35">
      <c r="B15" s="179" t="s">
        <v>43</v>
      </c>
      <c r="C15" s="190" t="s">
        <v>2438</v>
      </c>
      <c r="D15" s="181"/>
      <c r="E15" s="266"/>
      <c r="F15" s="266"/>
      <c r="G15" s="266"/>
      <c r="H15" s="266"/>
      <c r="I15" s="266"/>
      <c r="J15" s="266"/>
      <c r="K15" s="266"/>
      <c r="L15" s="266"/>
      <c r="M15" s="266"/>
      <c r="N15" s="267">
        <v>6</v>
      </c>
      <c r="O15" s="182" t="s">
        <v>47</v>
      </c>
    </row>
    <row r="16" spans="2:15" ht="6.75" customHeight="1" x14ac:dyDescent="0.3">
      <c r="B16" s="183" t="s">
        <v>48</v>
      </c>
      <c r="C16" s="184"/>
      <c r="D16" s="184"/>
      <c r="E16" s="268">
        <v>1</v>
      </c>
      <c r="F16" s="268">
        <v>2</v>
      </c>
      <c r="G16" s="269"/>
      <c r="H16" s="268">
        <v>3</v>
      </c>
      <c r="I16" s="269"/>
      <c r="J16" s="269"/>
      <c r="K16" s="269"/>
      <c r="L16" s="268">
        <v>6</v>
      </c>
      <c r="M16" s="268">
        <v>6</v>
      </c>
      <c r="N16" s="269"/>
      <c r="O16" s="185"/>
    </row>
    <row r="17" spans="2:18" ht="19.75" customHeight="1" x14ac:dyDescent="0.35">
      <c r="B17" s="186" t="s">
        <v>60</v>
      </c>
      <c r="C17" s="180" t="s">
        <v>2374</v>
      </c>
      <c r="D17" s="187"/>
      <c r="E17" s="270"/>
      <c r="F17" s="270"/>
      <c r="G17" s="270"/>
      <c r="H17" s="270"/>
      <c r="I17" s="270"/>
      <c r="J17" s="270"/>
      <c r="K17" s="270"/>
      <c r="L17" s="270"/>
      <c r="M17" s="270"/>
      <c r="N17" s="271">
        <v>355.3</v>
      </c>
      <c r="O17" s="188" t="s">
        <v>47</v>
      </c>
      <c r="P17" s="272">
        <f>(61.8+5+16.9+20.35+31.4+42.5+25.3)</f>
        <v>203.25</v>
      </c>
      <c r="Q17" s="273">
        <v>2</v>
      </c>
      <c r="R17" s="272">
        <f>P17*Q17</f>
        <v>406.5</v>
      </c>
    </row>
    <row r="18" spans="2:18" ht="6.75" customHeight="1" x14ac:dyDescent="0.3">
      <c r="B18" s="183" t="s">
        <v>63</v>
      </c>
      <c r="C18" s="184"/>
      <c r="D18" s="189" t="s">
        <v>2375</v>
      </c>
      <c r="E18" s="268">
        <v>1</v>
      </c>
      <c r="F18" s="268">
        <v>187</v>
      </c>
      <c r="G18" s="269"/>
      <c r="H18" s="268">
        <v>1.9</v>
      </c>
      <c r="I18" s="269"/>
      <c r="J18" s="269"/>
      <c r="K18" s="269"/>
      <c r="L18" s="268">
        <v>355.3</v>
      </c>
      <c r="M18" s="268">
        <v>355.3</v>
      </c>
      <c r="N18" s="269"/>
      <c r="O18" s="185"/>
    </row>
    <row r="19" spans="2:18" ht="12.65" customHeight="1" x14ac:dyDescent="0.35">
      <c r="B19" s="274" t="s">
        <v>66</v>
      </c>
      <c r="C19" s="275" t="s">
        <v>68</v>
      </c>
      <c r="D19" s="276" t="s">
        <v>2439</v>
      </c>
      <c r="E19" s="277"/>
      <c r="F19" s="277"/>
      <c r="G19" s="277"/>
      <c r="H19" s="277"/>
      <c r="I19" s="277"/>
      <c r="J19" s="277"/>
      <c r="K19" s="277"/>
      <c r="L19" s="277"/>
      <c r="M19" s="277"/>
      <c r="N19" s="278">
        <v>0</v>
      </c>
      <c r="O19" s="279" t="s">
        <v>47</v>
      </c>
    </row>
    <row r="20" spans="2:18" ht="6.65" customHeight="1" x14ac:dyDescent="0.3">
      <c r="B20" s="183" t="s">
        <v>69</v>
      </c>
      <c r="C20" s="184"/>
      <c r="D20" s="189" t="s">
        <v>2376</v>
      </c>
      <c r="E20" s="268">
        <v>1</v>
      </c>
      <c r="F20" s="268">
        <v>741.96</v>
      </c>
      <c r="G20" s="269"/>
      <c r="H20" s="269"/>
      <c r="I20" s="269"/>
      <c r="J20" s="269"/>
      <c r="K20" s="269"/>
      <c r="L20" s="268">
        <v>741.96</v>
      </c>
      <c r="M20" s="268">
        <v>741.96</v>
      </c>
      <c r="N20" s="269"/>
      <c r="O20" s="185"/>
    </row>
    <row r="21" spans="2:18" ht="13.5" customHeight="1" x14ac:dyDescent="0.35">
      <c r="B21" s="280" t="s">
        <v>72</v>
      </c>
      <c r="C21" s="281" t="s">
        <v>2377</v>
      </c>
      <c r="D21" s="276" t="s">
        <v>2439</v>
      </c>
      <c r="E21" s="277"/>
      <c r="F21" s="277"/>
      <c r="G21" s="277"/>
      <c r="H21" s="277"/>
      <c r="I21" s="277"/>
      <c r="J21" s="277"/>
      <c r="K21" s="277"/>
      <c r="L21" s="277"/>
      <c r="M21" s="277"/>
      <c r="N21" s="282">
        <v>0</v>
      </c>
      <c r="O21" s="283" t="s">
        <v>47</v>
      </c>
    </row>
    <row r="22" spans="2:18" ht="6.75" customHeight="1" x14ac:dyDescent="0.3">
      <c r="B22" s="183" t="s">
        <v>75</v>
      </c>
      <c r="C22" s="184"/>
      <c r="D22" s="189" t="s">
        <v>2376</v>
      </c>
      <c r="E22" s="268">
        <v>1</v>
      </c>
      <c r="F22" s="268">
        <v>741.96</v>
      </c>
      <c r="G22" s="269"/>
      <c r="H22" s="269"/>
      <c r="I22" s="269"/>
      <c r="J22" s="269"/>
      <c r="K22" s="269"/>
      <c r="L22" s="268">
        <v>741.96</v>
      </c>
      <c r="M22" s="268">
        <v>741.96</v>
      </c>
      <c r="N22" s="269"/>
      <c r="O22" s="185"/>
    </row>
    <row r="23" spans="2:18" ht="6.75" customHeight="1" x14ac:dyDescent="0.3">
      <c r="B23" s="191"/>
      <c r="C23" s="176" t="s">
        <v>2378</v>
      </c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8"/>
    </row>
    <row r="24" spans="2:18" ht="21" customHeight="1" x14ac:dyDescent="0.35">
      <c r="B24" s="186" t="s">
        <v>78</v>
      </c>
      <c r="C24" s="180" t="s">
        <v>2379</v>
      </c>
      <c r="D24" s="187"/>
      <c r="E24" s="270"/>
      <c r="F24" s="270"/>
      <c r="G24" s="270"/>
      <c r="H24" s="270"/>
      <c r="I24" s="270"/>
      <c r="J24" s="270"/>
      <c r="K24" s="270"/>
      <c r="L24" s="270"/>
      <c r="M24" s="270"/>
      <c r="N24" s="271">
        <v>897.58</v>
      </c>
      <c r="O24" s="188" t="s">
        <v>47</v>
      </c>
    </row>
    <row r="25" spans="2:18" ht="6.65" customHeight="1" x14ac:dyDescent="0.3">
      <c r="B25" s="183" t="s">
        <v>81</v>
      </c>
      <c r="C25" s="192" t="s">
        <v>2380</v>
      </c>
      <c r="D25" s="189" t="s">
        <v>2376</v>
      </c>
      <c r="E25" s="268">
        <v>1</v>
      </c>
      <c r="F25" s="268">
        <v>897.58</v>
      </c>
      <c r="G25" s="269"/>
      <c r="H25" s="269"/>
      <c r="I25" s="269"/>
      <c r="J25" s="269"/>
      <c r="K25" s="269"/>
      <c r="L25" s="268">
        <v>897.58</v>
      </c>
      <c r="M25" s="268">
        <v>897.58</v>
      </c>
      <c r="N25" s="269"/>
      <c r="O25" s="185"/>
    </row>
    <row r="26" spans="2:18" ht="15.65" customHeight="1" x14ac:dyDescent="0.35">
      <c r="B26" s="186" t="s">
        <v>84</v>
      </c>
      <c r="C26" s="190" t="s">
        <v>86</v>
      </c>
      <c r="D26" s="187"/>
      <c r="E26" s="270"/>
      <c r="F26" s="270"/>
      <c r="G26" s="270"/>
      <c r="H26" s="270"/>
      <c r="I26" s="270"/>
      <c r="J26" s="270"/>
      <c r="K26" s="270"/>
      <c r="L26" s="270"/>
      <c r="M26" s="270"/>
      <c r="N26" s="271">
        <v>169.5</v>
      </c>
      <c r="O26" s="188" t="s">
        <v>87</v>
      </c>
    </row>
    <row r="27" spans="2:18" ht="6.75" customHeight="1" x14ac:dyDescent="0.3">
      <c r="B27" s="183" t="s">
        <v>88</v>
      </c>
      <c r="C27" s="192" t="s">
        <v>2381</v>
      </c>
      <c r="D27" s="189" t="s">
        <v>2376</v>
      </c>
      <c r="E27" s="268">
        <v>1</v>
      </c>
      <c r="F27" s="268">
        <v>169.5</v>
      </c>
      <c r="G27" s="269"/>
      <c r="H27" s="269"/>
      <c r="I27" s="269"/>
      <c r="J27" s="269"/>
      <c r="K27" s="269"/>
      <c r="L27" s="268">
        <v>169.5</v>
      </c>
      <c r="M27" s="268">
        <v>169.5</v>
      </c>
      <c r="N27" s="269"/>
      <c r="O27" s="185"/>
    </row>
    <row r="28" spans="2:18" ht="28.25" customHeight="1" x14ac:dyDescent="0.35">
      <c r="B28" s="284">
        <v>40179</v>
      </c>
      <c r="C28" s="275" t="s">
        <v>2382</v>
      </c>
      <c r="D28" s="276" t="s">
        <v>2439</v>
      </c>
      <c r="E28" s="285"/>
      <c r="F28" s="285"/>
      <c r="G28" s="285"/>
      <c r="H28" s="285"/>
      <c r="I28" s="285"/>
      <c r="J28" s="285"/>
      <c r="K28" s="285"/>
      <c r="L28" s="285"/>
      <c r="M28" s="285"/>
      <c r="N28" s="278">
        <v>0</v>
      </c>
      <c r="O28" s="279" t="s">
        <v>101</v>
      </c>
    </row>
    <row r="29" spans="2:18" ht="6.75" customHeight="1" x14ac:dyDescent="0.3">
      <c r="B29" s="183" t="s">
        <v>102</v>
      </c>
      <c r="C29" s="193" t="s">
        <v>104</v>
      </c>
      <c r="D29" s="184"/>
      <c r="E29" s="268">
        <v>1</v>
      </c>
      <c r="F29" s="268">
        <v>897.58</v>
      </c>
      <c r="G29" s="269"/>
      <c r="H29" s="268">
        <v>0.2</v>
      </c>
      <c r="I29" s="269"/>
      <c r="J29" s="269"/>
      <c r="K29" s="269"/>
      <c r="L29" s="268">
        <v>179.51599999999999</v>
      </c>
      <c r="M29" s="268">
        <v>179.52</v>
      </c>
      <c r="N29" s="269"/>
      <c r="O29" s="185"/>
    </row>
    <row r="30" spans="2:18" ht="6.75" customHeight="1" x14ac:dyDescent="0.3">
      <c r="B30" s="183" t="s">
        <v>2440</v>
      </c>
      <c r="C30" s="193" t="s">
        <v>107</v>
      </c>
      <c r="D30" s="184"/>
      <c r="E30" s="268">
        <v>1</v>
      </c>
      <c r="F30" s="268">
        <v>169.5</v>
      </c>
      <c r="G30" s="269"/>
      <c r="H30" s="268">
        <v>0.5</v>
      </c>
      <c r="I30" s="269"/>
      <c r="J30" s="269"/>
      <c r="K30" s="269"/>
      <c r="L30" s="268">
        <v>84.75</v>
      </c>
      <c r="M30" s="268">
        <v>84.75</v>
      </c>
      <c r="N30" s="269"/>
      <c r="O30" s="185"/>
    </row>
    <row r="31" spans="2:18" ht="27" customHeight="1" x14ac:dyDescent="0.35">
      <c r="B31" s="284">
        <v>40544</v>
      </c>
      <c r="C31" s="281" t="s">
        <v>2383</v>
      </c>
      <c r="D31" s="276" t="s">
        <v>2439</v>
      </c>
      <c r="E31" s="285"/>
      <c r="F31" s="285"/>
      <c r="G31" s="285"/>
      <c r="H31" s="285"/>
      <c r="I31" s="285"/>
      <c r="J31" s="285"/>
      <c r="K31" s="285"/>
      <c r="L31" s="285"/>
      <c r="M31" s="285"/>
      <c r="N31" s="278">
        <v>0</v>
      </c>
      <c r="O31" s="286" t="s">
        <v>2384</v>
      </c>
    </row>
    <row r="32" spans="2:18" ht="6.75" customHeight="1" thickBot="1" x14ac:dyDescent="0.35">
      <c r="B32" s="194" t="s">
        <v>115</v>
      </c>
      <c r="C32" s="195" t="s">
        <v>117</v>
      </c>
      <c r="D32" s="196"/>
      <c r="E32" s="287">
        <v>1</v>
      </c>
      <c r="F32" s="287">
        <v>294.87</v>
      </c>
      <c r="G32" s="288"/>
      <c r="H32" s="288"/>
      <c r="I32" s="288"/>
      <c r="J32" s="288"/>
      <c r="K32" s="288"/>
      <c r="L32" s="287">
        <v>294.87</v>
      </c>
      <c r="M32" s="287">
        <v>294.87</v>
      </c>
      <c r="N32" s="288"/>
      <c r="O32" s="197"/>
    </row>
    <row r="33" ht="57" customHeight="1" x14ac:dyDescent="0.35"/>
  </sheetData>
  <mergeCells count="13">
    <mergeCell ref="C12:D12"/>
    <mergeCell ref="B3:O3"/>
    <mergeCell ref="B4:C4"/>
    <mergeCell ref="D6:J6"/>
    <mergeCell ref="B8:C8"/>
    <mergeCell ref="B9:O9"/>
    <mergeCell ref="B10:B11"/>
    <mergeCell ref="C10:C11"/>
    <mergeCell ref="D10:D11"/>
    <mergeCell ref="E10:E11"/>
    <mergeCell ref="F10:K10"/>
    <mergeCell ref="L10:N10"/>
    <mergeCell ref="O10:O11"/>
  </mergeCells>
  <pageMargins left="0.70866141732283472" right="0.70866141732283472" top="0.74803149606299213" bottom="0.59055118110236227" header="0.31496062992125984" footer="0.31496062992125984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B43E-B5ED-49F5-A3C9-EF16E4B4E6E2}">
  <sheetPr>
    <pageSetUpPr fitToPage="1"/>
  </sheetPr>
  <dimension ref="B1:Q285"/>
  <sheetViews>
    <sheetView showGridLines="0" view="pageBreakPreview" topLeftCell="A277" zoomScale="110" zoomScaleNormal="110" zoomScaleSheetLayoutView="110" workbookViewId="0">
      <selection activeCell="L285" sqref="L285"/>
    </sheetView>
  </sheetViews>
  <sheetFormatPr defaultColWidth="8.90625" defaultRowHeight="13" x14ac:dyDescent="0.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1.81640625" style="74" bestFit="1" customWidth="1"/>
    <col min="12" max="12" width="14.54296875" style="74" customWidth="1"/>
    <col min="13" max="13" width="15.453125" style="76" bestFit="1" customWidth="1"/>
    <col min="14" max="14" width="9.08984375" style="76" bestFit="1" customWidth="1"/>
    <col min="15" max="15" width="8.90625" style="76"/>
    <col min="16" max="16384" width="8.90625" style="72"/>
  </cols>
  <sheetData>
    <row r="1" spans="2:15" ht="13.5" thickBot="1" x14ac:dyDescent="0.35"/>
    <row r="2" spans="2:15" ht="13.25" customHeight="1" x14ac:dyDescent="0.3">
      <c r="B2" s="399" t="s">
        <v>1923</v>
      </c>
      <c r="C2" s="400"/>
      <c r="D2" s="400"/>
      <c r="E2" s="400"/>
      <c r="F2" s="400"/>
      <c r="G2" s="400"/>
      <c r="H2" s="401"/>
      <c r="I2" s="405" t="s">
        <v>2441</v>
      </c>
      <c r="J2" s="406"/>
      <c r="K2" s="406"/>
      <c r="L2" s="407"/>
    </row>
    <row r="3" spans="2:15" ht="13.75" customHeight="1" thickBot="1" x14ac:dyDescent="0.35">
      <c r="B3" s="402"/>
      <c r="C3" s="403"/>
      <c r="D3" s="403"/>
      <c r="E3" s="403"/>
      <c r="F3" s="403"/>
      <c r="G3" s="403"/>
      <c r="H3" s="404"/>
      <c r="I3" s="408"/>
      <c r="J3" s="409"/>
      <c r="K3" s="409"/>
      <c r="L3" s="410"/>
    </row>
    <row r="4" spans="2:15" ht="13.5" thickBot="1" x14ac:dyDescent="0.35">
      <c r="B4" s="411" t="s">
        <v>1925</v>
      </c>
      <c r="C4" s="412"/>
      <c r="D4" s="412"/>
      <c r="E4" s="412"/>
      <c r="F4" s="412"/>
      <c r="G4" s="412"/>
      <c r="H4" s="413"/>
      <c r="I4" s="414" t="s">
        <v>1926</v>
      </c>
      <c r="J4" s="415"/>
      <c r="K4" s="415"/>
      <c r="L4" s="77">
        <v>45359</v>
      </c>
    </row>
    <row r="5" spans="2:15" ht="13.5" thickBot="1" x14ac:dyDescent="0.35">
      <c r="B5" s="411" t="s">
        <v>1927</v>
      </c>
      <c r="C5" s="412"/>
      <c r="D5" s="412"/>
      <c r="E5" s="412"/>
      <c r="F5" s="412"/>
      <c r="G5" s="412"/>
      <c r="H5" s="413"/>
      <c r="I5" s="416" t="s">
        <v>1928</v>
      </c>
      <c r="J5" s="417"/>
      <c r="K5" s="417"/>
      <c r="L5" s="78">
        <f>H11</f>
        <v>1278716.56</v>
      </c>
    </row>
    <row r="6" spans="2:15" ht="13.25" customHeight="1" x14ac:dyDescent="0.3">
      <c r="B6" s="429" t="s">
        <v>1929</v>
      </c>
      <c r="C6" s="430"/>
      <c r="D6" s="431"/>
      <c r="E6" s="438" t="s">
        <v>1930</v>
      </c>
      <c r="F6" s="439"/>
      <c r="G6" s="440"/>
      <c r="H6" s="79">
        <v>0.8569</v>
      </c>
      <c r="I6" s="416" t="s">
        <v>1931</v>
      </c>
      <c r="J6" s="417"/>
      <c r="K6" s="417"/>
      <c r="L6" s="78">
        <f>L5-L8-L7</f>
        <v>1209017.7976799998</v>
      </c>
    </row>
    <row r="7" spans="2:15" ht="13.5" thickBot="1" x14ac:dyDescent="0.35">
      <c r="B7" s="432"/>
      <c r="C7" s="433"/>
      <c r="D7" s="434"/>
      <c r="E7" s="441" t="s">
        <v>1932</v>
      </c>
      <c r="F7" s="442"/>
      <c r="G7" s="443"/>
      <c r="H7" s="80">
        <v>0.26400000000000001</v>
      </c>
      <c r="I7" s="416" t="s">
        <v>1933</v>
      </c>
      <c r="J7" s="417"/>
      <c r="K7" s="417"/>
      <c r="L7" s="78">
        <f>'BM 01 - RANIEIRI'!L8</f>
        <v>49454.301200000002</v>
      </c>
    </row>
    <row r="8" spans="2:15" ht="13.5" thickBot="1" x14ac:dyDescent="0.35">
      <c r="B8" s="435"/>
      <c r="C8" s="436"/>
      <c r="D8" s="437"/>
      <c r="E8" s="444"/>
      <c r="F8" s="445"/>
      <c r="G8" s="445"/>
      <c r="H8" s="446"/>
      <c r="I8" s="447" t="s">
        <v>1934</v>
      </c>
      <c r="J8" s="448"/>
      <c r="K8" s="448"/>
      <c r="L8" s="81">
        <f>K285</f>
        <v>20244.46112</v>
      </c>
    </row>
    <row r="9" spans="2:15" ht="13.5" thickBot="1" x14ac:dyDescent="0.35">
      <c r="B9" s="449" t="s">
        <v>1935</v>
      </c>
      <c r="C9" s="450"/>
      <c r="D9" s="450"/>
      <c r="E9" s="450"/>
      <c r="F9" s="450"/>
      <c r="G9" s="450"/>
      <c r="H9" s="451"/>
      <c r="L9" s="82"/>
    </row>
    <row r="10" spans="2:15" x14ac:dyDescent="0.3">
      <c r="B10" s="452"/>
      <c r="C10" s="453"/>
      <c r="D10" s="453"/>
      <c r="E10" s="453"/>
      <c r="F10" s="453"/>
      <c r="G10" s="453"/>
      <c r="H10" s="454"/>
      <c r="L10" s="82"/>
    </row>
    <row r="11" spans="2:15" s="90" customFormat="1" ht="18" customHeight="1" thickBot="1" x14ac:dyDescent="0.35">
      <c r="B11" s="83" t="s">
        <v>1936</v>
      </c>
      <c r="C11" s="84" t="s">
        <v>1937</v>
      </c>
      <c r="D11" s="85"/>
      <c r="E11" s="455"/>
      <c r="F11" s="456"/>
      <c r="G11" s="86"/>
      <c r="H11" s="87">
        <v>1278716.56</v>
      </c>
      <c r="I11" s="88"/>
      <c r="J11" s="88"/>
      <c r="K11" s="88"/>
      <c r="L11" s="89"/>
      <c r="M11" s="76"/>
      <c r="N11" s="76"/>
      <c r="O11" s="76"/>
    </row>
    <row r="12" spans="2:15" s="90" customFormat="1" ht="13.25" customHeight="1" x14ac:dyDescent="0.3">
      <c r="B12" s="91" t="s">
        <v>39</v>
      </c>
      <c r="C12" s="92" t="s">
        <v>1938</v>
      </c>
      <c r="D12" s="93"/>
      <c r="E12" s="427"/>
      <c r="F12" s="428"/>
      <c r="G12" s="94"/>
      <c r="H12" s="95">
        <f>H14+H26+H31+H46+H63+H68+H73+H80+H87+H96+H125+H134+H146+H166</f>
        <v>1202551.2176000001</v>
      </c>
      <c r="I12" s="462" t="s">
        <v>1939</v>
      </c>
      <c r="J12" s="418" t="s">
        <v>1940</v>
      </c>
      <c r="K12" s="459" t="s">
        <v>1941</v>
      </c>
      <c r="L12" s="418" t="s">
        <v>1942</v>
      </c>
      <c r="M12" s="76"/>
      <c r="N12" s="76"/>
      <c r="O12" s="76"/>
    </row>
    <row r="13" spans="2:15" s="90" customFormat="1" ht="19.25" customHeight="1" x14ac:dyDescent="0.3">
      <c r="B13" s="96" t="s">
        <v>1943</v>
      </c>
      <c r="C13" s="97" t="s">
        <v>1944</v>
      </c>
      <c r="D13" s="98" t="s">
        <v>1945</v>
      </c>
      <c r="E13" s="421" t="s">
        <v>1946</v>
      </c>
      <c r="F13" s="422"/>
      <c r="G13" s="99" t="s">
        <v>1947</v>
      </c>
      <c r="H13" s="100" t="s">
        <v>1948</v>
      </c>
      <c r="I13" s="463"/>
      <c r="J13" s="419"/>
      <c r="K13" s="460"/>
      <c r="L13" s="419"/>
      <c r="M13" s="76"/>
      <c r="N13" s="76"/>
      <c r="O13" s="76"/>
    </row>
    <row r="14" spans="2:15" s="90" customFormat="1" ht="18.649999999999999" customHeight="1" thickBot="1" x14ac:dyDescent="0.35">
      <c r="B14" s="101" t="s">
        <v>41</v>
      </c>
      <c r="C14" s="102" t="s">
        <v>42</v>
      </c>
      <c r="D14" s="103"/>
      <c r="E14" s="423"/>
      <c r="F14" s="424"/>
      <c r="G14" s="104"/>
      <c r="H14" s="105">
        <f>H15+H16+H17+H18+H19+H20+H21+H22+H23+H24+H25</f>
        <v>66441.984799999991</v>
      </c>
      <c r="I14" s="464"/>
      <c r="J14" s="420"/>
      <c r="K14" s="461"/>
      <c r="L14" s="420"/>
      <c r="M14" s="76"/>
      <c r="N14" s="76"/>
      <c r="O14" s="76"/>
    </row>
    <row r="15" spans="2:15" ht="18" customHeight="1" x14ac:dyDescent="0.3">
      <c r="B15" s="106" t="s">
        <v>1949</v>
      </c>
      <c r="C15" s="107" t="s">
        <v>1950</v>
      </c>
      <c r="D15" s="108" t="s">
        <v>47</v>
      </c>
      <c r="E15" s="425">
        <v>6</v>
      </c>
      <c r="F15" s="426"/>
      <c r="G15" s="109">
        <v>360</v>
      </c>
      <c r="H15" s="110">
        <f t="shared" ref="H15:H25" si="0">G15*E15</f>
        <v>2160</v>
      </c>
      <c r="I15" s="262"/>
      <c r="J15" s="289">
        <f>'BM 01 - RANIEIRI'!J15+'MEDIÇÃO 02 - RANIEIRI'!I15</f>
        <v>6</v>
      </c>
      <c r="K15" s="112">
        <f>I15*G15</f>
        <v>0</v>
      </c>
      <c r="L15" s="113">
        <f>J15*G15</f>
        <v>2160</v>
      </c>
      <c r="M15" s="263"/>
    </row>
    <row r="16" spans="2:15" ht="18" customHeight="1" x14ac:dyDescent="0.3">
      <c r="B16" s="106" t="s">
        <v>1951</v>
      </c>
      <c r="C16" s="107" t="s">
        <v>1952</v>
      </c>
      <c r="D16" s="108" t="s">
        <v>47</v>
      </c>
      <c r="E16" s="425">
        <v>5</v>
      </c>
      <c r="F16" s="426"/>
      <c r="G16" s="109">
        <v>1009.87</v>
      </c>
      <c r="H16" s="110">
        <f t="shared" si="0"/>
        <v>5049.3500000000004</v>
      </c>
      <c r="I16" s="264">
        <f>'MC 02 - RANIERI'!N17</f>
        <v>5</v>
      </c>
      <c r="J16" s="289">
        <f>'BM 01 - RANIEIRI'!J16+'MEDIÇÃO 02 - RANIEIRI'!I16</f>
        <v>5</v>
      </c>
      <c r="K16" s="112">
        <f t="shared" ref="K16:K25" si="1">I16*G16</f>
        <v>5049.3500000000004</v>
      </c>
      <c r="L16" s="113">
        <f t="shared" ref="L16:L25" si="2">J16*G16</f>
        <v>5049.3500000000004</v>
      </c>
    </row>
    <row r="17" spans="2:15" ht="26.75" customHeight="1" x14ac:dyDescent="0.3">
      <c r="B17" s="115" t="s">
        <v>1953</v>
      </c>
      <c r="C17" s="107" t="s">
        <v>1954</v>
      </c>
      <c r="D17" s="108" t="s">
        <v>47</v>
      </c>
      <c r="E17" s="425">
        <v>5</v>
      </c>
      <c r="F17" s="426"/>
      <c r="G17" s="109">
        <v>1001.99</v>
      </c>
      <c r="H17" s="110">
        <f t="shared" si="0"/>
        <v>5009.95</v>
      </c>
      <c r="I17" s="264">
        <f>'MC 02 - RANIERI'!N19</f>
        <v>5</v>
      </c>
      <c r="J17" s="289">
        <f>'BM 01 - RANIEIRI'!J17+'MEDIÇÃO 02 - RANIEIRI'!I17</f>
        <v>5</v>
      </c>
      <c r="K17" s="112">
        <f t="shared" si="1"/>
        <v>5009.95</v>
      </c>
      <c r="L17" s="113">
        <f t="shared" si="2"/>
        <v>5009.95</v>
      </c>
    </row>
    <row r="18" spans="2:15" ht="19.5" customHeight="1" x14ac:dyDescent="0.3">
      <c r="B18" s="106" t="s">
        <v>1955</v>
      </c>
      <c r="C18" s="116" t="s">
        <v>1956</v>
      </c>
      <c r="D18" s="108" t="s">
        <v>47</v>
      </c>
      <c r="E18" s="425">
        <v>355.3</v>
      </c>
      <c r="F18" s="426"/>
      <c r="G18" s="109">
        <v>105.4</v>
      </c>
      <c r="H18" s="110">
        <f t="shared" si="0"/>
        <v>37448.620000000003</v>
      </c>
      <c r="I18" s="264"/>
      <c r="J18" s="289">
        <f>'BM 01 - RANIEIRI'!J18+'MEDIÇÃO 02 - RANIEIRI'!I18</f>
        <v>355.3</v>
      </c>
      <c r="K18" s="117">
        <f t="shared" si="1"/>
        <v>0</v>
      </c>
      <c r="L18" s="118">
        <f t="shared" si="2"/>
        <v>37448.620000000003</v>
      </c>
    </row>
    <row r="19" spans="2:15" ht="19.5" customHeight="1" x14ac:dyDescent="0.3">
      <c r="B19" s="106" t="s">
        <v>1957</v>
      </c>
      <c r="C19" s="116" t="s">
        <v>68</v>
      </c>
      <c r="D19" s="108" t="s">
        <v>47</v>
      </c>
      <c r="E19" s="425">
        <v>741.96</v>
      </c>
      <c r="F19" s="426"/>
      <c r="G19" s="109">
        <v>2.37</v>
      </c>
      <c r="H19" s="110">
        <f t="shared" si="0"/>
        <v>1758.4452000000001</v>
      </c>
      <c r="I19" s="264">
        <f>'MC 02 - RANIERI'!N21</f>
        <v>741.96</v>
      </c>
      <c r="J19" s="289">
        <f>'BM 01 - RANIEIRI'!J19+'MEDIÇÃO 02 - RANIEIRI'!I19</f>
        <v>741.96</v>
      </c>
      <c r="K19" s="117">
        <f t="shared" si="1"/>
        <v>1758.4452000000001</v>
      </c>
      <c r="L19" s="118">
        <f t="shared" si="2"/>
        <v>1758.4452000000001</v>
      </c>
    </row>
    <row r="20" spans="2:15" ht="21" x14ac:dyDescent="0.3">
      <c r="B20" s="106" t="s">
        <v>1958</v>
      </c>
      <c r="C20" s="116" t="s">
        <v>74</v>
      </c>
      <c r="D20" s="108" t="s">
        <v>47</v>
      </c>
      <c r="E20" s="425">
        <v>741.96</v>
      </c>
      <c r="F20" s="426"/>
      <c r="G20" s="109">
        <v>0.13</v>
      </c>
      <c r="H20" s="110">
        <f t="shared" si="0"/>
        <v>96.454800000000006</v>
      </c>
      <c r="I20" s="264">
        <f>'MC 02 - RANIERI'!N23</f>
        <v>741.96</v>
      </c>
      <c r="J20" s="289">
        <f>'BM 01 - RANIEIRI'!J20+'MEDIÇÃO 02 - RANIEIRI'!I20</f>
        <v>741.96</v>
      </c>
      <c r="K20" s="117">
        <f t="shared" si="1"/>
        <v>96.454800000000006</v>
      </c>
      <c r="L20" s="118">
        <f t="shared" si="2"/>
        <v>96.454800000000006</v>
      </c>
    </row>
    <row r="21" spans="2:15" ht="21" x14ac:dyDescent="0.3">
      <c r="B21" s="106" t="s">
        <v>1959</v>
      </c>
      <c r="C21" s="116" t="s">
        <v>80</v>
      </c>
      <c r="D21" s="108" t="s">
        <v>47</v>
      </c>
      <c r="E21" s="425">
        <v>897.58</v>
      </c>
      <c r="F21" s="426"/>
      <c r="G21" s="109">
        <v>8.89</v>
      </c>
      <c r="H21" s="110">
        <f t="shared" si="0"/>
        <v>7979.4862000000012</v>
      </c>
      <c r="I21" s="264"/>
      <c r="J21" s="289">
        <f>'BM 01 - RANIEIRI'!J21+'MEDIÇÃO 02 - RANIEIRI'!I21</f>
        <v>897.58</v>
      </c>
      <c r="K21" s="117">
        <f t="shared" si="1"/>
        <v>0</v>
      </c>
      <c r="L21" s="118">
        <f t="shared" si="2"/>
        <v>7979.4862000000012</v>
      </c>
    </row>
    <row r="22" spans="2:15" ht="21" x14ac:dyDescent="0.3">
      <c r="B22" s="106" t="s">
        <v>1960</v>
      </c>
      <c r="C22" s="116" t="s">
        <v>86</v>
      </c>
      <c r="D22" s="108" t="s">
        <v>87</v>
      </c>
      <c r="E22" s="425">
        <v>169.5</v>
      </c>
      <c r="F22" s="426"/>
      <c r="G22" s="109">
        <v>11.01</v>
      </c>
      <c r="H22" s="110">
        <f t="shared" si="0"/>
        <v>1866.1949999999999</v>
      </c>
      <c r="I22" s="264"/>
      <c r="J22" s="289">
        <f>'BM 01 - RANIEIRI'!J22+'MEDIÇÃO 02 - RANIEIRI'!I22</f>
        <v>169.5</v>
      </c>
      <c r="K22" s="117">
        <f t="shared" si="1"/>
        <v>0</v>
      </c>
      <c r="L22" s="118">
        <f t="shared" si="2"/>
        <v>1866.1949999999999</v>
      </c>
    </row>
    <row r="23" spans="2:15" ht="19.5" customHeight="1" x14ac:dyDescent="0.3">
      <c r="B23" s="106" t="s">
        <v>1961</v>
      </c>
      <c r="C23" s="119" t="s">
        <v>1962</v>
      </c>
      <c r="D23" s="108" t="s">
        <v>94</v>
      </c>
      <c r="E23" s="425">
        <v>68</v>
      </c>
      <c r="F23" s="426"/>
      <c r="G23" s="109">
        <v>21.36</v>
      </c>
      <c r="H23" s="110">
        <f t="shared" si="0"/>
        <v>1452.48</v>
      </c>
      <c r="I23" s="264">
        <f>'MC 02 - RANIERI'!N26</f>
        <v>68</v>
      </c>
      <c r="J23" s="289">
        <f>'BM 01 - RANIEIRI'!J23+'MEDIÇÃO 02 - RANIEIRI'!I23</f>
        <v>68</v>
      </c>
      <c r="K23" s="117">
        <f t="shared" si="1"/>
        <v>1452.48</v>
      </c>
      <c r="L23" s="118">
        <f t="shared" si="2"/>
        <v>1452.48</v>
      </c>
    </row>
    <row r="24" spans="2:15" ht="26.4" customHeight="1" x14ac:dyDescent="0.3">
      <c r="B24" s="120">
        <v>40179</v>
      </c>
      <c r="C24" s="119" t="s">
        <v>1963</v>
      </c>
      <c r="D24" s="108" t="s">
        <v>101</v>
      </c>
      <c r="E24" s="425">
        <v>294.87</v>
      </c>
      <c r="F24" s="426"/>
      <c r="G24" s="109">
        <v>9.4499999999999993</v>
      </c>
      <c r="H24" s="110">
        <f>G24*E24</f>
        <v>2786.5214999999998</v>
      </c>
      <c r="I24" s="264">
        <f>'MC 02 - RANIERI'!N28</f>
        <v>1.9040000000000001</v>
      </c>
      <c r="J24" s="289">
        <f>'BM 01 - RANIEIRI'!J24+'MEDIÇÃO 02 - RANIEIRI'!I24</f>
        <v>1.9040000000000001</v>
      </c>
      <c r="K24" s="117">
        <f t="shared" si="1"/>
        <v>17.992799999999999</v>
      </c>
      <c r="L24" s="118">
        <f t="shared" si="2"/>
        <v>17.992799999999999</v>
      </c>
    </row>
    <row r="25" spans="2:15" ht="18" customHeight="1" x14ac:dyDescent="0.3">
      <c r="B25" s="120">
        <v>40544</v>
      </c>
      <c r="C25" s="119" t="s">
        <v>1964</v>
      </c>
      <c r="D25" s="108" t="s">
        <v>114</v>
      </c>
      <c r="E25" s="425">
        <v>294.87</v>
      </c>
      <c r="F25" s="426"/>
      <c r="G25" s="109">
        <v>2.83</v>
      </c>
      <c r="H25" s="110">
        <f t="shared" si="0"/>
        <v>834.48210000000006</v>
      </c>
      <c r="I25" s="264">
        <f>'MC 02 - RANIERI'!N30</f>
        <v>1.9040000000000001</v>
      </c>
      <c r="J25" s="289">
        <f>'BM 01 - RANIEIRI'!J25+'MEDIÇÃO 02 - RANIEIRI'!I25</f>
        <v>1.9040000000000001</v>
      </c>
      <c r="K25" s="117">
        <f t="shared" si="1"/>
        <v>5.3883200000000002</v>
      </c>
      <c r="L25" s="118">
        <f t="shared" si="2"/>
        <v>5.3883200000000002</v>
      </c>
    </row>
    <row r="26" spans="2:15" s="90" customFormat="1" ht="12.65" customHeight="1" x14ac:dyDescent="0.3">
      <c r="B26" s="121" t="s">
        <v>51</v>
      </c>
      <c r="C26" s="122" t="s">
        <v>118</v>
      </c>
      <c r="D26" s="123"/>
      <c r="E26" s="457"/>
      <c r="F26" s="458"/>
      <c r="G26" s="124"/>
      <c r="H26" s="125">
        <f>H27+H28+H29+H30</f>
        <v>26274.202499999999</v>
      </c>
      <c r="I26" s="126"/>
      <c r="J26" s="290"/>
      <c r="K26" s="126"/>
      <c r="L26" s="126"/>
      <c r="M26" s="76"/>
      <c r="N26" s="76"/>
      <c r="O26" s="76"/>
    </row>
    <row r="27" spans="2:15" ht="26.75" customHeight="1" x14ac:dyDescent="0.3">
      <c r="B27" s="127" t="s">
        <v>1965</v>
      </c>
      <c r="C27" s="107" t="s">
        <v>1966</v>
      </c>
      <c r="D27" s="108" t="s">
        <v>87</v>
      </c>
      <c r="E27" s="425">
        <v>187</v>
      </c>
      <c r="F27" s="426"/>
      <c r="G27" s="109">
        <v>50.4</v>
      </c>
      <c r="H27" s="110">
        <f>G27*E27</f>
        <v>9424.7999999999993</v>
      </c>
      <c r="I27" s="264">
        <f>'MC 02 - RANIERI'!N33</f>
        <v>136</v>
      </c>
      <c r="J27" s="289">
        <f>'BM 01 - RANIEIRI'!J27+'MEDIÇÃO 02 - RANIEIRI'!I27</f>
        <v>136</v>
      </c>
      <c r="K27" s="117">
        <f t="shared" ref="K27:K90" si="3">I27*G27</f>
        <v>6854.4</v>
      </c>
      <c r="L27" s="118">
        <f t="shared" ref="L27:L90" si="4">J27*G27</f>
        <v>6854.4</v>
      </c>
    </row>
    <row r="28" spans="2:15" ht="21.75" customHeight="1" x14ac:dyDescent="0.3">
      <c r="B28" s="128" t="s">
        <v>1967</v>
      </c>
      <c r="C28" s="119" t="s">
        <v>1968</v>
      </c>
      <c r="D28" s="108" t="s">
        <v>101</v>
      </c>
      <c r="E28" s="425">
        <v>77.3</v>
      </c>
      <c r="F28" s="426"/>
      <c r="G28" s="109">
        <v>70.5</v>
      </c>
      <c r="H28" s="110">
        <f>G28*E28</f>
        <v>5449.65</v>
      </c>
      <c r="I28" s="264"/>
      <c r="J28" s="289">
        <f>'BM 01 - RANIEIRI'!J28+'MEDIÇÃO 02 - RANIEIRI'!I28</f>
        <v>0</v>
      </c>
      <c r="K28" s="117">
        <f t="shared" si="3"/>
        <v>0</v>
      </c>
      <c r="L28" s="118">
        <f t="shared" si="4"/>
        <v>0</v>
      </c>
    </row>
    <row r="29" spans="2:15" ht="13.25" customHeight="1" x14ac:dyDescent="0.3">
      <c r="B29" s="128" t="s">
        <v>1969</v>
      </c>
      <c r="C29" s="119" t="s">
        <v>1970</v>
      </c>
      <c r="D29" s="108" t="s">
        <v>101</v>
      </c>
      <c r="E29" s="425">
        <v>43.1</v>
      </c>
      <c r="F29" s="426"/>
      <c r="G29" s="109">
        <v>40.4</v>
      </c>
      <c r="H29" s="110">
        <f>G29*E29</f>
        <v>1741.24</v>
      </c>
      <c r="I29" s="264"/>
      <c r="J29" s="289">
        <f>'BM 01 - RANIEIRI'!J29+'MEDIÇÃO 02 - RANIEIRI'!I29</f>
        <v>0</v>
      </c>
      <c r="K29" s="117">
        <f t="shared" si="3"/>
        <v>0</v>
      </c>
      <c r="L29" s="118">
        <f t="shared" si="4"/>
        <v>0</v>
      </c>
    </row>
    <row r="30" spans="2:15" ht="21.75" customHeight="1" x14ac:dyDescent="0.3">
      <c r="B30" s="128" t="s">
        <v>1971</v>
      </c>
      <c r="C30" s="119" t="s">
        <v>1972</v>
      </c>
      <c r="D30" s="108" t="s">
        <v>101</v>
      </c>
      <c r="E30" s="425">
        <v>157.69</v>
      </c>
      <c r="F30" s="426"/>
      <c r="G30" s="109">
        <v>61.25</v>
      </c>
      <c r="H30" s="110">
        <f>G30*E30</f>
        <v>9658.5125000000007</v>
      </c>
      <c r="I30" s="264"/>
      <c r="J30" s="289">
        <f>'BM 01 - RANIEIRI'!J30+'MEDIÇÃO 02 - RANIEIRI'!I30</f>
        <v>0</v>
      </c>
      <c r="K30" s="117">
        <f t="shared" si="3"/>
        <v>0</v>
      </c>
      <c r="L30" s="118">
        <f t="shared" si="4"/>
        <v>0</v>
      </c>
    </row>
    <row r="31" spans="2:15" s="90" customFormat="1" ht="9" customHeight="1" x14ac:dyDescent="0.3">
      <c r="B31" s="121" t="s">
        <v>56</v>
      </c>
      <c r="C31" s="122" t="s">
        <v>1973</v>
      </c>
      <c r="D31" s="123"/>
      <c r="E31" s="457"/>
      <c r="F31" s="458"/>
      <c r="G31" s="124"/>
      <c r="H31" s="125">
        <f>H32+H33+H34+H35+H36+H37+H38+H39+H40+H41+H42+H43+H44+H45</f>
        <v>108078.9326</v>
      </c>
      <c r="I31" s="126"/>
      <c r="J31" s="290"/>
      <c r="K31" s="126"/>
      <c r="L31" s="126"/>
      <c r="M31" s="76"/>
      <c r="N31" s="76"/>
      <c r="O31" s="76"/>
    </row>
    <row r="32" spans="2:15" ht="30.75" customHeight="1" x14ac:dyDescent="0.3">
      <c r="B32" s="127" t="s">
        <v>1974</v>
      </c>
      <c r="C32" s="107" t="s">
        <v>1975</v>
      </c>
      <c r="D32" s="108" t="s">
        <v>101</v>
      </c>
      <c r="E32" s="425">
        <v>11.92</v>
      </c>
      <c r="F32" s="426"/>
      <c r="G32" s="109">
        <v>398.5</v>
      </c>
      <c r="H32" s="110">
        <f t="shared" ref="H32:H45" si="5">G32*E32</f>
        <v>4750.12</v>
      </c>
      <c r="I32" s="264"/>
      <c r="J32" s="289">
        <f>'BM 01 - RANIEIRI'!J32+'MEDIÇÃO 02 - RANIEIRI'!I32</f>
        <v>0</v>
      </c>
      <c r="K32" s="117">
        <f t="shared" si="3"/>
        <v>0</v>
      </c>
      <c r="L32" s="118">
        <f t="shared" si="4"/>
        <v>0</v>
      </c>
    </row>
    <row r="33" spans="2:15" ht="20.399999999999999" customHeight="1" x14ac:dyDescent="0.3">
      <c r="B33" s="128" t="s">
        <v>1976</v>
      </c>
      <c r="C33" s="119" t="s">
        <v>1977</v>
      </c>
      <c r="D33" s="108" t="s">
        <v>47</v>
      </c>
      <c r="E33" s="425">
        <v>72.959999999999994</v>
      </c>
      <c r="F33" s="426"/>
      <c r="G33" s="109">
        <v>5.5</v>
      </c>
      <c r="H33" s="110">
        <f t="shared" si="5"/>
        <v>401.28</v>
      </c>
      <c r="I33" s="264"/>
      <c r="J33" s="289">
        <f>'BM 01 - RANIEIRI'!J33+'MEDIÇÃO 02 - RANIEIRI'!I33</f>
        <v>0</v>
      </c>
      <c r="K33" s="117">
        <f t="shared" si="3"/>
        <v>0</v>
      </c>
      <c r="L33" s="118">
        <f t="shared" si="4"/>
        <v>0</v>
      </c>
    </row>
    <row r="34" spans="2:15" ht="22.5" customHeight="1" x14ac:dyDescent="0.3">
      <c r="B34" s="128" t="s">
        <v>1978</v>
      </c>
      <c r="C34" s="107" t="s">
        <v>1979</v>
      </c>
      <c r="D34" s="108" t="s">
        <v>47</v>
      </c>
      <c r="E34" s="425">
        <v>67.73</v>
      </c>
      <c r="F34" s="426"/>
      <c r="G34" s="109">
        <v>65.400000000000006</v>
      </c>
      <c r="H34" s="110">
        <f t="shared" si="5"/>
        <v>4429.5420000000004</v>
      </c>
      <c r="I34" s="264"/>
      <c r="J34" s="289">
        <f>'BM 01 - RANIEIRI'!J34+'MEDIÇÃO 02 - RANIEIRI'!I34</f>
        <v>0</v>
      </c>
      <c r="K34" s="117">
        <f t="shared" si="3"/>
        <v>0</v>
      </c>
      <c r="L34" s="118">
        <f t="shared" si="4"/>
        <v>0</v>
      </c>
    </row>
    <row r="35" spans="2:15" ht="20.75" customHeight="1" x14ac:dyDescent="0.3">
      <c r="B35" s="127" t="s">
        <v>1980</v>
      </c>
      <c r="C35" s="119" t="s">
        <v>1981</v>
      </c>
      <c r="D35" s="108" t="s">
        <v>273</v>
      </c>
      <c r="E35" s="425">
        <v>540.20000000000005</v>
      </c>
      <c r="F35" s="426"/>
      <c r="G35" s="109">
        <v>16.399999999999999</v>
      </c>
      <c r="H35" s="110">
        <f t="shared" si="5"/>
        <v>8859.2800000000007</v>
      </c>
      <c r="I35" s="264"/>
      <c r="J35" s="289">
        <f>'BM 01 - RANIEIRI'!J35+'MEDIÇÃO 02 - RANIEIRI'!I35</f>
        <v>0</v>
      </c>
      <c r="K35" s="117">
        <f t="shared" si="3"/>
        <v>0</v>
      </c>
      <c r="L35" s="118">
        <f t="shared" si="4"/>
        <v>0</v>
      </c>
    </row>
    <row r="36" spans="2:15" ht="27.65" customHeight="1" x14ac:dyDescent="0.3">
      <c r="B36" s="128" t="s">
        <v>1982</v>
      </c>
      <c r="C36" s="107" t="s">
        <v>1983</v>
      </c>
      <c r="D36" s="108" t="s">
        <v>47</v>
      </c>
      <c r="E36" s="425">
        <v>164.89</v>
      </c>
      <c r="F36" s="426"/>
      <c r="G36" s="109">
        <v>77.23</v>
      </c>
      <c r="H36" s="110">
        <f t="shared" si="5"/>
        <v>12734.4547</v>
      </c>
      <c r="I36" s="264"/>
      <c r="J36" s="289">
        <f>'BM 01 - RANIEIRI'!J36+'MEDIÇÃO 02 - RANIEIRI'!I36</f>
        <v>0</v>
      </c>
      <c r="K36" s="117">
        <f t="shared" si="3"/>
        <v>0</v>
      </c>
      <c r="L36" s="118">
        <f t="shared" si="4"/>
        <v>0</v>
      </c>
    </row>
    <row r="37" spans="2:15" ht="28.75" customHeight="1" x14ac:dyDescent="0.3">
      <c r="B37" s="127" t="s">
        <v>1984</v>
      </c>
      <c r="C37" s="107" t="s">
        <v>1985</v>
      </c>
      <c r="D37" s="108" t="s">
        <v>101</v>
      </c>
      <c r="E37" s="425">
        <v>23.13</v>
      </c>
      <c r="F37" s="426"/>
      <c r="G37" s="109">
        <v>618.83000000000004</v>
      </c>
      <c r="H37" s="110">
        <f t="shared" si="5"/>
        <v>14313.537900000001</v>
      </c>
      <c r="I37" s="264"/>
      <c r="J37" s="289">
        <f>'BM 01 - RANIEIRI'!J37+'MEDIÇÃO 02 - RANIEIRI'!I37</f>
        <v>0</v>
      </c>
      <c r="K37" s="117">
        <f t="shared" si="3"/>
        <v>0</v>
      </c>
      <c r="L37" s="118">
        <f t="shared" si="4"/>
        <v>0</v>
      </c>
    </row>
    <row r="38" spans="2:15" ht="31.25" customHeight="1" x14ac:dyDescent="0.3">
      <c r="B38" s="127" t="s">
        <v>1986</v>
      </c>
      <c r="C38" s="107" t="s">
        <v>1987</v>
      </c>
      <c r="D38" s="108" t="s">
        <v>101</v>
      </c>
      <c r="E38" s="425">
        <v>11.07</v>
      </c>
      <c r="F38" s="426"/>
      <c r="G38" s="109">
        <v>575.12</v>
      </c>
      <c r="H38" s="110">
        <f t="shared" si="5"/>
        <v>6366.5784000000003</v>
      </c>
      <c r="I38" s="264"/>
      <c r="J38" s="289">
        <f>'BM 01 - RANIEIRI'!J38+'MEDIÇÃO 02 - RANIEIRI'!I38</f>
        <v>0</v>
      </c>
      <c r="K38" s="117">
        <f t="shared" si="3"/>
        <v>0</v>
      </c>
      <c r="L38" s="118">
        <f t="shared" si="4"/>
        <v>0</v>
      </c>
    </row>
    <row r="39" spans="2:15" ht="18" customHeight="1" x14ac:dyDescent="0.3">
      <c r="B39" s="128" t="s">
        <v>1988</v>
      </c>
      <c r="C39" s="119" t="s">
        <v>1989</v>
      </c>
      <c r="D39" s="108" t="s">
        <v>101</v>
      </c>
      <c r="E39" s="425">
        <v>34.200000000000003</v>
      </c>
      <c r="F39" s="426"/>
      <c r="G39" s="109">
        <v>244.23</v>
      </c>
      <c r="H39" s="110">
        <f t="shared" si="5"/>
        <v>8352.6660000000011</v>
      </c>
      <c r="I39" s="264"/>
      <c r="J39" s="289">
        <f>'BM 01 - RANIEIRI'!J39+'MEDIÇÃO 02 - RANIEIRI'!I39</f>
        <v>0</v>
      </c>
      <c r="K39" s="117">
        <f t="shared" si="3"/>
        <v>0</v>
      </c>
      <c r="L39" s="118">
        <f t="shared" si="4"/>
        <v>0</v>
      </c>
    </row>
    <row r="40" spans="2:15" ht="22.5" customHeight="1" x14ac:dyDescent="0.3">
      <c r="B40" s="128" t="s">
        <v>1990</v>
      </c>
      <c r="C40" s="119" t="s">
        <v>1991</v>
      </c>
      <c r="D40" s="108" t="s">
        <v>273</v>
      </c>
      <c r="E40" s="425">
        <v>373.7</v>
      </c>
      <c r="F40" s="426"/>
      <c r="G40" s="109">
        <v>20.72</v>
      </c>
      <c r="H40" s="110">
        <f t="shared" si="5"/>
        <v>7743.0639999999994</v>
      </c>
      <c r="I40" s="264"/>
      <c r="J40" s="289">
        <f>'BM 01 - RANIEIRI'!J40+'MEDIÇÃO 02 - RANIEIRI'!I40</f>
        <v>0</v>
      </c>
      <c r="K40" s="117">
        <f t="shared" si="3"/>
        <v>0</v>
      </c>
      <c r="L40" s="118">
        <f t="shared" si="4"/>
        <v>0</v>
      </c>
    </row>
    <row r="41" spans="2:15" ht="22.5" customHeight="1" x14ac:dyDescent="0.3">
      <c r="B41" s="129">
        <v>40181</v>
      </c>
      <c r="C41" s="107" t="s">
        <v>1992</v>
      </c>
      <c r="D41" s="108" t="s">
        <v>273</v>
      </c>
      <c r="E41" s="425">
        <v>327.9</v>
      </c>
      <c r="F41" s="426"/>
      <c r="G41" s="109">
        <v>18.399999999999999</v>
      </c>
      <c r="H41" s="110">
        <f t="shared" si="5"/>
        <v>6033.3599999999988</v>
      </c>
      <c r="I41" s="264"/>
      <c r="J41" s="289">
        <f>'BM 01 - RANIEIRI'!J41+'MEDIÇÃO 02 - RANIEIRI'!I41</f>
        <v>0</v>
      </c>
      <c r="K41" s="117">
        <f t="shared" si="3"/>
        <v>0</v>
      </c>
      <c r="L41" s="118">
        <f t="shared" si="4"/>
        <v>0</v>
      </c>
    </row>
    <row r="42" spans="2:15" ht="20.75" customHeight="1" x14ac:dyDescent="0.3">
      <c r="B42" s="130">
        <v>40546</v>
      </c>
      <c r="C42" s="119" t="s">
        <v>1993</v>
      </c>
      <c r="D42" s="108" t="s">
        <v>273</v>
      </c>
      <c r="E42" s="425">
        <v>322.8</v>
      </c>
      <c r="F42" s="426"/>
      <c r="G42" s="109">
        <v>15.1</v>
      </c>
      <c r="H42" s="110">
        <f t="shared" si="5"/>
        <v>4874.28</v>
      </c>
      <c r="I42" s="264"/>
      <c r="J42" s="289">
        <f>'BM 01 - RANIEIRI'!J42+'MEDIÇÃO 02 - RANIEIRI'!I42</f>
        <v>0</v>
      </c>
      <c r="K42" s="117">
        <f t="shared" si="3"/>
        <v>0</v>
      </c>
      <c r="L42" s="118">
        <f t="shared" si="4"/>
        <v>0</v>
      </c>
    </row>
    <row r="43" spans="2:15" ht="22.5" customHeight="1" x14ac:dyDescent="0.3">
      <c r="B43" s="129">
        <v>40911</v>
      </c>
      <c r="C43" s="107" t="s">
        <v>1994</v>
      </c>
      <c r="D43" s="108" t="s">
        <v>273</v>
      </c>
      <c r="E43" s="425">
        <v>214.3</v>
      </c>
      <c r="F43" s="426"/>
      <c r="G43" s="109">
        <v>14.28</v>
      </c>
      <c r="H43" s="110">
        <f t="shared" si="5"/>
        <v>3060.2040000000002</v>
      </c>
      <c r="I43" s="264"/>
      <c r="J43" s="289">
        <f>'BM 01 - RANIEIRI'!J43+'MEDIÇÃO 02 - RANIEIRI'!I43</f>
        <v>0</v>
      </c>
      <c r="K43" s="117">
        <f t="shared" si="3"/>
        <v>0</v>
      </c>
      <c r="L43" s="118">
        <f t="shared" si="4"/>
        <v>0</v>
      </c>
    </row>
    <row r="44" spans="2:15" ht="30" customHeight="1" x14ac:dyDescent="0.3">
      <c r="B44" s="130">
        <v>41277</v>
      </c>
      <c r="C44" s="107" t="s">
        <v>1995</v>
      </c>
      <c r="D44" s="108" t="s">
        <v>47</v>
      </c>
      <c r="E44" s="425">
        <v>285.37</v>
      </c>
      <c r="F44" s="426"/>
      <c r="G44" s="109">
        <v>67.88</v>
      </c>
      <c r="H44" s="110">
        <f t="shared" si="5"/>
        <v>19370.9156</v>
      </c>
      <c r="I44" s="264"/>
      <c r="J44" s="289">
        <f>'BM 01 - RANIEIRI'!J44+'MEDIÇÃO 02 - RANIEIRI'!I44</f>
        <v>0</v>
      </c>
      <c r="K44" s="117">
        <f t="shared" si="3"/>
        <v>0</v>
      </c>
      <c r="L44" s="118">
        <f t="shared" si="4"/>
        <v>0</v>
      </c>
    </row>
    <row r="45" spans="2:15" ht="20.75" customHeight="1" x14ac:dyDescent="0.3">
      <c r="B45" s="130">
        <v>41642</v>
      </c>
      <c r="C45" s="119" t="s">
        <v>1996</v>
      </c>
      <c r="D45" s="108" t="s">
        <v>47</v>
      </c>
      <c r="E45" s="425">
        <v>142.94</v>
      </c>
      <c r="F45" s="426"/>
      <c r="G45" s="109">
        <v>47.5</v>
      </c>
      <c r="H45" s="110">
        <f t="shared" si="5"/>
        <v>6789.65</v>
      </c>
      <c r="I45" s="264"/>
      <c r="J45" s="289">
        <f>'BM 01 - RANIEIRI'!J45+'MEDIÇÃO 02 - RANIEIRI'!I45</f>
        <v>0</v>
      </c>
      <c r="K45" s="117">
        <f t="shared" si="3"/>
        <v>0</v>
      </c>
      <c r="L45" s="118">
        <f t="shared" si="4"/>
        <v>0</v>
      </c>
    </row>
    <row r="46" spans="2:15" s="90" customFormat="1" ht="12.5" customHeight="1" x14ac:dyDescent="0.3">
      <c r="B46" s="121" t="s">
        <v>61</v>
      </c>
      <c r="C46" s="122" t="s">
        <v>1997</v>
      </c>
      <c r="D46" s="123"/>
      <c r="E46" s="457"/>
      <c r="F46" s="458"/>
      <c r="G46" s="124"/>
      <c r="H46" s="125">
        <f>SUM(H47:H62)</f>
        <v>176244.6532</v>
      </c>
      <c r="I46" s="126"/>
      <c r="J46" s="290"/>
      <c r="K46" s="126"/>
      <c r="L46" s="126"/>
      <c r="M46" s="76"/>
      <c r="N46" s="76"/>
      <c r="O46" s="76"/>
    </row>
    <row r="47" spans="2:15" ht="30.65" customHeight="1" x14ac:dyDescent="0.3">
      <c r="B47" s="128" t="s">
        <v>1998</v>
      </c>
      <c r="C47" s="107" t="s">
        <v>1999</v>
      </c>
      <c r="D47" s="108" t="s">
        <v>47</v>
      </c>
      <c r="E47" s="425">
        <v>449.93</v>
      </c>
      <c r="F47" s="426"/>
      <c r="G47" s="109">
        <v>39.299999999999997</v>
      </c>
      <c r="H47" s="110">
        <f t="shared" ref="H47:H62" si="6">G47*E47</f>
        <v>17682.249</v>
      </c>
      <c r="I47" s="264"/>
      <c r="J47" s="289">
        <f>'BM 01 - RANIEIRI'!J47+'MEDIÇÃO 02 - RANIEIRI'!I47</f>
        <v>0</v>
      </c>
      <c r="K47" s="117">
        <f t="shared" si="3"/>
        <v>0</v>
      </c>
      <c r="L47" s="118">
        <f t="shared" si="4"/>
        <v>0</v>
      </c>
    </row>
    <row r="48" spans="2:15" ht="28.75" customHeight="1" x14ac:dyDescent="0.3">
      <c r="B48" s="127" t="s">
        <v>2000</v>
      </c>
      <c r="C48" s="119" t="s">
        <v>2001</v>
      </c>
      <c r="D48" s="108" t="s">
        <v>47</v>
      </c>
      <c r="E48" s="425">
        <v>396.8</v>
      </c>
      <c r="F48" s="426"/>
      <c r="G48" s="109">
        <v>55.4</v>
      </c>
      <c r="H48" s="110">
        <f t="shared" si="6"/>
        <v>21982.720000000001</v>
      </c>
      <c r="I48" s="264"/>
      <c r="J48" s="289">
        <f>'BM 01 - RANIEIRI'!J48+'MEDIÇÃO 02 - RANIEIRI'!I48</f>
        <v>0</v>
      </c>
      <c r="K48" s="117">
        <f t="shared" si="3"/>
        <v>0</v>
      </c>
      <c r="L48" s="118">
        <f t="shared" si="4"/>
        <v>0</v>
      </c>
    </row>
    <row r="49" spans="2:15" ht="19.25" customHeight="1" x14ac:dyDescent="0.3">
      <c r="B49" s="127" t="s">
        <v>2002</v>
      </c>
      <c r="C49" s="119" t="s">
        <v>2003</v>
      </c>
      <c r="D49" s="108" t="s">
        <v>47</v>
      </c>
      <c r="E49" s="425">
        <v>140.01</v>
      </c>
      <c r="F49" s="426"/>
      <c r="G49" s="109">
        <v>33.299999999999997</v>
      </c>
      <c r="H49" s="110">
        <f t="shared" si="6"/>
        <v>4662.3329999999996</v>
      </c>
      <c r="I49" s="264"/>
      <c r="J49" s="289">
        <f>'BM 01 - RANIEIRI'!J49+'MEDIÇÃO 02 - RANIEIRI'!I49</f>
        <v>0</v>
      </c>
      <c r="K49" s="117">
        <f t="shared" si="3"/>
        <v>0</v>
      </c>
      <c r="L49" s="118">
        <f t="shared" si="4"/>
        <v>0</v>
      </c>
    </row>
    <row r="50" spans="2:15" ht="18.649999999999999" customHeight="1" x14ac:dyDescent="0.3">
      <c r="B50" s="127" t="s">
        <v>2004</v>
      </c>
      <c r="C50" s="119" t="s">
        <v>2005</v>
      </c>
      <c r="D50" s="108" t="s">
        <v>273</v>
      </c>
      <c r="E50" s="425">
        <v>970.7</v>
      </c>
      <c r="F50" s="426"/>
      <c r="G50" s="109">
        <v>17.46</v>
      </c>
      <c r="H50" s="110">
        <f t="shared" si="6"/>
        <v>16948.422000000002</v>
      </c>
      <c r="I50" s="264"/>
      <c r="J50" s="289">
        <f>'BM 01 - RANIEIRI'!J50+'MEDIÇÃO 02 - RANIEIRI'!I50</f>
        <v>0</v>
      </c>
      <c r="K50" s="117">
        <f t="shared" si="3"/>
        <v>0</v>
      </c>
      <c r="L50" s="118">
        <f t="shared" si="4"/>
        <v>0</v>
      </c>
    </row>
    <row r="51" spans="2:15" ht="22.75" customHeight="1" x14ac:dyDescent="0.3">
      <c r="B51" s="127" t="s">
        <v>2006</v>
      </c>
      <c r="C51" s="119" t="s">
        <v>2007</v>
      </c>
      <c r="D51" s="108" t="s">
        <v>273</v>
      </c>
      <c r="E51" s="425">
        <v>10</v>
      </c>
      <c r="F51" s="426"/>
      <c r="G51" s="109">
        <v>17.22</v>
      </c>
      <c r="H51" s="110">
        <f t="shared" si="6"/>
        <v>172.2</v>
      </c>
      <c r="I51" s="264"/>
      <c r="J51" s="289">
        <f>'BM 01 - RANIEIRI'!J51+'MEDIÇÃO 02 - RANIEIRI'!I51</f>
        <v>0</v>
      </c>
      <c r="K51" s="117">
        <f t="shared" si="3"/>
        <v>0</v>
      </c>
      <c r="L51" s="118">
        <f t="shared" si="4"/>
        <v>0</v>
      </c>
    </row>
    <row r="52" spans="2:15" ht="22.75" customHeight="1" x14ac:dyDescent="0.3">
      <c r="B52" s="127" t="s">
        <v>2008</v>
      </c>
      <c r="C52" s="119" t="s">
        <v>2009</v>
      </c>
      <c r="D52" s="108" t="s">
        <v>273</v>
      </c>
      <c r="E52" s="425">
        <v>880.6</v>
      </c>
      <c r="F52" s="426"/>
      <c r="G52" s="109">
        <v>15.67</v>
      </c>
      <c r="H52" s="110">
        <f t="shared" si="6"/>
        <v>13799.002</v>
      </c>
      <c r="I52" s="264"/>
      <c r="J52" s="289">
        <f>'BM 01 - RANIEIRI'!J52+'MEDIÇÃO 02 - RANIEIRI'!I52</f>
        <v>0</v>
      </c>
      <c r="K52" s="117">
        <f t="shared" si="3"/>
        <v>0</v>
      </c>
      <c r="L52" s="118">
        <f t="shared" si="4"/>
        <v>0</v>
      </c>
    </row>
    <row r="53" spans="2:15" ht="28.25" customHeight="1" x14ac:dyDescent="0.3">
      <c r="B53" s="128" t="s">
        <v>2010</v>
      </c>
      <c r="C53" s="107" t="s">
        <v>2011</v>
      </c>
      <c r="D53" s="108" t="s">
        <v>273</v>
      </c>
      <c r="E53" s="465">
        <v>1253.2</v>
      </c>
      <c r="F53" s="466"/>
      <c r="G53" s="109">
        <v>14.01</v>
      </c>
      <c r="H53" s="110">
        <f t="shared" si="6"/>
        <v>17557.332000000002</v>
      </c>
      <c r="I53" s="264"/>
      <c r="J53" s="289">
        <f>'BM 01 - RANIEIRI'!J53+'MEDIÇÃO 02 - RANIEIRI'!I53</f>
        <v>0</v>
      </c>
      <c r="K53" s="117">
        <f t="shared" si="3"/>
        <v>0</v>
      </c>
      <c r="L53" s="118">
        <f t="shared" si="4"/>
        <v>0</v>
      </c>
    </row>
    <row r="54" spans="2:15" ht="27" customHeight="1" x14ac:dyDescent="0.3">
      <c r="B54" s="128" t="s">
        <v>2012</v>
      </c>
      <c r="C54" s="107" t="s">
        <v>2013</v>
      </c>
      <c r="D54" s="108" t="s">
        <v>273</v>
      </c>
      <c r="E54" s="425">
        <v>656.8</v>
      </c>
      <c r="F54" s="426"/>
      <c r="G54" s="109">
        <v>11.54</v>
      </c>
      <c r="H54" s="110">
        <f t="shared" si="6"/>
        <v>7579.4719999999988</v>
      </c>
      <c r="I54" s="264"/>
      <c r="J54" s="289">
        <f>'BM 01 - RANIEIRI'!J54+'MEDIÇÃO 02 - RANIEIRI'!I54</f>
        <v>0</v>
      </c>
      <c r="K54" s="117">
        <f t="shared" si="3"/>
        <v>0</v>
      </c>
      <c r="L54" s="118">
        <f t="shared" si="4"/>
        <v>0</v>
      </c>
    </row>
    <row r="55" spans="2:15" ht="27" customHeight="1" x14ac:dyDescent="0.3">
      <c r="B55" s="127" t="s">
        <v>2014</v>
      </c>
      <c r="C55" s="107" t="s">
        <v>2015</v>
      </c>
      <c r="D55" s="108" t="s">
        <v>273</v>
      </c>
      <c r="E55" s="425">
        <v>177.9</v>
      </c>
      <c r="F55" s="426"/>
      <c r="G55" s="109">
        <v>17.059999999999999</v>
      </c>
      <c r="H55" s="110">
        <f t="shared" si="6"/>
        <v>3034.9739999999997</v>
      </c>
      <c r="I55" s="264"/>
      <c r="J55" s="289">
        <f>'BM 01 - RANIEIRI'!J55+'MEDIÇÃO 02 - RANIEIRI'!I55</f>
        <v>0</v>
      </c>
      <c r="K55" s="117">
        <f t="shared" si="3"/>
        <v>0</v>
      </c>
      <c r="L55" s="118">
        <f t="shared" si="4"/>
        <v>0</v>
      </c>
    </row>
    <row r="56" spans="2:15" ht="27.65" customHeight="1" x14ac:dyDescent="0.3">
      <c r="B56" s="130">
        <v>40182</v>
      </c>
      <c r="C56" s="107" t="s">
        <v>2016</v>
      </c>
      <c r="D56" s="108" t="s">
        <v>273</v>
      </c>
      <c r="E56" s="425">
        <v>165</v>
      </c>
      <c r="F56" s="426"/>
      <c r="G56" s="109">
        <v>16.77</v>
      </c>
      <c r="H56" s="110">
        <f t="shared" si="6"/>
        <v>2767.0499999999997</v>
      </c>
      <c r="I56" s="264"/>
      <c r="J56" s="289">
        <f>'BM 01 - RANIEIRI'!J56+'MEDIÇÃO 02 - RANIEIRI'!I56</f>
        <v>0</v>
      </c>
      <c r="K56" s="117">
        <f t="shared" si="3"/>
        <v>0</v>
      </c>
      <c r="L56" s="118">
        <f t="shared" si="4"/>
        <v>0</v>
      </c>
    </row>
    <row r="57" spans="2:15" ht="29.4" customHeight="1" x14ac:dyDescent="0.3">
      <c r="B57" s="129">
        <v>40547</v>
      </c>
      <c r="C57" s="107" t="s">
        <v>2017</v>
      </c>
      <c r="D57" s="108" t="s">
        <v>273</v>
      </c>
      <c r="E57" s="425">
        <v>429.1</v>
      </c>
      <c r="F57" s="426"/>
      <c r="G57" s="109">
        <v>16.239999999999998</v>
      </c>
      <c r="H57" s="110">
        <f t="shared" si="6"/>
        <v>6968.5839999999998</v>
      </c>
      <c r="I57" s="264"/>
      <c r="J57" s="289">
        <f>'BM 01 - RANIEIRI'!J57+'MEDIÇÃO 02 - RANIEIRI'!I57</f>
        <v>0</v>
      </c>
      <c r="K57" s="117">
        <f t="shared" si="3"/>
        <v>0</v>
      </c>
      <c r="L57" s="118">
        <f t="shared" si="4"/>
        <v>0</v>
      </c>
    </row>
    <row r="58" spans="2:15" ht="27.65" customHeight="1" x14ac:dyDescent="0.3">
      <c r="B58" s="130">
        <v>40912</v>
      </c>
      <c r="C58" s="107" t="s">
        <v>1985</v>
      </c>
      <c r="D58" s="108" t="s">
        <v>101</v>
      </c>
      <c r="E58" s="425">
        <v>65.819999999999993</v>
      </c>
      <c r="F58" s="426"/>
      <c r="G58" s="109">
        <v>618.83000000000004</v>
      </c>
      <c r="H58" s="110">
        <f t="shared" si="6"/>
        <v>40731.390599999999</v>
      </c>
      <c r="I58" s="264"/>
      <c r="J58" s="289">
        <f>'BM 01 - RANIEIRI'!J58+'MEDIÇÃO 02 - RANIEIRI'!I58</f>
        <v>0</v>
      </c>
      <c r="K58" s="117">
        <f t="shared" si="3"/>
        <v>0</v>
      </c>
      <c r="L58" s="118">
        <f t="shared" si="4"/>
        <v>0</v>
      </c>
    </row>
    <row r="59" spans="2:15" ht="18.649999999999999" customHeight="1" x14ac:dyDescent="0.3">
      <c r="B59" s="129">
        <v>41278</v>
      </c>
      <c r="C59" s="119" t="s">
        <v>1989</v>
      </c>
      <c r="D59" s="108" t="s">
        <v>101</v>
      </c>
      <c r="E59" s="425">
        <v>65.819999999999993</v>
      </c>
      <c r="F59" s="426"/>
      <c r="G59" s="109">
        <v>244.23</v>
      </c>
      <c r="H59" s="110">
        <f t="shared" si="6"/>
        <v>16075.218599999998</v>
      </c>
      <c r="I59" s="264"/>
      <c r="J59" s="289">
        <f>'BM 01 - RANIEIRI'!J59+'MEDIÇÃO 02 - RANIEIRI'!I59</f>
        <v>0</v>
      </c>
      <c r="K59" s="117">
        <f t="shared" si="3"/>
        <v>0</v>
      </c>
      <c r="L59" s="118">
        <f t="shared" si="4"/>
        <v>0</v>
      </c>
    </row>
    <row r="60" spans="2:15" ht="27" customHeight="1" x14ac:dyDescent="0.3">
      <c r="B60" s="129">
        <v>41643</v>
      </c>
      <c r="C60" s="107" t="s">
        <v>2018</v>
      </c>
      <c r="D60" s="108" t="s">
        <v>273</v>
      </c>
      <c r="E60" s="425">
        <v>24.2</v>
      </c>
      <c r="F60" s="426"/>
      <c r="G60" s="109">
        <v>12.61</v>
      </c>
      <c r="H60" s="110">
        <f t="shared" si="6"/>
        <v>305.16199999999998</v>
      </c>
      <c r="I60" s="264"/>
      <c r="J60" s="289">
        <f>'BM 01 - RANIEIRI'!J60+'MEDIÇÃO 02 - RANIEIRI'!I60</f>
        <v>0</v>
      </c>
      <c r="K60" s="117">
        <f t="shared" si="3"/>
        <v>0</v>
      </c>
      <c r="L60" s="118">
        <f t="shared" si="4"/>
        <v>0</v>
      </c>
    </row>
    <row r="61" spans="2:15" ht="25.25" customHeight="1" x14ac:dyDescent="0.3">
      <c r="B61" s="130">
        <v>42008</v>
      </c>
      <c r="C61" s="107" t="s">
        <v>2019</v>
      </c>
      <c r="D61" s="108" t="s">
        <v>273</v>
      </c>
      <c r="E61" s="425">
        <v>160.30000000000001</v>
      </c>
      <c r="F61" s="426"/>
      <c r="G61" s="109">
        <v>14.74</v>
      </c>
      <c r="H61" s="110">
        <f t="shared" si="6"/>
        <v>2362.8220000000001</v>
      </c>
      <c r="I61" s="264"/>
      <c r="J61" s="289">
        <f>'BM 01 - RANIEIRI'!J61+'MEDIÇÃO 02 - RANIEIRI'!I61</f>
        <v>0</v>
      </c>
      <c r="K61" s="117">
        <f t="shared" si="3"/>
        <v>0</v>
      </c>
      <c r="L61" s="118">
        <f t="shared" si="4"/>
        <v>0</v>
      </c>
    </row>
    <row r="62" spans="2:15" ht="26.4" customHeight="1" x14ac:dyDescent="0.3">
      <c r="B62" s="130">
        <v>42373</v>
      </c>
      <c r="C62" s="107" t="s">
        <v>2019</v>
      </c>
      <c r="D62" s="108" t="s">
        <v>273</v>
      </c>
      <c r="E62" s="425">
        <v>245.3</v>
      </c>
      <c r="F62" s="426"/>
      <c r="G62" s="109">
        <v>14.74</v>
      </c>
      <c r="H62" s="110">
        <f t="shared" si="6"/>
        <v>3615.7220000000002</v>
      </c>
      <c r="I62" s="264"/>
      <c r="J62" s="289">
        <f>'BM 01 - RANIEIRI'!J62+'MEDIÇÃO 02 - RANIEIRI'!I62</f>
        <v>0</v>
      </c>
      <c r="K62" s="117">
        <f t="shared" si="3"/>
        <v>0</v>
      </c>
      <c r="L62" s="118">
        <f t="shared" si="4"/>
        <v>0</v>
      </c>
    </row>
    <row r="63" spans="2:15" s="134" customFormat="1" ht="12" customHeight="1" x14ac:dyDescent="0.3">
      <c r="B63" s="131" t="s">
        <v>67</v>
      </c>
      <c r="C63" s="132" t="s">
        <v>2020</v>
      </c>
      <c r="D63" s="123"/>
      <c r="E63" s="457"/>
      <c r="F63" s="458"/>
      <c r="G63" s="124"/>
      <c r="H63" s="133">
        <f>H64+H65+H66+H67</f>
        <v>59395.925000000003</v>
      </c>
      <c r="I63" s="126"/>
      <c r="J63" s="290"/>
      <c r="K63" s="126"/>
      <c r="L63" s="126"/>
      <c r="M63" s="76"/>
      <c r="N63" s="76"/>
      <c r="O63" s="76"/>
    </row>
    <row r="64" spans="2:15" ht="27" customHeight="1" x14ac:dyDescent="0.3">
      <c r="B64" s="128" t="s">
        <v>2021</v>
      </c>
      <c r="C64" s="107" t="s">
        <v>2022</v>
      </c>
      <c r="D64" s="108" t="s">
        <v>47</v>
      </c>
      <c r="E64" s="425">
        <v>974.2</v>
      </c>
      <c r="F64" s="426"/>
      <c r="G64" s="109">
        <v>50.45</v>
      </c>
      <c r="H64" s="110">
        <f>G64*E64</f>
        <v>49148.390000000007</v>
      </c>
      <c r="I64" s="264"/>
      <c r="J64" s="289">
        <f>'BM 01 - RANIEIRI'!J64+'MEDIÇÃO 02 - RANIEIRI'!I64</f>
        <v>0</v>
      </c>
      <c r="K64" s="117">
        <f t="shared" si="3"/>
        <v>0</v>
      </c>
      <c r="L64" s="118">
        <f t="shared" si="4"/>
        <v>0</v>
      </c>
    </row>
    <row r="65" spans="2:15" ht="20.75" customHeight="1" x14ac:dyDescent="0.3">
      <c r="B65" s="128" t="s">
        <v>2023</v>
      </c>
      <c r="C65" s="119" t="s">
        <v>2024</v>
      </c>
      <c r="D65" s="108" t="s">
        <v>87</v>
      </c>
      <c r="E65" s="425">
        <v>34.4</v>
      </c>
      <c r="F65" s="426"/>
      <c r="G65" s="109">
        <v>111.23</v>
      </c>
      <c r="H65" s="110">
        <f>G65*E65</f>
        <v>3826.3119999999999</v>
      </c>
      <c r="I65" s="264"/>
      <c r="J65" s="289">
        <f>'BM 01 - RANIEIRI'!J65+'MEDIÇÃO 02 - RANIEIRI'!I65</f>
        <v>0</v>
      </c>
      <c r="K65" s="117">
        <f t="shared" si="3"/>
        <v>0</v>
      </c>
      <c r="L65" s="118">
        <f t="shared" si="4"/>
        <v>0</v>
      </c>
    </row>
    <row r="66" spans="2:15" ht="22.5" customHeight="1" x14ac:dyDescent="0.3">
      <c r="B66" s="128" t="s">
        <v>2025</v>
      </c>
      <c r="C66" s="107" t="s">
        <v>2026</v>
      </c>
      <c r="D66" s="108" t="s">
        <v>87</v>
      </c>
      <c r="E66" s="425">
        <v>38.9</v>
      </c>
      <c r="F66" s="426"/>
      <c r="G66" s="109">
        <v>60.08</v>
      </c>
      <c r="H66" s="110">
        <f>G66*E66</f>
        <v>2337.1119999999996</v>
      </c>
      <c r="I66" s="264"/>
      <c r="J66" s="289">
        <f>'BM 01 - RANIEIRI'!J66+'MEDIÇÃO 02 - RANIEIRI'!I66</f>
        <v>0</v>
      </c>
      <c r="K66" s="117">
        <f t="shared" si="3"/>
        <v>0</v>
      </c>
      <c r="L66" s="118">
        <f t="shared" si="4"/>
        <v>0</v>
      </c>
    </row>
    <row r="67" spans="2:15" ht="22.5" customHeight="1" x14ac:dyDescent="0.3">
      <c r="B67" s="106" t="s">
        <v>2027</v>
      </c>
      <c r="C67" s="119" t="s">
        <v>2028</v>
      </c>
      <c r="D67" s="108" t="s">
        <v>87</v>
      </c>
      <c r="E67" s="425">
        <v>38.9</v>
      </c>
      <c r="F67" s="426"/>
      <c r="G67" s="109">
        <v>104.99</v>
      </c>
      <c r="H67" s="110">
        <f>G67*E67</f>
        <v>4084.1109999999999</v>
      </c>
      <c r="I67" s="264"/>
      <c r="J67" s="289">
        <f>'BM 01 - RANIEIRI'!J67+'MEDIÇÃO 02 - RANIEIRI'!I67</f>
        <v>0</v>
      </c>
      <c r="K67" s="117">
        <f t="shared" si="3"/>
        <v>0</v>
      </c>
      <c r="L67" s="118">
        <f t="shared" si="4"/>
        <v>0</v>
      </c>
    </row>
    <row r="68" spans="2:15" s="90" customFormat="1" ht="12.5" customHeight="1" x14ac:dyDescent="0.3">
      <c r="B68" s="135" t="s">
        <v>73</v>
      </c>
      <c r="C68" s="122" t="s">
        <v>792</v>
      </c>
      <c r="D68" s="123"/>
      <c r="E68" s="457"/>
      <c r="F68" s="458"/>
      <c r="G68" s="124"/>
      <c r="H68" s="125">
        <f>H69+H70+H71+H72</f>
        <v>51908.850600000005</v>
      </c>
      <c r="I68" s="126"/>
      <c r="J68" s="290"/>
      <c r="K68" s="126"/>
      <c r="L68" s="126"/>
      <c r="M68" s="76"/>
      <c r="N68" s="76"/>
      <c r="O68" s="76"/>
    </row>
    <row r="69" spans="2:15" ht="34.5" customHeight="1" x14ac:dyDescent="0.3">
      <c r="B69" s="106" t="s">
        <v>2029</v>
      </c>
      <c r="C69" s="107" t="s">
        <v>2030</v>
      </c>
      <c r="D69" s="108" t="s">
        <v>47</v>
      </c>
      <c r="E69" s="465">
        <v>1015.48</v>
      </c>
      <c r="F69" s="466"/>
      <c r="G69" s="109">
        <v>7.03</v>
      </c>
      <c r="H69" s="110">
        <f>G69*E69</f>
        <v>7138.8244000000004</v>
      </c>
      <c r="I69" s="264"/>
      <c r="J69" s="289">
        <f>'BM 01 - RANIEIRI'!J69+'MEDIÇÃO 02 - RANIEIRI'!I69</f>
        <v>0</v>
      </c>
      <c r="K69" s="117">
        <f t="shared" si="3"/>
        <v>0</v>
      </c>
      <c r="L69" s="118">
        <f t="shared" si="4"/>
        <v>0</v>
      </c>
    </row>
    <row r="70" spans="2:15" ht="33.65" customHeight="1" x14ac:dyDescent="0.3">
      <c r="B70" s="115" t="s">
        <v>2031</v>
      </c>
      <c r="C70" s="107" t="s">
        <v>2032</v>
      </c>
      <c r="D70" s="108" t="s">
        <v>47</v>
      </c>
      <c r="E70" s="425">
        <v>790.43</v>
      </c>
      <c r="F70" s="426"/>
      <c r="G70" s="109">
        <v>21.54</v>
      </c>
      <c r="H70" s="110">
        <f>G70*E70</f>
        <v>17025.8622</v>
      </c>
      <c r="I70" s="264"/>
      <c r="J70" s="289">
        <f>'BM 01 - RANIEIRI'!J70+'MEDIÇÃO 02 - RANIEIRI'!I70</f>
        <v>0</v>
      </c>
      <c r="K70" s="117">
        <f t="shared" si="3"/>
        <v>0</v>
      </c>
      <c r="L70" s="118">
        <f t="shared" si="4"/>
        <v>0</v>
      </c>
    </row>
    <row r="71" spans="2:15" ht="37.75" customHeight="1" x14ac:dyDescent="0.3">
      <c r="B71" s="115" t="s">
        <v>2033</v>
      </c>
      <c r="C71" s="119" t="s">
        <v>958</v>
      </c>
      <c r="D71" s="108" t="s">
        <v>47</v>
      </c>
      <c r="E71" s="425">
        <v>225.05</v>
      </c>
      <c r="F71" s="426"/>
      <c r="G71" s="109">
        <v>37.5</v>
      </c>
      <c r="H71" s="110">
        <f>G71*E71</f>
        <v>8439.375</v>
      </c>
      <c r="I71" s="264"/>
      <c r="J71" s="289">
        <f>'BM 01 - RANIEIRI'!J71+'MEDIÇÃO 02 - RANIEIRI'!I71</f>
        <v>0</v>
      </c>
      <c r="K71" s="117">
        <f t="shared" si="3"/>
        <v>0</v>
      </c>
      <c r="L71" s="118">
        <f t="shared" si="4"/>
        <v>0</v>
      </c>
    </row>
    <row r="72" spans="2:15" ht="28" customHeight="1" x14ac:dyDescent="0.3">
      <c r="B72" s="115" t="s">
        <v>2034</v>
      </c>
      <c r="C72" s="119" t="s">
        <v>2035</v>
      </c>
      <c r="D72" s="108" t="s">
        <v>47</v>
      </c>
      <c r="E72" s="425">
        <v>225.05</v>
      </c>
      <c r="F72" s="426"/>
      <c r="G72" s="109">
        <v>85.78</v>
      </c>
      <c r="H72" s="110">
        <f>G72*E72</f>
        <v>19304.789000000001</v>
      </c>
      <c r="I72" s="264"/>
      <c r="J72" s="289">
        <f>'BM 01 - RANIEIRI'!J72+'MEDIÇÃO 02 - RANIEIRI'!I72</f>
        <v>0</v>
      </c>
      <c r="K72" s="117">
        <f t="shared" si="3"/>
        <v>0</v>
      </c>
      <c r="L72" s="118">
        <f t="shared" si="4"/>
        <v>0</v>
      </c>
    </row>
    <row r="73" spans="2:15" s="90" customFormat="1" ht="9.75" customHeight="1" x14ac:dyDescent="0.3">
      <c r="B73" s="135" t="s">
        <v>79</v>
      </c>
      <c r="C73" s="122" t="s">
        <v>1011</v>
      </c>
      <c r="D73" s="123"/>
      <c r="E73" s="457"/>
      <c r="F73" s="458"/>
      <c r="G73" s="124"/>
      <c r="H73" s="125">
        <f>H74+H75+H76+H77+H78+H79</f>
        <v>129157.4213</v>
      </c>
      <c r="I73" s="126"/>
      <c r="J73" s="290"/>
      <c r="K73" s="126"/>
      <c r="L73" s="126"/>
      <c r="M73" s="76"/>
      <c r="N73" s="76"/>
      <c r="O73" s="76"/>
    </row>
    <row r="74" spans="2:15" ht="30.75" customHeight="1" x14ac:dyDescent="0.3">
      <c r="B74" s="115" t="s">
        <v>2036</v>
      </c>
      <c r="C74" s="107" t="s">
        <v>2037</v>
      </c>
      <c r="D74" s="108" t="s">
        <v>94</v>
      </c>
      <c r="E74" s="425">
        <v>2</v>
      </c>
      <c r="F74" s="426"/>
      <c r="G74" s="109">
        <v>2030.89</v>
      </c>
      <c r="H74" s="110">
        <f t="shared" ref="H74:H79" si="7">G74*E74</f>
        <v>4061.78</v>
      </c>
      <c r="I74" s="264"/>
      <c r="J74" s="289">
        <f>'BM 01 - RANIEIRI'!J74+'MEDIÇÃO 02 - RANIEIRI'!I74</f>
        <v>0</v>
      </c>
      <c r="K74" s="117">
        <f t="shared" si="3"/>
        <v>0</v>
      </c>
      <c r="L74" s="118">
        <f t="shared" si="4"/>
        <v>0</v>
      </c>
    </row>
    <row r="75" spans="2:15" ht="34" x14ac:dyDescent="0.3">
      <c r="B75" s="115" t="s">
        <v>2038</v>
      </c>
      <c r="C75" s="107" t="s">
        <v>2039</v>
      </c>
      <c r="D75" s="108" t="s">
        <v>47</v>
      </c>
      <c r="E75" s="425">
        <v>22.8</v>
      </c>
      <c r="F75" s="426"/>
      <c r="G75" s="109">
        <v>929.97</v>
      </c>
      <c r="H75" s="110">
        <f t="shared" si="7"/>
        <v>21203.316000000003</v>
      </c>
      <c r="I75" s="264"/>
      <c r="J75" s="289">
        <f>'BM 01 - RANIEIRI'!J75+'MEDIÇÃO 02 - RANIEIRI'!I75</f>
        <v>0</v>
      </c>
      <c r="K75" s="117">
        <f t="shared" si="3"/>
        <v>0</v>
      </c>
      <c r="L75" s="118">
        <f t="shared" si="4"/>
        <v>0</v>
      </c>
    </row>
    <row r="76" spans="2:15" ht="42.5" x14ac:dyDescent="0.3">
      <c r="B76" s="115" t="s">
        <v>2040</v>
      </c>
      <c r="C76" s="119" t="s">
        <v>2041</v>
      </c>
      <c r="D76" s="108" t="s">
        <v>1031</v>
      </c>
      <c r="E76" s="425">
        <v>20</v>
      </c>
      <c r="F76" s="426"/>
      <c r="G76" s="109">
        <v>1198.99</v>
      </c>
      <c r="H76" s="110">
        <f t="shared" si="7"/>
        <v>23979.8</v>
      </c>
      <c r="I76" s="264"/>
      <c r="J76" s="289">
        <f>'BM 01 - RANIEIRI'!J76+'MEDIÇÃO 02 - RANIEIRI'!I76</f>
        <v>0</v>
      </c>
      <c r="K76" s="117">
        <f t="shared" si="3"/>
        <v>0</v>
      </c>
      <c r="L76" s="118">
        <f t="shared" si="4"/>
        <v>0</v>
      </c>
    </row>
    <row r="77" spans="2:15" ht="42.5" customHeight="1" x14ac:dyDescent="0.3">
      <c r="B77" s="127" t="s">
        <v>2042</v>
      </c>
      <c r="C77" s="107" t="s">
        <v>2043</v>
      </c>
      <c r="D77" s="108" t="s">
        <v>1031</v>
      </c>
      <c r="E77" s="425">
        <v>1</v>
      </c>
      <c r="F77" s="426"/>
      <c r="G77" s="109">
        <v>945.98</v>
      </c>
      <c r="H77" s="110">
        <f t="shared" si="7"/>
        <v>945.98</v>
      </c>
      <c r="I77" s="264"/>
      <c r="J77" s="289">
        <f>'BM 01 - RANIEIRI'!J77+'MEDIÇÃO 02 - RANIEIRI'!I77</f>
        <v>0</v>
      </c>
      <c r="K77" s="117">
        <f t="shared" si="3"/>
        <v>0</v>
      </c>
      <c r="L77" s="118">
        <f t="shared" si="4"/>
        <v>0</v>
      </c>
    </row>
    <row r="78" spans="2:15" ht="19.75" customHeight="1" x14ac:dyDescent="0.3">
      <c r="B78" s="127" t="s">
        <v>2044</v>
      </c>
      <c r="C78" s="119" t="s">
        <v>2045</v>
      </c>
      <c r="D78" s="108" t="s">
        <v>47</v>
      </c>
      <c r="E78" s="425">
        <v>41.11</v>
      </c>
      <c r="F78" s="426"/>
      <c r="G78" s="109">
        <v>1619.23</v>
      </c>
      <c r="H78" s="110">
        <f t="shared" si="7"/>
        <v>66566.545299999998</v>
      </c>
      <c r="I78" s="264"/>
      <c r="J78" s="289">
        <f>'BM 01 - RANIEIRI'!J78+'MEDIÇÃO 02 - RANIEIRI'!I78</f>
        <v>0</v>
      </c>
      <c r="K78" s="117">
        <f t="shared" si="3"/>
        <v>0</v>
      </c>
      <c r="L78" s="118">
        <f t="shared" si="4"/>
        <v>0</v>
      </c>
    </row>
    <row r="79" spans="2:15" ht="34.25" customHeight="1" x14ac:dyDescent="0.3">
      <c r="B79" s="127" t="s">
        <v>2046</v>
      </c>
      <c r="C79" s="107" t="s">
        <v>2047</v>
      </c>
      <c r="D79" s="108" t="s">
        <v>94</v>
      </c>
      <c r="E79" s="425">
        <v>2</v>
      </c>
      <c r="F79" s="426"/>
      <c r="G79" s="109">
        <v>6200</v>
      </c>
      <c r="H79" s="110">
        <f t="shared" si="7"/>
        <v>12400</v>
      </c>
      <c r="I79" s="264"/>
      <c r="J79" s="289">
        <f>'BM 01 - RANIEIRI'!J79+'MEDIÇÃO 02 - RANIEIRI'!I79</f>
        <v>0</v>
      </c>
      <c r="K79" s="117">
        <f t="shared" si="3"/>
        <v>0</v>
      </c>
      <c r="L79" s="118">
        <f t="shared" si="4"/>
        <v>0</v>
      </c>
    </row>
    <row r="80" spans="2:15" s="90" customFormat="1" ht="12.5" customHeight="1" x14ac:dyDescent="0.3">
      <c r="B80" s="121" t="s">
        <v>85</v>
      </c>
      <c r="C80" s="122" t="s">
        <v>2048</v>
      </c>
      <c r="D80" s="136"/>
      <c r="E80" s="457"/>
      <c r="F80" s="458"/>
      <c r="G80" s="124"/>
      <c r="H80" s="125">
        <f>SUM(H81:H86)</f>
        <v>39111.371500000001</v>
      </c>
      <c r="I80" s="126"/>
      <c r="J80" s="290"/>
      <c r="K80" s="126"/>
      <c r="L80" s="126"/>
      <c r="M80" s="76"/>
      <c r="N80" s="76"/>
      <c r="O80" s="76"/>
    </row>
    <row r="81" spans="2:15" ht="17" x14ac:dyDescent="0.3">
      <c r="B81" s="127" t="s">
        <v>2049</v>
      </c>
      <c r="C81" s="119" t="s">
        <v>2050</v>
      </c>
      <c r="D81" s="108" t="s">
        <v>47</v>
      </c>
      <c r="E81" s="425">
        <v>790.43</v>
      </c>
      <c r="F81" s="426"/>
      <c r="G81" s="109">
        <v>3.31</v>
      </c>
      <c r="H81" s="110">
        <f t="shared" ref="H81:H86" si="8">G81*E81</f>
        <v>2616.3233</v>
      </c>
      <c r="I81" s="264"/>
      <c r="J81" s="289">
        <f>'BM 01 - RANIEIRI'!J81+'MEDIÇÃO 02 - RANIEIRI'!I81</f>
        <v>0</v>
      </c>
      <c r="K81" s="117">
        <f t="shared" si="3"/>
        <v>0</v>
      </c>
      <c r="L81" s="118">
        <f t="shared" si="4"/>
        <v>0</v>
      </c>
    </row>
    <row r="82" spans="2:15" ht="17" x14ac:dyDescent="0.3">
      <c r="B82" s="127" t="s">
        <v>2051</v>
      </c>
      <c r="C82" s="119" t="s">
        <v>2052</v>
      </c>
      <c r="D82" s="108" t="s">
        <v>47</v>
      </c>
      <c r="E82" s="425">
        <v>790.43</v>
      </c>
      <c r="F82" s="426"/>
      <c r="G82" s="109">
        <v>10.5</v>
      </c>
      <c r="H82" s="110">
        <f t="shared" si="8"/>
        <v>8299.5149999999994</v>
      </c>
      <c r="I82" s="264"/>
      <c r="J82" s="289">
        <f>'BM 01 - RANIEIRI'!J82+'MEDIÇÃO 02 - RANIEIRI'!I82</f>
        <v>0</v>
      </c>
      <c r="K82" s="117">
        <f t="shared" si="3"/>
        <v>0</v>
      </c>
      <c r="L82" s="118">
        <f t="shared" si="4"/>
        <v>0</v>
      </c>
    </row>
    <row r="83" spans="2:15" ht="17" x14ac:dyDescent="0.3">
      <c r="B83" s="127" t="s">
        <v>2053</v>
      </c>
      <c r="C83" s="119" t="s">
        <v>2054</v>
      </c>
      <c r="D83" s="108" t="s">
        <v>47</v>
      </c>
      <c r="E83" s="425">
        <v>790.43</v>
      </c>
      <c r="F83" s="426"/>
      <c r="G83" s="109">
        <v>11.5</v>
      </c>
      <c r="H83" s="110">
        <f t="shared" si="8"/>
        <v>9089.9449999999997</v>
      </c>
      <c r="I83" s="264"/>
      <c r="J83" s="289">
        <f>'BM 01 - RANIEIRI'!J83+'MEDIÇÃO 02 - RANIEIRI'!I83</f>
        <v>0</v>
      </c>
      <c r="K83" s="117">
        <f t="shared" si="3"/>
        <v>0</v>
      </c>
      <c r="L83" s="118">
        <f t="shared" si="4"/>
        <v>0</v>
      </c>
    </row>
    <row r="84" spans="2:15" ht="17" x14ac:dyDescent="0.3">
      <c r="B84" s="127" t="s">
        <v>2055</v>
      </c>
      <c r="C84" s="119" t="s">
        <v>2056</v>
      </c>
      <c r="D84" s="108" t="s">
        <v>47</v>
      </c>
      <c r="E84" s="425">
        <v>491.02</v>
      </c>
      <c r="F84" s="426"/>
      <c r="G84" s="109">
        <v>3.73</v>
      </c>
      <c r="H84" s="110">
        <f t="shared" si="8"/>
        <v>1831.5046</v>
      </c>
      <c r="I84" s="264"/>
      <c r="J84" s="289">
        <f>'BM 01 - RANIEIRI'!J84+'MEDIÇÃO 02 - RANIEIRI'!I84</f>
        <v>0</v>
      </c>
      <c r="K84" s="117">
        <f t="shared" si="3"/>
        <v>0</v>
      </c>
      <c r="L84" s="118">
        <f t="shared" si="4"/>
        <v>0</v>
      </c>
    </row>
    <row r="85" spans="2:15" ht="17" x14ac:dyDescent="0.3">
      <c r="B85" s="127" t="s">
        <v>2057</v>
      </c>
      <c r="C85" s="119" t="s">
        <v>2058</v>
      </c>
      <c r="D85" s="108" t="s">
        <v>47</v>
      </c>
      <c r="E85" s="425">
        <v>491.02</v>
      </c>
      <c r="F85" s="426"/>
      <c r="G85" s="109">
        <v>20.54</v>
      </c>
      <c r="H85" s="110">
        <f t="shared" si="8"/>
        <v>10085.550799999999</v>
      </c>
      <c r="I85" s="264"/>
      <c r="J85" s="289">
        <f>'BM 01 - RANIEIRI'!J85+'MEDIÇÃO 02 - RANIEIRI'!I85</f>
        <v>0</v>
      </c>
      <c r="K85" s="117">
        <f t="shared" si="3"/>
        <v>0</v>
      </c>
      <c r="L85" s="118">
        <f t="shared" si="4"/>
        <v>0</v>
      </c>
    </row>
    <row r="86" spans="2:15" ht="17" x14ac:dyDescent="0.3">
      <c r="B86" s="127" t="s">
        <v>2059</v>
      </c>
      <c r="C86" s="119" t="s">
        <v>2060</v>
      </c>
      <c r="D86" s="108" t="s">
        <v>47</v>
      </c>
      <c r="E86" s="425">
        <v>491.02</v>
      </c>
      <c r="F86" s="426"/>
      <c r="G86" s="109">
        <v>14.64</v>
      </c>
      <c r="H86" s="110">
        <f t="shared" si="8"/>
        <v>7188.5328</v>
      </c>
      <c r="I86" s="264"/>
      <c r="J86" s="289">
        <f>'BM 01 - RANIEIRI'!J86+'MEDIÇÃO 02 - RANIEIRI'!I86</f>
        <v>0</v>
      </c>
      <c r="K86" s="117">
        <f t="shared" si="3"/>
        <v>0</v>
      </c>
      <c r="L86" s="118">
        <f t="shared" si="4"/>
        <v>0</v>
      </c>
    </row>
    <row r="87" spans="2:15" s="90" customFormat="1" ht="11.5" customHeight="1" x14ac:dyDescent="0.3">
      <c r="B87" s="121" t="s">
        <v>92</v>
      </c>
      <c r="C87" s="122" t="s">
        <v>1093</v>
      </c>
      <c r="D87" s="136"/>
      <c r="E87" s="457"/>
      <c r="F87" s="458"/>
      <c r="G87" s="124"/>
      <c r="H87" s="125">
        <f>SUM(H88:H95)</f>
        <v>67996.722399999999</v>
      </c>
      <c r="I87" s="126"/>
      <c r="J87" s="290"/>
      <c r="K87" s="126"/>
      <c r="L87" s="126"/>
      <c r="M87" s="76"/>
      <c r="N87" s="76"/>
      <c r="O87" s="76"/>
    </row>
    <row r="88" spans="2:15" ht="28.75" customHeight="1" x14ac:dyDescent="0.3">
      <c r="B88" s="127" t="s">
        <v>2061</v>
      </c>
      <c r="C88" s="119" t="s">
        <v>2062</v>
      </c>
      <c r="D88" s="108" t="s">
        <v>47</v>
      </c>
      <c r="E88" s="425">
        <v>717.24</v>
      </c>
      <c r="F88" s="426"/>
      <c r="G88" s="109">
        <v>6.57</v>
      </c>
      <c r="H88" s="110">
        <f t="shared" ref="H88:H95" si="9">G88*E88</f>
        <v>4712.2668000000003</v>
      </c>
      <c r="I88" s="264"/>
      <c r="J88" s="289">
        <f>'BM 01 - RANIEIRI'!J88+'MEDIÇÃO 02 - RANIEIRI'!I88</f>
        <v>0</v>
      </c>
      <c r="K88" s="117">
        <f t="shared" si="3"/>
        <v>0</v>
      </c>
      <c r="L88" s="118">
        <f t="shared" si="4"/>
        <v>0</v>
      </c>
    </row>
    <row r="89" spans="2:15" ht="34.25" customHeight="1" x14ac:dyDescent="0.3">
      <c r="B89" s="127" t="s">
        <v>2063</v>
      </c>
      <c r="C89" s="119" t="s">
        <v>2064</v>
      </c>
      <c r="D89" s="108" t="s">
        <v>47</v>
      </c>
      <c r="E89" s="425">
        <v>717.24</v>
      </c>
      <c r="F89" s="426"/>
      <c r="G89" s="109">
        <v>32.25</v>
      </c>
      <c r="H89" s="110">
        <f t="shared" si="9"/>
        <v>23130.99</v>
      </c>
      <c r="I89" s="264"/>
      <c r="J89" s="289">
        <f>'BM 01 - RANIEIRI'!J89+'MEDIÇÃO 02 - RANIEIRI'!I89</f>
        <v>0</v>
      </c>
      <c r="K89" s="117">
        <f t="shared" si="3"/>
        <v>0</v>
      </c>
      <c r="L89" s="118">
        <f t="shared" si="4"/>
        <v>0</v>
      </c>
    </row>
    <row r="90" spans="2:15" x14ac:dyDescent="0.3">
      <c r="B90" s="127" t="s">
        <v>2065</v>
      </c>
      <c r="C90" s="119" t="s">
        <v>2066</v>
      </c>
      <c r="D90" s="108" t="s">
        <v>47</v>
      </c>
      <c r="E90" s="425">
        <v>59.83</v>
      </c>
      <c r="F90" s="426"/>
      <c r="G90" s="109">
        <v>147.85</v>
      </c>
      <c r="H90" s="110">
        <f t="shared" si="9"/>
        <v>8845.8654999999999</v>
      </c>
      <c r="I90" s="264"/>
      <c r="J90" s="289">
        <f>'BM 01 - RANIEIRI'!J90+'MEDIÇÃO 02 - RANIEIRI'!I90</f>
        <v>0</v>
      </c>
      <c r="K90" s="117">
        <f t="shared" si="3"/>
        <v>0</v>
      </c>
      <c r="L90" s="118">
        <f t="shared" si="4"/>
        <v>0</v>
      </c>
    </row>
    <row r="91" spans="2:15" ht="30.75" customHeight="1" x14ac:dyDescent="0.3">
      <c r="B91" s="127" t="s">
        <v>2067</v>
      </c>
      <c r="C91" s="119" t="s">
        <v>2068</v>
      </c>
      <c r="D91" s="108" t="s">
        <v>47</v>
      </c>
      <c r="E91" s="425">
        <v>80.44</v>
      </c>
      <c r="F91" s="426"/>
      <c r="G91" s="109">
        <v>15.22</v>
      </c>
      <c r="H91" s="110">
        <f t="shared" si="9"/>
        <v>1224.2968000000001</v>
      </c>
      <c r="I91" s="264"/>
      <c r="J91" s="289">
        <f>'BM 01 - RANIEIRI'!J91+'MEDIÇÃO 02 - RANIEIRI'!I91</f>
        <v>0</v>
      </c>
      <c r="K91" s="117">
        <f t="shared" ref="K91:K154" si="10">I91*G91</f>
        <v>0</v>
      </c>
      <c r="L91" s="118">
        <f t="shared" ref="L91:L154" si="11">J91*G91</f>
        <v>0</v>
      </c>
    </row>
    <row r="92" spans="2:15" ht="30.75" customHeight="1" x14ac:dyDescent="0.3">
      <c r="B92" s="127" t="s">
        <v>2069</v>
      </c>
      <c r="C92" s="119" t="s">
        <v>2070</v>
      </c>
      <c r="D92" s="108" t="s">
        <v>47</v>
      </c>
      <c r="E92" s="425">
        <v>30.4</v>
      </c>
      <c r="F92" s="426"/>
      <c r="G92" s="109">
        <v>297.56</v>
      </c>
      <c r="H92" s="110">
        <f t="shared" si="9"/>
        <v>9045.8240000000005</v>
      </c>
      <c r="I92" s="264"/>
      <c r="J92" s="289">
        <f>'BM 01 - RANIEIRI'!J92+'MEDIÇÃO 02 - RANIEIRI'!I92</f>
        <v>0</v>
      </c>
      <c r="K92" s="117">
        <f t="shared" si="10"/>
        <v>0</v>
      </c>
      <c r="L92" s="118">
        <f t="shared" si="11"/>
        <v>0</v>
      </c>
    </row>
    <row r="93" spans="2:15" ht="17" x14ac:dyDescent="0.3">
      <c r="B93" s="127" t="s">
        <v>2071</v>
      </c>
      <c r="C93" s="119" t="s">
        <v>2050</v>
      </c>
      <c r="D93" s="108" t="s">
        <v>47</v>
      </c>
      <c r="E93" s="425">
        <v>546.57000000000005</v>
      </c>
      <c r="F93" s="426"/>
      <c r="G93" s="109">
        <v>3.31</v>
      </c>
      <c r="H93" s="110">
        <f t="shared" si="9"/>
        <v>1809.1467000000002</v>
      </c>
      <c r="I93" s="264"/>
      <c r="J93" s="289">
        <f>'BM 01 - RANIEIRI'!J93+'MEDIÇÃO 02 - RANIEIRI'!I93</f>
        <v>0</v>
      </c>
      <c r="K93" s="117">
        <f t="shared" si="10"/>
        <v>0</v>
      </c>
      <c r="L93" s="118">
        <f t="shared" si="11"/>
        <v>0</v>
      </c>
    </row>
    <row r="94" spans="2:15" ht="17" x14ac:dyDescent="0.3">
      <c r="B94" s="127" t="s">
        <v>2072</v>
      </c>
      <c r="C94" s="119" t="s">
        <v>2073</v>
      </c>
      <c r="D94" s="108" t="s">
        <v>47</v>
      </c>
      <c r="E94" s="425">
        <v>546.57000000000005</v>
      </c>
      <c r="F94" s="426"/>
      <c r="G94" s="109">
        <v>20.54</v>
      </c>
      <c r="H94" s="110">
        <f t="shared" si="9"/>
        <v>11226.5478</v>
      </c>
      <c r="I94" s="264"/>
      <c r="J94" s="289">
        <f>'BM 01 - RANIEIRI'!J94+'MEDIÇÃO 02 - RANIEIRI'!I94</f>
        <v>0</v>
      </c>
      <c r="K94" s="117">
        <f t="shared" si="10"/>
        <v>0</v>
      </c>
      <c r="L94" s="118">
        <f t="shared" si="11"/>
        <v>0</v>
      </c>
    </row>
    <row r="95" spans="2:15" ht="17" x14ac:dyDescent="0.3">
      <c r="B95" s="127" t="s">
        <v>2074</v>
      </c>
      <c r="C95" s="119" t="s">
        <v>2054</v>
      </c>
      <c r="D95" s="108" t="s">
        <v>47</v>
      </c>
      <c r="E95" s="425">
        <v>546.57000000000005</v>
      </c>
      <c r="F95" s="426"/>
      <c r="G95" s="109">
        <v>14.64</v>
      </c>
      <c r="H95" s="110">
        <f t="shared" si="9"/>
        <v>8001.7848000000013</v>
      </c>
      <c r="I95" s="264"/>
      <c r="J95" s="289">
        <f>'BM 01 - RANIEIRI'!J95+'MEDIÇÃO 02 - RANIEIRI'!I95</f>
        <v>0</v>
      </c>
      <c r="K95" s="117">
        <f t="shared" si="10"/>
        <v>0</v>
      </c>
      <c r="L95" s="118">
        <f t="shared" si="11"/>
        <v>0</v>
      </c>
    </row>
    <row r="96" spans="2:15" s="90" customFormat="1" ht="11.5" customHeight="1" x14ac:dyDescent="0.3">
      <c r="B96" s="121" t="s">
        <v>99</v>
      </c>
      <c r="C96" s="122" t="s">
        <v>2075</v>
      </c>
      <c r="D96" s="136"/>
      <c r="E96" s="457"/>
      <c r="F96" s="458"/>
      <c r="G96" s="124"/>
      <c r="H96" s="125">
        <f>SUM(H97:H124)</f>
        <v>35834.100400000003</v>
      </c>
      <c r="I96" s="126"/>
      <c r="J96" s="290"/>
      <c r="K96" s="126"/>
      <c r="L96" s="126"/>
      <c r="M96" s="76"/>
      <c r="N96" s="76"/>
      <c r="O96" s="76"/>
    </row>
    <row r="97" spans="2:17" ht="17" x14ac:dyDescent="0.3">
      <c r="B97" s="137" t="s">
        <v>2076</v>
      </c>
      <c r="C97" s="119" t="s">
        <v>2077</v>
      </c>
      <c r="D97" s="108" t="s">
        <v>1031</v>
      </c>
      <c r="E97" s="425">
        <v>53</v>
      </c>
      <c r="F97" s="426"/>
      <c r="G97" s="109">
        <v>13.66</v>
      </c>
      <c r="H97" s="110">
        <f t="shared" ref="H97:H124" si="12">G97*E97</f>
        <v>723.98</v>
      </c>
      <c r="I97" s="264"/>
      <c r="J97" s="289">
        <f>'BM 01 - RANIEIRI'!J97+'MEDIÇÃO 02 - RANIEIRI'!I97</f>
        <v>0</v>
      </c>
      <c r="K97" s="117">
        <f t="shared" si="10"/>
        <v>0</v>
      </c>
      <c r="L97" s="118">
        <f t="shared" si="11"/>
        <v>0</v>
      </c>
    </row>
    <row r="98" spans="2:17" ht="17" x14ac:dyDescent="0.3">
      <c r="B98" s="137" t="s">
        <v>2078</v>
      </c>
      <c r="C98" s="119" t="s">
        <v>2079</v>
      </c>
      <c r="D98" s="108" t="s">
        <v>1031</v>
      </c>
      <c r="E98" s="425">
        <v>62</v>
      </c>
      <c r="F98" s="426"/>
      <c r="G98" s="109">
        <v>13.02</v>
      </c>
      <c r="H98" s="110">
        <f t="shared" si="12"/>
        <v>807.24</v>
      </c>
      <c r="I98" s="264"/>
      <c r="J98" s="289">
        <f>'BM 01 - RANIEIRI'!J98+'MEDIÇÃO 02 - RANIEIRI'!I98</f>
        <v>0</v>
      </c>
      <c r="K98" s="117">
        <f t="shared" si="10"/>
        <v>0</v>
      </c>
      <c r="L98" s="118">
        <f t="shared" si="11"/>
        <v>0</v>
      </c>
    </row>
    <row r="99" spans="2:17" ht="17" x14ac:dyDescent="0.3">
      <c r="B99" s="138" t="s">
        <v>2080</v>
      </c>
      <c r="C99" s="119" t="s">
        <v>2081</v>
      </c>
      <c r="D99" s="108" t="s">
        <v>87</v>
      </c>
      <c r="E99" s="425">
        <v>782.4</v>
      </c>
      <c r="F99" s="426"/>
      <c r="G99" s="109">
        <v>3.22</v>
      </c>
      <c r="H99" s="110">
        <f t="shared" si="12"/>
        <v>2519.328</v>
      </c>
      <c r="I99" s="264"/>
      <c r="J99" s="289">
        <f>'BM 01 - RANIEIRI'!J99+'MEDIÇÃO 02 - RANIEIRI'!I99</f>
        <v>0</v>
      </c>
      <c r="K99" s="117">
        <f t="shared" si="10"/>
        <v>0</v>
      </c>
      <c r="L99" s="118">
        <f t="shared" si="11"/>
        <v>0</v>
      </c>
    </row>
    <row r="100" spans="2:17" ht="17" x14ac:dyDescent="0.3">
      <c r="B100" s="106" t="s">
        <v>2082</v>
      </c>
      <c r="C100" s="119" t="s">
        <v>2083</v>
      </c>
      <c r="D100" s="108" t="s">
        <v>87</v>
      </c>
      <c r="E100" s="425">
        <v>895.4</v>
      </c>
      <c r="F100" s="426"/>
      <c r="G100" s="109">
        <v>4.75</v>
      </c>
      <c r="H100" s="110">
        <f t="shared" si="12"/>
        <v>4253.1499999999996</v>
      </c>
      <c r="I100" s="264"/>
      <c r="J100" s="289">
        <f>'BM 01 - RANIEIRI'!J100+'MEDIÇÃO 02 - RANIEIRI'!I100</f>
        <v>0</v>
      </c>
      <c r="K100" s="117">
        <f t="shared" si="10"/>
        <v>0</v>
      </c>
      <c r="L100" s="118">
        <f t="shared" si="11"/>
        <v>0</v>
      </c>
    </row>
    <row r="101" spans="2:17" ht="17" x14ac:dyDescent="0.3">
      <c r="B101" s="106" t="s">
        <v>2084</v>
      </c>
      <c r="C101" s="119" t="s">
        <v>2085</v>
      </c>
      <c r="D101" s="108" t="s">
        <v>87</v>
      </c>
      <c r="E101" s="425">
        <v>378.7</v>
      </c>
      <c r="F101" s="426"/>
      <c r="G101" s="109">
        <v>6.47</v>
      </c>
      <c r="H101" s="110">
        <f t="shared" si="12"/>
        <v>2450.1889999999999</v>
      </c>
      <c r="I101" s="264"/>
      <c r="J101" s="289">
        <f>'BM 01 - RANIEIRI'!J101+'MEDIÇÃO 02 - RANIEIRI'!I101</f>
        <v>0</v>
      </c>
      <c r="K101" s="117">
        <f t="shared" si="10"/>
        <v>0</v>
      </c>
      <c r="L101" s="118">
        <f t="shared" si="11"/>
        <v>0</v>
      </c>
    </row>
    <row r="102" spans="2:17" ht="17" x14ac:dyDescent="0.3">
      <c r="B102" s="106" t="s">
        <v>2086</v>
      </c>
      <c r="C102" s="119" t="s">
        <v>2087</v>
      </c>
      <c r="D102" s="108" t="s">
        <v>87</v>
      </c>
      <c r="E102" s="425">
        <v>103.6</v>
      </c>
      <c r="F102" s="426"/>
      <c r="G102" s="109">
        <v>8.0299999999999994</v>
      </c>
      <c r="H102" s="110">
        <f t="shared" si="12"/>
        <v>831.9079999999999</v>
      </c>
      <c r="I102" s="264"/>
      <c r="J102" s="289">
        <f>'BM 01 - RANIEIRI'!J102+'MEDIÇÃO 02 - RANIEIRI'!I102</f>
        <v>0</v>
      </c>
      <c r="K102" s="117">
        <f t="shared" si="10"/>
        <v>0</v>
      </c>
      <c r="L102" s="118">
        <f t="shared" si="11"/>
        <v>0</v>
      </c>
    </row>
    <row r="103" spans="2:17" ht="17" x14ac:dyDescent="0.3">
      <c r="B103" s="106" t="s">
        <v>2088</v>
      </c>
      <c r="C103" s="119" t="s">
        <v>2089</v>
      </c>
      <c r="D103" s="108" t="s">
        <v>87</v>
      </c>
      <c r="E103" s="425">
        <v>131.1</v>
      </c>
      <c r="F103" s="426"/>
      <c r="G103" s="109">
        <v>9.5</v>
      </c>
      <c r="H103" s="110">
        <f t="shared" si="12"/>
        <v>1245.45</v>
      </c>
      <c r="I103" s="264"/>
      <c r="J103" s="289">
        <f>'BM 01 - RANIEIRI'!J103+'MEDIÇÃO 02 - RANIEIRI'!I103</f>
        <v>0</v>
      </c>
      <c r="K103" s="117">
        <f t="shared" si="10"/>
        <v>0</v>
      </c>
      <c r="L103" s="118">
        <f t="shared" si="11"/>
        <v>0</v>
      </c>
    </row>
    <row r="104" spans="2:17" s="76" customFormat="1" ht="17" x14ac:dyDescent="0.3">
      <c r="B104" s="106" t="s">
        <v>2090</v>
      </c>
      <c r="C104" s="119" t="s">
        <v>2091</v>
      </c>
      <c r="D104" s="108" t="s">
        <v>87</v>
      </c>
      <c r="E104" s="425">
        <v>20.3</v>
      </c>
      <c r="F104" s="426"/>
      <c r="G104" s="109">
        <v>17.95</v>
      </c>
      <c r="H104" s="110">
        <f t="shared" si="12"/>
        <v>364.38499999999999</v>
      </c>
      <c r="I104" s="264"/>
      <c r="J104" s="289">
        <f>'BM 01 - RANIEIRI'!J104+'MEDIÇÃO 02 - RANIEIRI'!I104</f>
        <v>0</v>
      </c>
      <c r="K104" s="117">
        <f t="shared" si="10"/>
        <v>0</v>
      </c>
      <c r="L104" s="118">
        <f t="shared" si="11"/>
        <v>0</v>
      </c>
      <c r="P104" s="72"/>
      <c r="Q104" s="72"/>
    </row>
    <row r="105" spans="2:17" s="76" customFormat="1" ht="17" x14ac:dyDescent="0.3">
      <c r="B105" s="106" t="s">
        <v>2092</v>
      </c>
      <c r="C105" s="119" t="s">
        <v>2093</v>
      </c>
      <c r="D105" s="108" t="s">
        <v>87</v>
      </c>
      <c r="E105" s="425">
        <v>81.2</v>
      </c>
      <c r="F105" s="426"/>
      <c r="G105" s="109">
        <v>28.5</v>
      </c>
      <c r="H105" s="110">
        <f t="shared" si="12"/>
        <v>2314.2000000000003</v>
      </c>
      <c r="I105" s="264"/>
      <c r="J105" s="289">
        <f>'BM 01 - RANIEIRI'!J105+'MEDIÇÃO 02 - RANIEIRI'!I105</f>
        <v>0</v>
      </c>
      <c r="K105" s="117">
        <f t="shared" si="10"/>
        <v>0</v>
      </c>
      <c r="L105" s="118">
        <f t="shared" si="11"/>
        <v>0</v>
      </c>
      <c r="P105" s="72"/>
      <c r="Q105" s="72"/>
    </row>
    <row r="106" spans="2:17" s="76" customFormat="1" ht="22.75" customHeight="1" x14ac:dyDescent="0.3">
      <c r="B106" s="139">
        <v>40188</v>
      </c>
      <c r="C106" s="119" t="s">
        <v>2094</v>
      </c>
      <c r="D106" s="108" t="s">
        <v>1031</v>
      </c>
      <c r="E106" s="425">
        <v>3</v>
      </c>
      <c r="F106" s="426"/>
      <c r="G106" s="109">
        <v>111.45</v>
      </c>
      <c r="H106" s="110">
        <f t="shared" si="12"/>
        <v>334.35</v>
      </c>
      <c r="I106" s="264"/>
      <c r="J106" s="289">
        <f>'BM 01 - RANIEIRI'!J106+'MEDIÇÃO 02 - RANIEIRI'!I106</f>
        <v>0</v>
      </c>
      <c r="K106" s="117">
        <f t="shared" si="10"/>
        <v>0</v>
      </c>
      <c r="L106" s="118">
        <f t="shared" si="11"/>
        <v>0</v>
      </c>
      <c r="P106" s="72"/>
      <c r="Q106" s="72"/>
    </row>
    <row r="107" spans="2:17" s="76" customFormat="1" ht="19.75" customHeight="1" x14ac:dyDescent="0.3">
      <c r="B107" s="139">
        <v>40553</v>
      </c>
      <c r="C107" s="119" t="s">
        <v>2095</v>
      </c>
      <c r="D107" s="108" t="s">
        <v>1031</v>
      </c>
      <c r="E107" s="425">
        <v>27</v>
      </c>
      <c r="F107" s="426"/>
      <c r="G107" s="109">
        <v>18.420000000000002</v>
      </c>
      <c r="H107" s="110">
        <f t="shared" si="12"/>
        <v>497.34000000000003</v>
      </c>
      <c r="I107" s="264"/>
      <c r="J107" s="289">
        <f>'BM 01 - RANIEIRI'!J107+'MEDIÇÃO 02 - RANIEIRI'!I107</f>
        <v>0</v>
      </c>
      <c r="K107" s="117">
        <f t="shared" si="10"/>
        <v>0</v>
      </c>
      <c r="L107" s="118">
        <f t="shared" si="11"/>
        <v>0</v>
      </c>
      <c r="P107" s="72"/>
      <c r="Q107" s="72"/>
    </row>
    <row r="108" spans="2:17" s="76" customFormat="1" ht="19.25" customHeight="1" x14ac:dyDescent="0.3">
      <c r="B108" s="139">
        <v>40918</v>
      </c>
      <c r="C108" s="119" t="s">
        <v>2096</v>
      </c>
      <c r="D108" s="108" t="s">
        <v>1031</v>
      </c>
      <c r="E108" s="425">
        <v>1</v>
      </c>
      <c r="F108" s="426"/>
      <c r="G108" s="109">
        <v>23.97</v>
      </c>
      <c r="H108" s="110">
        <f t="shared" si="12"/>
        <v>23.97</v>
      </c>
      <c r="I108" s="264"/>
      <c r="J108" s="289">
        <f>'BM 01 - RANIEIRI'!J108+'MEDIÇÃO 02 - RANIEIRI'!I108</f>
        <v>0</v>
      </c>
      <c r="K108" s="117">
        <f t="shared" si="10"/>
        <v>0</v>
      </c>
      <c r="L108" s="118">
        <f t="shared" si="11"/>
        <v>0</v>
      </c>
      <c r="P108" s="72"/>
      <c r="Q108" s="72"/>
    </row>
    <row r="109" spans="2:17" s="76" customFormat="1" ht="21.65" customHeight="1" x14ac:dyDescent="0.3">
      <c r="B109" s="139">
        <v>41284</v>
      </c>
      <c r="C109" s="119" t="s">
        <v>2097</v>
      </c>
      <c r="D109" s="108" t="s">
        <v>1031</v>
      </c>
      <c r="E109" s="425">
        <v>1</v>
      </c>
      <c r="F109" s="426"/>
      <c r="G109" s="109">
        <v>195</v>
      </c>
      <c r="H109" s="110">
        <f t="shared" si="12"/>
        <v>195</v>
      </c>
      <c r="I109" s="264"/>
      <c r="J109" s="289">
        <f>'BM 01 - RANIEIRI'!J109+'MEDIÇÃO 02 - RANIEIRI'!I109</f>
        <v>0</v>
      </c>
      <c r="K109" s="117">
        <f t="shared" si="10"/>
        <v>0</v>
      </c>
      <c r="L109" s="118">
        <f t="shared" si="11"/>
        <v>0</v>
      </c>
      <c r="P109" s="72"/>
      <c r="Q109" s="72"/>
    </row>
    <row r="110" spans="2:17" s="76" customFormat="1" ht="19.5" customHeight="1" x14ac:dyDescent="0.3">
      <c r="B110" s="139">
        <v>41649</v>
      </c>
      <c r="C110" s="107" t="s">
        <v>2098</v>
      </c>
      <c r="D110" s="108" t="s">
        <v>1031</v>
      </c>
      <c r="E110" s="425">
        <v>28</v>
      </c>
      <c r="F110" s="426"/>
      <c r="G110" s="109">
        <v>30.46</v>
      </c>
      <c r="H110" s="110">
        <f t="shared" si="12"/>
        <v>852.88</v>
      </c>
      <c r="I110" s="264"/>
      <c r="J110" s="289">
        <f>'BM 01 - RANIEIRI'!J110+'MEDIÇÃO 02 - RANIEIRI'!I110</f>
        <v>0</v>
      </c>
      <c r="K110" s="117">
        <f t="shared" si="10"/>
        <v>0</v>
      </c>
      <c r="L110" s="118">
        <f t="shared" si="11"/>
        <v>0</v>
      </c>
      <c r="P110" s="72"/>
      <c r="Q110" s="72"/>
    </row>
    <row r="111" spans="2:17" s="76" customFormat="1" ht="19.5" customHeight="1" x14ac:dyDescent="0.3">
      <c r="B111" s="139">
        <v>42014</v>
      </c>
      <c r="C111" s="119" t="s">
        <v>2099</v>
      </c>
      <c r="D111" s="108" t="s">
        <v>1031</v>
      </c>
      <c r="E111" s="425">
        <v>1</v>
      </c>
      <c r="F111" s="426"/>
      <c r="G111" s="109">
        <v>82.48</v>
      </c>
      <c r="H111" s="110">
        <f t="shared" si="12"/>
        <v>82.48</v>
      </c>
      <c r="I111" s="264"/>
      <c r="J111" s="289">
        <f>'BM 01 - RANIEIRI'!J111+'MEDIÇÃO 02 - RANIEIRI'!I111</f>
        <v>0</v>
      </c>
      <c r="K111" s="117">
        <f t="shared" si="10"/>
        <v>0</v>
      </c>
      <c r="L111" s="118">
        <f t="shared" si="11"/>
        <v>0</v>
      </c>
      <c r="P111" s="72"/>
      <c r="Q111" s="72"/>
    </row>
    <row r="112" spans="2:17" s="76" customFormat="1" ht="23.4" customHeight="1" x14ac:dyDescent="0.3">
      <c r="B112" s="120">
        <v>42379</v>
      </c>
      <c r="C112" s="119" t="s">
        <v>2100</v>
      </c>
      <c r="D112" s="108" t="s">
        <v>1031</v>
      </c>
      <c r="E112" s="425">
        <v>56</v>
      </c>
      <c r="F112" s="426"/>
      <c r="G112" s="109">
        <v>32.119999999999997</v>
      </c>
      <c r="H112" s="110">
        <f t="shared" si="12"/>
        <v>1798.7199999999998</v>
      </c>
      <c r="I112" s="264"/>
      <c r="J112" s="289">
        <f>'BM 01 - RANIEIRI'!J112+'MEDIÇÃO 02 - RANIEIRI'!I112</f>
        <v>0</v>
      </c>
      <c r="K112" s="117">
        <f t="shared" si="10"/>
        <v>0</v>
      </c>
      <c r="L112" s="118">
        <f t="shared" si="11"/>
        <v>0</v>
      </c>
      <c r="P112" s="72"/>
      <c r="Q112" s="72"/>
    </row>
    <row r="113" spans="2:17" s="76" customFormat="1" ht="21.65" customHeight="1" x14ac:dyDescent="0.3">
      <c r="B113" s="120">
        <v>42745</v>
      </c>
      <c r="C113" s="119" t="s">
        <v>2101</v>
      </c>
      <c r="D113" s="108" t="s">
        <v>1031</v>
      </c>
      <c r="E113" s="425">
        <v>17</v>
      </c>
      <c r="F113" s="426"/>
      <c r="G113" s="109">
        <v>34.869999999999997</v>
      </c>
      <c r="H113" s="110">
        <f t="shared" si="12"/>
        <v>592.79</v>
      </c>
      <c r="I113" s="264"/>
      <c r="J113" s="289">
        <f>'BM 01 - RANIEIRI'!J113+'MEDIÇÃO 02 - RANIEIRI'!I113</f>
        <v>0</v>
      </c>
      <c r="K113" s="117">
        <f t="shared" si="10"/>
        <v>0</v>
      </c>
      <c r="L113" s="118">
        <f t="shared" si="11"/>
        <v>0</v>
      </c>
      <c r="P113" s="72"/>
      <c r="Q113" s="72"/>
    </row>
    <row r="114" spans="2:17" s="76" customFormat="1" ht="22.75" customHeight="1" x14ac:dyDescent="0.3">
      <c r="B114" s="120">
        <v>43110</v>
      </c>
      <c r="C114" s="119" t="s">
        <v>2102</v>
      </c>
      <c r="D114" s="108" t="s">
        <v>1031</v>
      </c>
      <c r="E114" s="425">
        <v>2</v>
      </c>
      <c r="F114" s="426"/>
      <c r="G114" s="109">
        <v>36.909999999999997</v>
      </c>
      <c r="H114" s="110">
        <f t="shared" si="12"/>
        <v>73.819999999999993</v>
      </c>
      <c r="I114" s="264"/>
      <c r="J114" s="289">
        <f>'BM 01 - RANIEIRI'!J114+'MEDIÇÃO 02 - RANIEIRI'!I114</f>
        <v>0</v>
      </c>
      <c r="K114" s="117">
        <f t="shared" si="10"/>
        <v>0</v>
      </c>
      <c r="L114" s="118">
        <f t="shared" si="11"/>
        <v>0</v>
      </c>
      <c r="P114" s="72"/>
      <c r="Q114" s="72"/>
    </row>
    <row r="115" spans="2:17" s="76" customFormat="1" ht="28.25" customHeight="1" x14ac:dyDescent="0.3">
      <c r="B115" s="120">
        <v>43475</v>
      </c>
      <c r="C115" s="119" t="s">
        <v>2103</v>
      </c>
      <c r="D115" s="108" t="s">
        <v>87</v>
      </c>
      <c r="E115" s="425">
        <v>586.6</v>
      </c>
      <c r="F115" s="426"/>
      <c r="G115" s="109">
        <v>11.44</v>
      </c>
      <c r="H115" s="110">
        <f t="shared" si="12"/>
        <v>6710.7039999999997</v>
      </c>
      <c r="I115" s="264"/>
      <c r="J115" s="289">
        <f>'BM 01 - RANIEIRI'!J115+'MEDIÇÃO 02 - RANIEIRI'!I115</f>
        <v>0</v>
      </c>
      <c r="K115" s="117">
        <f t="shared" si="10"/>
        <v>0</v>
      </c>
      <c r="L115" s="118">
        <f t="shared" si="11"/>
        <v>0</v>
      </c>
      <c r="P115" s="72"/>
      <c r="Q115" s="72"/>
    </row>
    <row r="116" spans="2:17" s="76" customFormat="1" ht="29.4" customHeight="1" x14ac:dyDescent="0.3">
      <c r="B116" s="120">
        <v>43840</v>
      </c>
      <c r="C116" s="119" t="s">
        <v>2104</v>
      </c>
      <c r="D116" s="108" t="s">
        <v>87</v>
      </c>
      <c r="E116" s="425">
        <v>18.2</v>
      </c>
      <c r="F116" s="426"/>
      <c r="G116" s="109">
        <v>10.38</v>
      </c>
      <c r="H116" s="110">
        <f t="shared" si="12"/>
        <v>188.916</v>
      </c>
      <c r="I116" s="264"/>
      <c r="J116" s="289">
        <f>'BM 01 - RANIEIRI'!J116+'MEDIÇÃO 02 - RANIEIRI'!I116</f>
        <v>0</v>
      </c>
      <c r="K116" s="117">
        <f t="shared" si="10"/>
        <v>0</v>
      </c>
      <c r="L116" s="118">
        <f t="shared" si="11"/>
        <v>0</v>
      </c>
      <c r="P116" s="72"/>
      <c r="Q116" s="72"/>
    </row>
    <row r="117" spans="2:17" s="76" customFormat="1" ht="27.65" customHeight="1" x14ac:dyDescent="0.3">
      <c r="B117" s="120">
        <v>44206</v>
      </c>
      <c r="C117" s="119" t="s">
        <v>2105</v>
      </c>
      <c r="D117" s="108" t="s">
        <v>87</v>
      </c>
      <c r="E117" s="425">
        <v>32.6</v>
      </c>
      <c r="F117" s="426"/>
      <c r="G117" s="109">
        <v>21.08</v>
      </c>
      <c r="H117" s="110">
        <f t="shared" si="12"/>
        <v>687.20799999999997</v>
      </c>
      <c r="I117" s="264"/>
      <c r="J117" s="289">
        <f>'BM 01 - RANIEIRI'!J117+'MEDIÇÃO 02 - RANIEIRI'!I117</f>
        <v>0</v>
      </c>
      <c r="K117" s="117">
        <f t="shared" si="10"/>
        <v>0</v>
      </c>
      <c r="L117" s="118">
        <f t="shared" si="11"/>
        <v>0</v>
      </c>
      <c r="P117" s="72"/>
      <c r="Q117" s="72"/>
    </row>
    <row r="118" spans="2:17" s="76" customFormat="1" ht="31.25" customHeight="1" x14ac:dyDescent="0.3">
      <c r="B118" s="120">
        <v>44571</v>
      </c>
      <c r="C118" s="119" t="s">
        <v>2106</v>
      </c>
      <c r="D118" s="108" t="s">
        <v>87</v>
      </c>
      <c r="E118" s="425">
        <v>3.91</v>
      </c>
      <c r="F118" s="426"/>
      <c r="G118" s="109">
        <v>32.64</v>
      </c>
      <c r="H118" s="110">
        <f t="shared" si="12"/>
        <v>127.62240000000001</v>
      </c>
      <c r="I118" s="264"/>
      <c r="J118" s="289">
        <f>'BM 01 - RANIEIRI'!J118+'MEDIÇÃO 02 - RANIEIRI'!I118</f>
        <v>0</v>
      </c>
      <c r="K118" s="117">
        <f t="shared" si="10"/>
        <v>0</v>
      </c>
      <c r="L118" s="118">
        <f t="shared" si="11"/>
        <v>0</v>
      </c>
      <c r="P118" s="72"/>
      <c r="Q118" s="72"/>
    </row>
    <row r="119" spans="2:17" s="76" customFormat="1" ht="31.25" customHeight="1" x14ac:dyDescent="0.3">
      <c r="B119" s="120">
        <v>44936</v>
      </c>
      <c r="C119" s="119" t="s">
        <v>2107</v>
      </c>
      <c r="D119" s="108" t="s">
        <v>87</v>
      </c>
      <c r="E119" s="425">
        <v>1</v>
      </c>
      <c r="F119" s="426"/>
      <c r="G119" s="109">
        <v>10.91</v>
      </c>
      <c r="H119" s="110">
        <f t="shared" si="12"/>
        <v>10.91</v>
      </c>
      <c r="I119" s="264"/>
      <c r="J119" s="289">
        <f>'BM 01 - RANIEIRI'!J119+'MEDIÇÃO 02 - RANIEIRI'!I119</f>
        <v>0</v>
      </c>
      <c r="K119" s="117">
        <f t="shared" si="10"/>
        <v>0</v>
      </c>
      <c r="L119" s="118">
        <f t="shared" si="11"/>
        <v>0</v>
      </c>
      <c r="P119" s="72"/>
      <c r="Q119" s="72"/>
    </row>
    <row r="120" spans="2:17" ht="31.25" customHeight="1" x14ac:dyDescent="0.3">
      <c r="B120" s="120">
        <v>45301</v>
      </c>
      <c r="C120" s="119" t="s">
        <v>2108</v>
      </c>
      <c r="D120" s="108" t="s">
        <v>1031</v>
      </c>
      <c r="E120" s="425">
        <v>17</v>
      </c>
      <c r="F120" s="426"/>
      <c r="G120" s="109">
        <v>115.4</v>
      </c>
      <c r="H120" s="110">
        <f t="shared" si="12"/>
        <v>1961.8000000000002</v>
      </c>
      <c r="I120" s="264"/>
      <c r="J120" s="289">
        <f>'BM 01 - RANIEIRI'!J120+'MEDIÇÃO 02 - RANIEIRI'!I120</f>
        <v>0</v>
      </c>
      <c r="K120" s="117">
        <f t="shared" si="10"/>
        <v>0</v>
      </c>
      <c r="L120" s="118">
        <f t="shared" si="11"/>
        <v>0</v>
      </c>
    </row>
    <row r="121" spans="2:17" ht="25.75" customHeight="1" x14ac:dyDescent="0.3">
      <c r="B121" s="120">
        <v>45667</v>
      </c>
      <c r="C121" s="119" t="s">
        <v>2109</v>
      </c>
      <c r="D121" s="108" t="s">
        <v>1031</v>
      </c>
      <c r="E121" s="425">
        <v>45</v>
      </c>
      <c r="F121" s="426"/>
      <c r="G121" s="109">
        <v>39.58</v>
      </c>
      <c r="H121" s="110">
        <f t="shared" si="12"/>
        <v>1781.1</v>
      </c>
      <c r="I121" s="264"/>
      <c r="J121" s="289">
        <f>'BM 01 - RANIEIRI'!J121+'MEDIÇÃO 02 - RANIEIRI'!I121</f>
        <v>0</v>
      </c>
      <c r="K121" s="117">
        <f t="shared" si="10"/>
        <v>0</v>
      </c>
      <c r="L121" s="118">
        <f t="shared" si="11"/>
        <v>0</v>
      </c>
    </row>
    <row r="122" spans="2:17" ht="31.25" customHeight="1" x14ac:dyDescent="0.3">
      <c r="B122" s="120">
        <v>46032</v>
      </c>
      <c r="C122" s="119" t="s">
        <v>2110</v>
      </c>
      <c r="D122" s="108" t="s">
        <v>1031</v>
      </c>
      <c r="E122" s="425">
        <v>1</v>
      </c>
      <c r="F122" s="426"/>
      <c r="G122" s="109">
        <v>1901.96</v>
      </c>
      <c r="H122" s="110">
        <f t="shared" si="12"/>
        <v>1901.96</v>
      </c>
      <c r="I122" s="264"/>
      <c r="J122" s="289">
        <f>'BM 01 - RANIEIRI'!J122+'MEDIÇÃO 02 - RANIEIRI'!I122</f>
        <v>0</v>
      </c>
      <c r="K122" s="117">
        <f t="shared" si="10"/>
        <v>0</v>
      </c>
      <c r="L122" s="118">
        <f t="shared" si="11"/>
        <v>0</v>
      </c>
    </row>
    <row r="123" spans="2:17" ht="19.5" customHeight="1" x14ac:dyDescent="0.3">
      <c r="B123" s="139">
        <v>46397</v>
      </c>
      <c r="C123" s="107" t="s">
        <v>2111</v>
      </c>
      <c r="D123" s="108" t="s">
        <v>1031</v>
      </c>
      <c r="E123" s="425">
        <v>1</v>
      </c>
      <c r="F123" s="426"/>
      <c r="G123" s="109">
        <v>1117.45</v>
      </c>
      <c r="H123" s="110">
        <f t="shared" si="12"/>
        <v>1117.45</v>
      </c>
      <c r="I123" s="264"/>
      <c r="J123" s="289">
        <f>'BM 01 - RANIEIRI'!J123+'MEDIÇÃO 02 - RANIEIRI'!I123</f>
        <v>0</v>
      </c>
      <c r="K123" s="117">
        <f t="shared" si="10"/>
        <v>0</v>
      </c>
      <c r="L123" s="118">
        <f t="shared" si="11"/>
        <v>0</v>
      </c>
    </row>
    <row r="124" spans="2:17" ht="30" customHeight="1" x14ac:dyDescent="0.3">
      <c r="B124" s="139">
        <v>46762</v>
      </c>
      <c r="C124" s="119" t="s">
        <v>2112</v>
      </c>
      <c r="D124" s="108" t="s">
        <v>1031</v>
      </c>
      <c r="E124" s="425">
        <v>3</v>
      </c>
      <c r="F124" s="426"/>
      <c r="G124" s="109">
        <v>461.75</v>
      </c>
      <c r="H124" s="110">
        <f t="shared" si="12"/>
        <v>1385.25</v>
      </c>
      <c r="I124" s="264"/>
      <c r="J124" s="289">
        <f>'BM 01 - RANIEIRI'!J124+'MEDIÇÃO 02 - RANIEIRI'!I124</f>
        <v>0</v>
      </c>
      <c r="K124" s="117">
        <f t="shared" si="10"/>
        <v>0</v>
      </c>
      <c r="L124" s="118">
        <f t="shared" si="11"/>
        <v>0</v>
      </c>
    </row>
    <row r="125" spans="2:17" s="90" customFormat="1" ht="9" customHeight="1" x14ac:dyDescent="0.3">
      <c r="B125" s="135" t="s">
        <v>112</v>
      </c>
      <c r="C125" s="122" t="s">
        <v>2113</v>
      </c>
      <c r="D125" s="123"/>
      <c r="E125" s="457"/>
      <c r="F125" s="458"/>
      <c r="G125" s="124"/>
      <c r="H125" s="125">
        <f>H126+H127+H128+H129+H130+H131+H132+H133</f>
        <v>253598.34640000001</v>
      </c>
      <c r="I125" s="126"/>
      <c r="J125" s="290"/>
      <c r="K125" s="126"/>
      <c r="L125" s="126"/>
      <c r="M125" s="76"/>
      <c r="N125" s="76"/>
      <c r="O125" s="76"/>
    </row>
    <row r="126" spans="2:17" ht="19.5" customHeight="1" x14ac:dyDescent="0.3">
      <c r="B126" s="106" t="s">
        <v>2114</v>
      </c>
      <c r="C126" s="119" t="s">
        <v>2115</v>
      </c>
      <c r="D126" s="108" t="s">
        <v>101</v>
      </c>
      <c r="E126" s="425">
        <v>34.950000000000003</v>
      </c>
      <c r="F126" s="426"/>
      <c r="G126" s="109">
        <v>635</v>
      </c>
      <c r="H126" s="110">
        <f t="shared" ref="H126:H133" si="13">G126*E126</f>
        <v>22193.25</v>
      </c>
      <c r="I126" s="264"/>
      <c r="J126" s="289">
        <f>'BM 01 - RANIEIRI'!J126+'MEDIÇÃO 02 - RANIEIRI'!I126</f>
        <v>0</v>
      </c>
      <c r="K126" s="117">
        <f t="shared" si="10"/>
        <v>0</v>
      </c>
      <c r="L126" s="118">
        <f t="shared" si="11"/>
        <v>0</v>
      </c>
    </row>
    <row r="127" spans="2:17" ht="45" customHeight="1" x14ac:dyDescent="0.3">
      <c r="B127" s="115" t="s">
        <v>2116</v>
      </c>
      <c r="C127" s="119" t="s">
        <v>2117</v>
      </c>
      <c r="D127" s="108" t="s">
        <v>47</v>
      </c>
      <c r="E127" s="425">
        <v>698.86</v>
      </c>
      <c r="F127" s="426"/>
      <c r="G127" s="109">
        <v>44</v>
      </c>
      <c r="H127" s="110">
        <f t="shared" si="13"/>
        <v>30749.84</v>
      </c>
      <c r="I127" s="264"/>
      <c r="J127" s="289">
        <f>'BM 01 - RANIEIRI'!J127+'MEDIÇÃO 02 - RANIEIRI'!I127</f>
        <v>0</v>
      </c>
      <c r="K127" s="117">
        <f t="shared" si="10"/>
        <v>0</v>
      </c>
      <c r="L127" s="118">
        <f t="shared" si="11"/>
        <v>0</v>
      </c>
    </row>
    <row r="128" spans="2:17" ht="33.5" customHeight="1" x14ac:dyDescent="0.3">
      <c r="B128" s="106" t="s">
        <v>2118</v>
      </c>
      <c r="C128" s="119" t="s">
        <v>2119</v>
      </c>
      <c r="D128" s="108" t="s">
        <v>47</v>
      </c>
      <c r="E128" s="425">
        <v>542.02</v>
      </c>
      <c r="F128" s="426"/>
      <c r="G128" s="109">
        <v>174</v>
      </c>
      <c r="H128" s="110">
        <f t="shared" si="13"/>
        <v>94311.48</v>
      </c>
      <c r="I128" s="264"/>
      <c r="J128" s="289">
        <f>'BM 01 - RANIEIRI'!J128+'MEDIÇÃO 02 - RANIEIRI'!I128</f>
        <v>0</v>
      </c>
      <c r="K128" s="117">
        <f t="shared" si="10"/>
        <v>0</v>
      </c>
      <c r="L128" s="118">
        <f t="shared" si="11"/>
        <v>0</v>
      </c>
    </row>
    <row r="129" spans="2:15" ht="33.5" customHeight="1" x14ac:dyDescent="0.3">
      <c r="B129" s="106" t="s">
        <v>2120</v>
      </c>
      <c r="C129" s="119" t="s">
        <v>2070</v>
      </c>
      <c r="D129" s="108" t="s">
        <v>47</v>
      </c>
      <c r="E129" s="425">
        <v>156.84</v>
      </c>
      <c r="F129" s="426"/>
      <c r="G129" s="109">
        <v>310</v>
      </c>
      <c r="H129" s="110">
        <f t="shared" si="13"/>
        <v>48620.4</v>
      </c>
      <c r="I129" s="264"/>
      <c r="J129" s="289">
        <f>'BM 01 - RANIEIRI'!J129+'MEDIÇÃO 02 - RANIEIRI'!I129</f>
        <v>0</v>
      </c>
      <c r="K129" s="117">
        <f t="shared" si="10"/>
        <v>0</v>
      </c>
      <c r="L129" s="118">
        <f t="shared" si="11"/>
        <v>0</v>
      </c>
    </row>
    <row r="130" spans="2:15" ht="33.25" customHeight="1" x14ac:dyDescent="0.3">
      <c r="B130" s="106" t="s">
        <v>2121</v>
      </c>
      <c r="C130" s="119" t="s">
        <v>2122</v>
      </c>
      <c r="D130" s="108" t="s">
        <v>47</v>
      </c>
      <c r="E130" s="425">
        <v>537</v>
      </c>
      <c r="F130" s="426"/>
      <c r="G130" s="109">
        <v>60.1</v>
      </c>
      <c r="H130" s="110">
        <f t="shared" si="13"/>
        <v>32273.7</v>
      </c>
      <c r="I130" s="264"/>
      <c r="J130" s="289">
        <f>'BM 01 - RANIEIRI'!J130+'MEDIÇÃO 02 - RANIEIRI'!I130</f>
        <v>0</v>
      </c>
      <c r="K130" s="117">
        <f t="shared" si="10"/>
        <v>0</v>
      </c>
      <c r="L130" s="118">
        <f t="shared" si="11"/>
        <v>0</v>
      </c>
    </row>
    <row r="131" spans="2:15" ht="39" customHeight="1" x14ac:dyDescent="0.3">
      <c r="B131" s="106" t="s">
        <v>2123</v>
      </c>
      <c r="C131" s="107" t="s">
        <v>2124</v>
      </c>
      <c r="D131" s="108" t="s">
        <v>87</v>
      </c>
      <c r="E131" s="425">
        <v>211.06</v>
      </c>
      <c r="F131" s="426"/>
      <c r="G131" s="109">
        <v>51.44</v>
      </c>
      <c r="H131" s="110">
        <f t="shared" si="13"/>
        <v>10856.9264</v>
      </c>
      <c r="I131" s="264"/>
      <c r="J131" s="289">
        <f>'BM 01 - RANIEIRI'!J131+'MEDIÇÃO 02 - RANIEIRI'!I131</f>
        <v>0</v>
      </c>
      <c r="K131" s="117">
        <f t="shared" si="10"/>
        <v>0</v>
      </c>
      <c r="L131" s="118">
        <f t="shared" si="11"/>
        <v>0</v>
      </c>
    </row>
    <row r="132" spans="2:15" ht="37.25" customHeight="1" x14ac:dyDescent="0.3">
      <c r="B132" s="106" t="s">
        <v>2125</v>
      </c>
      <c r="C132" s="107" t="s">
        <v>2124</v>
      </c>
      <c r="D132" s="108" t="s">
        <v>87</v>
      </c>
      <c r="E132" s="425">
        <v>31.6</v>
      </c>
      <c r="F132" s="426"/>
      <c r="G132" s="109">
        <v>51</v>
      </c>
      <c r="H132" s="110">
        <f t="shared" si="13"/>
        <v>1611.6000000000001</v>
      </c>
      <c r="I132" s="264"/>
      <c r="J132" s="289">
        <f>'BM 01 - RANIEIRI'!J132+'MEDIÇÃO 02 - RANIEIRI'!I132</f>
        <v>0</v>
      </c>
      <c r="K132" s="117">
        <f t="shared" si="10"/>
        <v>0</v>
      </c>
      <c r="L132" s="118">
        <f t="shared" si="11"/>
        <v>0</v>
      </c>
    </row>
    <row r="133" spans="2:15" ht="30" customHeight="1" x14ac:dyDescent="0.3">
      <c r="B133" s="106" t="s">
        <v>2126</v>
      </c>
      <c r="C133" s="119" t="s">
        <v>2127</v>
      </c>
      <c r="D133" s="108" t="s">
        <v>47</v>
      </c>
      <c r="E133" s="425">
        <v>190.2</v>
      </c>
      <c r="F133" s="426"/>
      <c r="G133" s="109">
        <v>68.25</v>
      </c>
      <c r="H133" s="110">
        <f t="shared" si="13"/>
        <v>12981.15</v>
      </c>
      <c r="I133" s="264"/>
      <c r="J133" s="289">
        <f>'BM 01 - RANIEIRI'!J133+'MEDIÇÃO 02 - RANIEIRI'!I133</f>
        <v>0</v>
      </c>
      <c r="K133" s="117">
        <f t="shared" si="10"/>
        <v>0</v>
      </c>
      <c r="L133" s="118">
        <f t="shared" si="11"/>
        <v>0</v>
      </c>
    </row>
    <row r="134" spans="2:15" s="90" customFormat="1" ht="11.75" customHeight="1" x14ac:dyDescent="0.3">
      <c r="B134" s="135" t="s">
        <v>1381</v>
      </c>
      <c r="C134" s="122" t="s">
        <v>2128</v>
      </c>
      <c r="D134" s="123"/>
      <c r="E134" s="457"/>
      <c r="F134" s="458"/>
      <c r="G134" s="124"/>
      <c r="H134" s="125">
        <f>H135+H136+H137+H138+H139+H140+H141+H142+H143+H144+H145</f>
        <v>137519.22820000001</v>
      </c>
      <c r="I134" s="126"/>
      <c r="J134" s="290"/>
      <c r="K134" s="126"/>
      <c r="L134" s="126"/>
      <c r="M134" s="76"/>
      <c r="N134" s="76"/>
      <c r="O134" s="76"/>
    </row>
    <row r="135" spans="2:15" ht="35.25" customHeight="1" x14ac:dyDescent="0.3">
      <c r="B135" s="106" t="s">
        <v>2129</v>
      </c>
      <c r="C135" s="107" t="s">
        <v>2130</v>
      </c>
      <c r="D135" s="108" t="s">
        <v>47</v>
      </c>
      <c r="E135" s="425">
        <v>220.02</v>
      </c>
      <c r="F135" s="426"/>
      <c r="G135" s="109">
        <v>66.5</v>
      </c>
      <c r="H135" s="110">
        <f t="shared" ref="H135:H145" si="14">G135*E135</f>
        <v>14631.33</v>
      </c>
      <c r="I135" s="264"/>
      <c r="J135" s="289">
        <f>'BM 01 - RANIEIRI'!J135+'MEDIÇÃO 02 - RANIEIRI'!I135</f>
        <v>0</v>
      </c>
      <c r="K135" s="117">
        <f t="shared" si="10"/>
        <v>0</v>
      </c>
      <c r="L135" s="118">
        <f t="shared" si="11"/>
        <v>0</v>
      </c>
    </row>
    <row r="136" spans="2:15" ht="35.25" customHeight="1" x14ac:dyDescent="0.3">
      <c r="B136" s="106" t="s">
        <v>2131</v>
      </c>
      <c r="C136" s="119" t="s">
        <v>2132</v>
      </c>
      <c r="D136" s="108" t="s">
        <v>47</v>
      </c>
      <c r="E136" s="425">
        <v>107.02</v>
      </c>
      <c r="F136" s="426"/>
      <c r="G136" s="109">
        <v>112.45</v>
      </c>
      <c r="H136" s="110">
        <f t="shared" si="14"/>
        <v>12034.398999999999</v>
      </c>
      <c r="I136" s="264"/>
      <c r="J136" s="289">
        <f>'BM 01 - RANIEIRI'!J136+'MEDIÇÃO 02 - RANIEIRI'!I136</f>
        <v>0</v>
      </c>
      <c r="K136" s="117">
        <f t="shared" si="10"/>
        <v>0</v>
      </c>
      <c r="L136" s="118">
        <f t="shared" si="11"/>
        <v>0</v>
      </c>
    </row>
    <row r="137" spans="2:15" ht="25.75" customHeight="1" x14ac:dyDescent="0.3">
      <c r="B137" s="106" t="s">
        <v>2133</v>
      </c>
      <c r="C137" s="119" t="s">
        <v>2134</v>
      </c>
      <c r="D137" s="108" t="s">
        <v>47</v>
      </c>
      <c r="E137" s="425">
        <v>107.02</v>
      </c>
      <c r="F137" s="426"/>
      <c r="G137" s="109">
        <v>50.68</v>
      </c>
      <c r="H137" s="110">
        <f t="shared" si="14"/>
        <v>5423.7735999999995</v>
      </c>
      <c r="I137" s="264"/>
      <c r="J137" s="289">
        <f>'BM 01 - RANIEIRI'!J137+'MEDIÇÃO 02 - RANIEIRI'!I137</f>
        <v>0</v>
      </c>
      <c r="K137" s="117">
        <f t="shared" si="10"/>
        <v>0</v>
      </c>
      <c r="L137" s="118">
        <f t="shared" si="11"/>
        <v>0</v>
      </c>
    </row>
    <row r="138" spans="2:15" ht="35.25" customHeight="1" x14ac:dyDescent="0.3">
      <c r="B138" s="106" t="s">
        <v>2135</v>
      </c>
      <c r="C138" s="107" t="s">
        <v>2136</v>
      </c>
      <c r="D138" s="108" t="s">
        <v>1031</v>
      </c>
      <c r="E138" s="425">
        <v>5</v>
      </c>
      <c r="F138" s="426"/>
      <c r="G138" s="109">
        <v>2554.9899999999998</v>
      </c>
      <c r="H138" s="110">
        <f t="shared" si="14"/>
        <v>12774.949999999999</v>
      </c>
      <c r="I138" s="264"/>
      <c r="J138" s="289">
        <f>'BM 01 - RANIEIRI'!J138+'MEDIÇÃO 02 - RANIEIRI'!I138</f>
        <v>0</v>
      </c>
      <c r="K138" s="117">
        <f t="shared" si="10"/>
        <v>0</v>
      </c>
      <c r="L138" s="118">
        <f t="shared" si="11"/>
        <v>0</v>
      </c>
    </row>
    <row r="139" spans="2:15" ht="35.25" customHeight="1" x14ac:dyDescent="0.3">
      <c r="B139" s="106" t="s">
        <v>2137</v>
      </c>
      <c r="C139" s="107" t="s">
        <v>2138</v>
      </c>
      <c r="D139" s="108" t="s">
        <v>1031</v>
      </c>
      <c r="E139" s="425">
        <v>9</v>
      </c>
      <c r="F139" s="426"/>
      <c r="G139" s="109">
        <v>2430.5500000000002</v>
      </c>
      <c r="H139" s="110">
        <f t="shared" si="14"/>
        <v>21874.95</v>
      </c>
      <c r="I139" s="264"/>
      <c r="J139" s="289">
        <f>'BM 01 - RANIEIRI'!J139+'MEDIÇÃO 02 - RANIEIRI'!I139</f>
        <v>0</v>
      </c>
      <c r="K139" s="117">
        <f t="shared" si="10"/>
        <v>0</v>
      </c>
      <c r="L139" s="118">
        <f t="shared" si="11"/>
        <v>0</v>
      </c>
    </row>
    <row r="140" spans="2:15" ht="35.25" customHeight="1" x14ac:dyDescent="0.3">
      <c r="B140" s="106" t="s">
        <v>2139</v>
      </c>
      <c r="C140" s="107" t="s">
        <v>2140</v>
      </c>
      <c r="D140" s="108" t="s">
        <v>47</v>
      </c>
      <c r="E140" s="425">
        <v>220.02</v>
      </c>
      <c r="F140" s="426"/>
      <c r="G140" s="109">
        <v>16.100000000000001</v>
      </c>
      <c r="H140" s="110">
        <f t="shared" si="14"/>
        <v>3542.3220000000006</v>
      </c>
      <c r="I140" s="264"/>
      <c r="J140" s="289">
        <f>'BM 01 - RANIEIRI'!J140+'MEDIÇÃO 02 - RANIEIRI'!I140</f>
        <v>0</v>
      </c>
      <c r="K140" s="117">
        <f t="shared" si="10"/>
        <v>0</v>
      </c>
      <c r="L140" s="118">
        <f t="shared" si="11"/>
        <v>0</v>
      </c>
    </row>
    <row r="141" spans="2:15" ht="29.4" customHeight="1" x14ac:dyDescent="0.3">
      <c r="B141" s="106" t="s">
        <v>2141</v>
      </c>
      <c r="C141" s="119" t="s">
        <v>2142</v>
      </c>
      <c r="D141" s="108" t="s">
        <v>87</v>
      </c>
      <c r="E141" s="425">
        <v>91.35</v>
      </c>
      <c r="F141" s="426"/>
      <c r="G141" s="109">
        <v>96.89</v>
      </c>
      <c r="H141" s="110">
        <f t="shared" si="14"/>
        <v>8850.9014999999999</v>
      </c>
      <c r="I141" s="264"/>
      <c r="J141" s="289">
        <f>'BM 01 - RANIEIRI'!J141+'MEDIÇÃO 02 - RANIEIRI'!I141</f>
        <v>0</v>
      </c>
      <c r="K141" s="117">
        <f t="shared" si="10"/>
        <v>0</v>
      </c>
      <c r="L141" s="118">
        <f t="shared" si="11"/>
        <v>0</v>
      </c>
    </row>
    <row r="142" spans="2:15" ht="28.75" customHeight="1" x14ac:dyDescent="0.3">
      <c r="B142" s="106" t="s">
        <v>2143</v>
      </c>
      <c r="C142" s="119" t="s">
        <v>2144</v>
      </c>
      <c r="D142" s="108" t="s">
        <v>87</v>
      </c>
      <c r="E142" s="425">
        <v>37.75</v>
      </c>
      <c r="F142" s="426"/>
      <c r="G142" s="109">
        <v>185.65</v>
      </c>
      <c r="H142" s="110">
        <f t="shared" si="14"/>
        <v>7008.2875000000004</v>
      </c>
      <c r="I142" s="264"/>
      <c r="J142" s="289">
        <f>'BM 01 - RANIEIRI'!J142+'MEDIÇÃO 02 - RANIEIRI'!I142</f>
        <v>0</v>
      </c>
      <c r="K142" s="117">
        <f t="shared" si="10"/>
        <v>0</v>
      </c>
      <c r="L142" s="118">
        <f t="shared" si="11"/>
        <v>0</v>
      </c>
    </row>
    <row r="143" spans="2:15" ht="19.25" customHeight="1" x14ac:dyDescent="0.3">
      <c r="B143" s="106" t="s">
        <v>2145</v>
      </c>
      <c r="C143" s="119" t="s">
        <v>2146</v>
      </c>
      <c r="D143" s="108" t="s">
        <v>47</v>
      </c>
      <c r="E143" s="425">
        <v>491.02</v>
      </c>
      <c r="F143" s="426"/>
      <c r="G143" s="109">
        <v>39.229999999999997</v>
      </c>
      <c r="H143" s="110">
        <f t="shared" si="14"/>
        <v>19262.714599999999</v>
      </c>
      <c r="I143" s="264"/>
      <c r="J143" s="289">
        <f>'BM 01 - RANIEIRI'!J143+'MEDIÇÃO 02 - RANIEIRI'!I143</f>
        <v>0</v>
      </c>
      <c r="K143" s="117">
        <f t="shared" si="10"/>
        <v>0</v>
      </c>
      <c r="L143" s="118">
        <f t="shared" si="11"/>
        <v>0</v>
      </c>
    </row>
    <row r="144" spans="2:15" ht="24" customHeight="1" x14ac:dyDescent="0.3">
      <c r="B144" s="139">
        <v>40190</v>
      </c>
      <c r="C144" s="119" t="s">
        <v>2147</v>
      </c>
      <c r="D144" s="108" t="s">
        <v>47</v>
      </c>
      <c r="E144" s="425">
        <v>90</v>
      </c>
      <c r="F144" s="426"/>
      <c r="G144" s="109">
        <v>290</v>
      </c>
      <c r="H144" s="110">
        <f t="shared" si="14"/>
        <v>26100</v>
      </c>
      <c r="I144" s="264"/>
      <c r="J144" s="289">
        <f>'BM 01 - RANIEIRI'!J144+'MEDIÇÃO 02 - RANIEIRI'!I144</f>
        <v>0</v>
      </c>
      <c r="K144" s="117">
        <f t="shared" si="10"/>
        <v>0</v>
      </c>
      <c r="L144" s="118">
        <f t="shared" si="11"/>
        <v>0</v>
      </c>
    </row>
    <row r="145" spans="2:15" ht="35.25" customHeight="1" x14ac:dyDescent="0.3">
      <c r="B145" s="139">
        <v>40555</v>
      </c>
      <c r="C145" s="107" t="s">
        <v>2148</v>
      </c>
      <c r="D145" s="108" t="s">
        <v>47</v>
      </c>
      <c r="E145" s="425">
        <v>90</v>
      </c>
      <c r="F145" s="426"/>
      <c r="G145" s="109">
        <v>66.84</v>
      </c>
      <c r="H145" s="110">
        <f t="shared" si="14"/>
        <v>6015.6</v>
      </c>
      <c r="I145" s="264"/>
      <c r="J145" s="289">
        <f>'BM 01 - RANIEIRI'!J145+'MEDIÇÃO 02 - RANIEIRI'!I145</f>
        <v>0</v>
      </c>
      <c r="K145" s="117">
        <f t="shared" si="10"/>
        <v>0</v>
      </c>
      <c r="L145" s="118">
        <f t="shared" si="11"/>
        <v>0</v>
      </c>
    </row>
    <row r="146" spans="2:15" s="90" customFormat="1" ht="12.5" customHeight="1" x14ac:dyDescent="0.3">
      <c r="B146" s="135" t="s">
        <v>1473</v>
      </c>
      <c r="C146" s="122" t="s">
        <v>2149</v>
      </c>
      <c r="D146" s="123"/>
      <c r="E146" s="457"/>
      <c r="F146" s="458"/>
      <c r="G146" s="124"/>
      <c r="H146" s="125">
        <f>H147+H148+H149+H150+H151+H152+H153+H154+H155+H156+H157+H158+H159+H160+H161+H162+H163+H164+H165</f>
        <v>32699.764200000005</v>
      </c>
      <c r="I146" s="126"/>
      <c r="J146" s="290"/>
      <c r="K146" s="126"/>
      <c r="L146" s="126"/>
      <c r="M146" s="76"/>
      <c r="N146" s="76"/>
      <c r="O146" s="76"/>
    </row>
    <row r="147" spans="2:15" ht="35.25" customHeight="1" x14ac:dyDescent="0.3">
      <c r="B147" s="106" t="s">
        <v>2150</v>
      </c>
      <c r="C147" s="107" t="s">
        <v>2151</v>
      </c>
      <c r="D147" s="108" t="s">
        <v>87</v>
      </c>
      <c r="E147" s="425">
        <v>54.7</v>
      </c>
      <c r="F147" s="426"/>
      <c r="G147" s="109">
        <v>42.92</v>
      </c>
      <c r="H147" s="110">
        <f t="shared" ref="H147:H165" si="15">G147*E147</f>
        <v>2347.7240000000002</v>
      </c>
      <c r="I147" s="264"/>
      <c r="J147" s="289">
        <f>'BM 01 - RANIEIRI'!J147+'MEDIÇÃO 02 - RANIEIRI'!I147</f>
        <v>0</v>
      </c>
      <c r="K147" s="117">
        <f t="shared" si="10"/>
        <v>0</v>
      </c>
      <c r="L147" s="118">
        <f t="shared" si="11"/>
        <v>0</v>
      </c>
    </row>
    <row r="148" spans="2:15" ht="35.25" customHeight="1" x14ac:dyDescent="0.3">
      <c r="B148" s="106" t="s">
        <v>2152</v>
      </c>
      <c r="C148" s="107" t="s">
        <v>2153</v>
      </c>
      <c r="D148" s="108" t="s">
        <v>87</v>
      </c>
      <c r="E148" s="425">
        <v>30.93</v>
      </c>
      <c r="F148" s="426"/>
      <c r="G148" s="109">
        <v>43.97</v>
      </c>
      <c r="H148" s="110">
        <f t="shared" si="15"/>
        <v>1359.9920999999999</v>
      </c>
      <c r="I148" s="264"/>
      <c r="J148" s="289">
        <f>'BM 01 - RANIEIRI'!J148+'MEDIÇÃO 02 - RANIEIRI'!I148</f>
        <v>0</v>
      </c>
      <c r="K148" s="117">
        <f t="shared" si="10"/>
        <v>0</v>
      </c>
      <c r="L148" s="118">
        <f t="shared" si="11"/>
        <v>0</v>
      </c>
    </row>
    <row r="149" spans="2:15" ht="35.25" customHeight="1" x14ac:dyDescent="0.3">
      <c r="B149" s="106" t="s">
        <v>2154</v>
      </c>
      <c r="C149" s="107" t="s">
        <v>2155</v>
      </c>
      <c r="D149" s="108" t="s">
        <v>87</v>
      </c>
      <c r="E149" s="425">
        <v>41.34</v>
      </c>
      <c r="F149" s="426"/>
      <c r="G149" s="109">
        <v>31.73</v>
      </c>
      <c r="H149" s="110">
        <f t="shared" si="15"/>
        <v>1311.7182</v>
      </c>
      <c r="I149" s="264"/>
      <c r="J149" s="289">
        <f>'BM 01 - RANIEIRI'!J149+'MEDIÇÃO 02 - RANIEIRI'!I149</f>
        <v>0</v>
      </c>
      <c r="K149" s="117">
        <f t="shared" si="10"/>
        <v>0</v>
      </c>
      <c r="L149" s="118">
        <f t="shared" si="11"/>
        <v>0</v>
      </c>
    </row>
    <row r="150" spans="2:15" ht="35.25" customHeight="1" x14ac:dyDescent="0.3">
      <c r="B150" s="106" t="s">
        <v>2156</v>
      </c>
      <c r="C150" s="107" t="s">
        <v>2157</v>
      </c>
      <c r="D150" s="108" t="s">
        <v>87</v>
      </c>
      <c r="E150" s="425">
        <v>10.57</v>
      </c>
      <c r="F150" s="426"/>
      <c r="G150" s="109">
        <v>41.09</v>
      </c>
      <c r="H150" s="110">
        <f t="shared" si="15"/>
        <v>434.32130000000006</v>
      </c>
      <c r="I150" s="264"/>
      <c r="J150" s="289">
        <f>'BM 01 - RANIEIRI'!J150+'MEDIÇÃO 02 - RANIEIRI'!I150</f>
        <v>0</v>
      </c>
      <c r="K150" s="117">
        <f t="shared" si="10"/>
        <v>0</v>
      </c>
      <c r="L150" s="118">
        <f t="shared" si="11"/>
        <v>0</v>
      </c>
    </row>
    <row r="151" spans="2:15" ht="27.65" customHeight="1" x14ac:dyDescent="0.3">
      <c r="B151" s="106" t="s">
        <v>2158</v>
      </c>
      <c r="C151" s="119" t="s">
        <v>2159</v>
      </c>
      <c r="D151" s="108" t="s">
        <v>1031</v>
      </c>
      <c r="E151" s="425">
        <v>7</v>
      </c>
      <c r="F151" s="426"/>
      <c r="G151" s="109">
        <v>119.99</v>
      </c>
      <c r="H151" s="110">
        <f t="shared" si="15"/>
        <v>839.93</v>
      </c>
      <c r="I151" s="264"/>
      <c r="J151" s="289">
        <f>'BM 01 - RANIEIRI'!J151+'MEDIÇÃO 02 - RANIEIRI'!I151</f>
        <v>0</v>
      </c>
      <c r="K151" s="117">
        <f t="shared" si="10"/>
        <v>0</v>
      </c>
      <c r="L151" s="118">
        <f t="shared" si="11"/>
        <v>0</v>
      </c>
    </row>
    <row r="152" spans="2:15" ht="19.75" customHeight="1" x14ac:dyDescent="0.3">
      <c r="B152" s="106" t="s">
        <v>2160</v>
      </c>
      <c r="C152" s="119" t="s">
        <v>2161</v>
      </c>
      <c r="D152" s="108" t="s">
        <v>1031</v>
      </c>
      <c r="E152" s="425">
        <v>5</v>
      </c>
      <c r="F152" s="426"/>
      <c r="G152" s="109">
        <v>35.94</v>
      </c>
      <c r="H152" s="110">
        <f t="shared" si="15"/>
        <v>179.7</v>
      </c>
      <c r="I152" s="264"/>
      <c r="J152" s="289">
        <f>'BM 01 - RANIEIRI'!J152+'MEDIÇÃO 02 - RANIEIRI'!I152</f>
        <v>0</v>
      </c>
      <c r="K152" s="117">
        <f t="shared" si="10"/>
        <v>0</v>
      </c>
      <c r="L152" s="118">
        <f t="shared" si="11"/>
        <v>0</v>
      </c>
    </row>
    <row r="153" spans="2:15" ht="26.4" customHeight="1" x14ac:dyDescent="0.3">
      <c r="B153" s="106" t="s">
        <v>2162</v>
      </c>
      <c r="C153" s="119" t="s">
        <v>2163</v>
      </c>
      <c r="D153" s="108" t="s">
        <v>1031</v>
      </c>
      <c r="E153" s="425">
        <v>1</v>
      </c>
      <c r="F153" s="426"/>
      <c r="G153" s="109">
        <v>114.3</v>
      </c>
      <c r="H153" s="110">
        <f t="shared" si="15"/>
        <v>114.3</v>
      </c>
      <c r="I153" s="264"/>
      <c r="J153" s="289">
        <f>'BM 01 - RANIEIRI'!J153+'MEDIÇÃO 02 - RANIEIRI'!I153</f>
        <v>0</v>
      </c>
      <c r="K153" s="117">
        <f t="shared" si="10"/>
        <v>0</v>
      </c>
      <c r="L153" s="118">
        <f t="shared" si="11"/>
        <v>0</v>
      </c>
    </row>
    <row r="154" spans="2:15" ht="23.4" customHeight="1" x14ac:dyDescent="0.3">
      <c r="B154" s="106" t="s">
        <v>2164</v>
      </c>
      <c r="C154" s="119" t="s">
        <v>2165</v>
      </c>
      <c r="D154" s="108" t="s">
        <v>1031</v>
      </c>
      <c r="E154" s="425">
        <v>5</v>
      </c>
      <c r="F154" s="426"/>
      <c r="G154" s="109">
        <v>890.58</v>
      </c>
      <c r="H154" s="110">
        <f t="shared" si="15"/>
        <v>4452.9000000000005</v>
      </c>
      <c r="I154" s="264"/>
      <c r="J154" s="289">
        <f>'BM 01 - RANIEIRI'!J154+'MEDIÇÃO 02 - RANIEIRI'!I154</f>
        <v>0</v>
      </c>
      <c r="K154" s="117">
        <f t="shared" si="10"/>
        <v>0</v>
      </c>
      <c r="L154" s="118">
        <f t="shared" si="11"/>
        <v>0</v>
      </c>
    </row>
    <row r="155" spans="2:15" ht="24" customHeight="1" x14ac:dyDescent="0.3">
      <c r="B155" s="106" t="s">
        <v>2166</v>
      </c>
      <c r="C155" s="119" t="s">
        <v>2167</v>
      </c>
      <c r="D155" s="108" t="s">
        <v>1031</v>
      </c>
      <c r="E155" s="425">
        <v>5</v>
      </c>
      <c r="F155" s="426"/>
      <c r="G155" s="109">
        <v>56.16</v>
      </c>
      <c r="H155" s="110">
        <f t="shared" si="15"/>
        <v>280.79999999999995</v>
      </c>
      <c r="I155" s="264"/>
      <c r="J155" s="289">
        <f>'BM 01 - RANIEIRI'!J155+'MEDIÇÃO 02 - RANIEIRI'!I155</f>
        <v>0</v>
      </c>
      <c r="K155" s="117">
        <f t="shared" ref="K155:K218" si="16">I155*G155</f>
        <v>0</v>
      </c>
      <c r="L155" s="118">
        <f t="shared" ref="L155:L218" si="17">J155*G155</f>
        <v>0</v>
      </c>
    </row>
    <row r="156" spans="2:15" ht="18" customHeight="1" x14ac:dyDescent="0.3">
      <c r="B156" s="139">
        <v>40191</v>
      </c>
      <c r="C156" s="119" t="s">
        <v>2168</v>
      </c>
      <c r="D156" s="108" t="s">
        <v>1031</v>
      </c>
      <c r="E156" s="425">
        <v>5</v>
      </c>
      <c r="F156" s="426"/>
      <c r="G156" s="109">
        <v>49.16</v>
      </c>
      <c r="H156" s="110">
        <f t="shared" si="15"/>
        <v>245.79999999999998</v>
      </c>
      <c r="I156" s="264"/>
      <c r="J156" s="289">
        <f>'BM 01 - RANIEIRI'!J156+'MEDIÇÃO 02 - RANIEIRI'!I156</f>
        <v>0</v>
      </c>
      <c r="K156" s="117">
        <f t="shared" si="16"/>
        <v>0</v>
      </c>
      <c r="L156" s="118">
        <f t="shared" si="17"/>
        <v>0</v>
      </c>
    </row>
    <row r="157" spans="2:15" ht="30.65" customHeight="1" x14ac:dyDescent="0.3">
      <c r="B157" s="139">
        <v>40556</v>
      </c>
      <c r="C157" s="119" t="s">
        <v>2169</v>
      </c>
      <c r="D157" s="108" t="s">
        <v>1031</v>
      </c>
      <c r="E157" s="425">
        <v>1</v>
      </c>
      <c r="F157" s="426"/>
      <c r="G157" s="109">
        <v>589.79999999999995</v>
      </c>
      <c r="H157" s="110">
        <f t="shared" si="15"/>
        <v>589.79999999999995</v>
      </c>
      <c r="I157" s="264"/>
      <c r="J157" s="289">
        <f>'BM 01 - RANIEIRI'!J157+'MEDIÇÃO 02 - RANIEIRI'!I157</f>
        <v>0</v>
      </c>
      <c r="K157" s="117">
        <f t="shared" si="16"/>
        <v>0</v>
      </c>
      <c r="L157" s="118">
        <f t="shared" si="17"/>
        <v>0</v>
      </c>
    </row>
    <row r="158" spans="2:15" ht="29.4" customHeight="1" x14ac:dyDescent="0.3">
      <c r="B158" s="139">
        <v>40921</v>
      </c>
      <c r="C158" s="119" t="s">
        <v>2170</v>
      </c>
      <c r="D158" s="108" t="s">
        <v>1031</v>
      </c>
      <c r="E158" s="425">
        <v>10</v>
      </c>
      <c r="F158" s="426"/>
      <c r="G158" s="109">
        <v>205</v>
      </c>
      <c r="H158" s="110">
        <f t="shared" si="15"/>
        <v>2050</v>
      </c>
      <c r="I158" s="264"/>
      <c r="J158" s="289">
        <f>'BM 01 - RANIEIRI'!J158+'MEDIÇÃO 02 - RANIEIRI'!I158</f>
        <v>0</v>
      </c>
      <c r="K158" s="117">
        <f t="shared" si="16"/>
        <v>0</v>
      </c>
      <c r="L158" s="118">
        <f t="shared" si="17"/>
        <v>0</v>
      </c>
    </row>
    <row r="159" spans="2:15" ht="27.65" customHeight="1" x14ac:dyDescent="0.3">
      <c r="B159" s="139">
        <v>41287</v>
      </c>
      <c r="C159" s="119" t="s">
        <v>2171</v>
      </c>
      <c r="D159" s="108" t="s">
        <v>1031</v>
      </c>
      <c r="E159" s="425">
        <v>7</v>
      </c>
      <c r="F159" s="426"/>
      <c r="G159" s="109">
        <v>38.909999999999997</v>
      </c>
      <c r="H159" s="110">
        <f t="shared" si="15"/>
        <v>272.37</v>
      </c>
      <c r="I159" s="264"/>
      <c r="J159" s="289">
        <f>'BM 01 - RANIEIRI'!J159+'MEDIÇÃO 02 - RANIEIRI'!I159</f>
        <v>0</v>
      </c>
      <c r="K159" s="117">
        <f t="shared" si="16"/>
        <v>0</v>
      </c>
      <c r="L159" s="118">
        <f t="shared" si="17"/>
        <v>0</v>
      </c>
    </row>
    <row r="160" spans="2:15" ht="35.25" customHeight="1" x14ac:dyDescent="0.3">
      <c r="B160" s="139">
        <v>41652</v>
      </c>
      <c r="C160" s="107" t="s">
        <v>2172</v>
      </c>
      <c r="D160" s="108" t="s">
        <v>87</v>
      </c>
      <c r="E160" s="425">
        <v>20.28</v>
      </c>
      <c r="F160" s="426"/>
      <c r="G160" s="109">
        <v>62.06</v>
      </c>
      <c r="H160" s="110">
        <f t="shared" si="15"/>
        <v>1258.5768</v>
      </c>
      <c r="I160" s="264"/>
      <c r="J160" s="289">
        <f>'BM 01 - RANIEIRI'!J160+'MEDIÇÃO 02 - RANIEIRI'!I160</f>
        <v>0</v>
      </c>
      <c r="K160" s="117">
        <f t="shared" si="16"/>
        <v>0</v>
      </c>
      <c r="L160" s="118">
        <f t="shared" si="17"/>
        <v>0</v>
      </c>
    </row>
    <row r="161" spans="2:15" ht="35.25" customHeight="1" x14ac:dyDescent="0.3">
      <c r="B161" s="139">
        <v>42017</v>
      </c>
      <c r="C161" s="107" t="s">
        <v>2173</v>
      </c>
      <c r="D161" s="108" t="s">
        <v>87</v>
      </c>
      <c r="E161" s="425">
        <v>11.93</v>
      </c>
      <c r="F161" s="426"/>
      <c r="G161" s="109">
        <v>101.66</v>
      </c>
      <c r="H161" s="110">
        <f t="shared" si="15"/>
        <v>1212.8037999999999</v>
      </c>
      <c r="I161" s="264"/>
      <c r="J161" s="289">
        <f>'BM 01 - RANIEIRI'!J161+'MEDIÇÃO 02 - RANIEIRI'!I161</f>
        <v>0</v>
      </c>
      <c r="K161" s="117">
        <f t="shared" si="16"/>
        <v>0</v>
      </c>
      <c r="L161" s="118">
        <f t="shared" si="17"/>
        <v>0</v>
      </c>
    </row>
    <row r="162" spans="2:15" ht="35.25" customHeight="1" x14ac:dyDescent="0.3">
      <c r="B162" s="139">
        <v>42382</v>
      </c>
      <c r="C162" s="107" t="s">
        <v>2174</v>
      </c>
      <c r="D162" s="108" t="s">
        <v>1031</v>
      </c>
      <c r="E162" s="425">
        <v>2</v>
      </c>
      <c r="F162" s="426"/>
      <c r="G162" s="109">
        <v>284.87</v>
      </c>
      <c r="H162" s="110">
        <f t="shared" si="15"/>
        <v>569.74</v>
      </c>
      <c r="I162" s="264"/>
      <c r="J162" s="289">
        <f>'BM 01 - RANIEIRI'!J162+'MEDIÇÃO 02 - RANIEIRI'!I162</f>
        <v>0</v>
      </c>
      <c r="K162" s="117">
        <f t="shared" si="16"/>
        <v>0</v>
      </c>
      <c r="L162" s="118">
        <f t="shared" si="17"/>
        <v>0</v>
      </c>
    </row>
    <row r="163" spans="2:15" ht="37.25" customHeight="1" x14ac:dyDescent="0.3">
      <c r="B163" s="139">
        <v>42748</v>
      </c>
      <c r="C163" s="119" t="s">
        <v>2175</v>
      </c>
      <c r="D163" s="108" t="s">
        <v>87</v>
      </c>
      <c r="E163" s="425">
        <v>121.28</v>
      </c>
      <c r="F163" s="426"/>
      <c r="G163" s="109">
        <v>72.95</v>
      </c>
      <c r="H163" s="110">
        <f t="shared" si="15"/>
        <v>8847.3760000000002</v>
      </c>
      <c r="I163" s="264"/>
      <c r="J163" s="289">
        <f>'BM 01 - RANIEIRI'!J163+'MEDIÇÃO 02 - RANIEIRI'!I163</f>
        <v>0</v>
      </c>
      <c r="K163" s="117">
        <f t="shared" si="16"/>
        <v>0</v>
      </c>
      <c r="L163" s="118">
        <f t="shared" si="17"/>
        <v>0</v>
      </c>
    </row>
    <row r="164" spans="2:15" ht="30.65" customHeight="1" x14ac:dyDescent="0.3">
      <c r="B164" s="139">
        <v>43113</v>
      </c>
      <c r="C164" s="119" t="s">
        <v>2176</v>
      </c>
      <c r="D164" s="108" t="s">
        <v>1031</v>
      </c>
      <c r="E164" s="425">
        <v>3</v>
      </c>
      <c r="F164" s="426"/>
      <c r="G164" s="109">
        <v>288.93</v>
      </c>
      <c r="H164" s="110">
        <f t="shared" si="15"/>
        <v>866.79</v>
      </c>
      <c r="I164" s="264"/>
      <c r="J164" s="289">
        <f>'BM 01 - RANIEIRI'!J164+'MEDIÇÃO 02 - RANIEIRI'!I164</f>
        <v>0</v>
      </c>
      <c r="K164" s="117">
        <f t="shared" si="16"/>
        <v>0</v>
      </c>
      <c r="L164" s="118">
        <f t="shared" si="17"/>
        <v>0</v>
      </c>
    </row>
    <row r="165" spans="2:15" ht="35.25" customHeight="1" x14ac:dyDescent="0.3">
      <c r="B165" s="139">
        <v>43478</v>
      </c>
      <c r="C165" s="107" t="s">
        <v>2177</v>
      </c>
      <c r="D165" s="108" t="s">
        <v>87</v>
      </c>
      <c r="E165" s="425">
        <v>91.39</v>
      </c>
      <c r="F165" s="426"/>
      <c r="G165" s="109">
        <v>59.8</v>
      </c>
      <c r="H165" s="110">
        <f t="shared" si="15"/>
        <v>5465.1219999999994</v>
      </c>
      <c r="I165" s="264"/>
      <c r="J165" s="289">
        <f>'BM 01 - RANIEIRI'!J165+'MEDIÇÃO 02 - RANIEIRI'!I165</f>
        <v>0</v>
      </c>
      <c r="K165" s="117">
        <f t="shared" si="16"/>
        <v>0</v>
      </c>
      <c r="L165" s="118">
        <f t="shared" si="17"/>
        <v>0</v>
      </c>
    </row>
    <row r="166" spans="2:15" s="90" customFormat="1" ht="11.25" customHeight="1" x14ac:dyDescent="0.3">
      <c r="B166" s="135" t="s">
        <v>1572</v>
      </c>
      <c r="C166" s="122" t="s">
        <v>2178</v>
      </c>
      <c r="D166" s="123"/>
      <c r="E166" s="457"/>
      <c r="F166" s="458"/>
      <c r="G166" s="124"/>
      <c r="H166" s="125">
        <f>H167+H168+H169+H170+H171+H172+H173</f>
        <v>18289.714500000002</v>
      </c>
      <c r="I166" s="126"/>
      <c r="J166" s="290"/>
      <c r="K166" s="126"/>
      <c r="L166" s="126"/>
      <c r="M166" s="76"/>
      <c r="N166" s="76"/>
      <c r="O166" s="76"/>
    </row>
    <row r="167" spans="2:15" ht="35.25" customHeight="1" x14ac:dyDescent="0.3">
      <c r="B167" s="138" t="s">
        <v>2179</v>
      </c>
      <c r="C167" s="119" t="s">
        <v>2180</v>
      </c>
      <c r="D167" s="108" t="s">
        <v>47</v>
      </c>
      <c r="E167" s="425">
        <v>8.85</v>
      </c>
      <c r="F167" s="426"/>
      <c r="G167" s="109">
        <v>639.37</v>
      </c>
      <c r="H167" s="110">
        <f t="shared" ref="H167:H173" si="18">G167*E167</f>
        <v>5658.4245000000001</v>
      </c>
      <c r="I167" s="264"/>
      <c r="J167" s="289">
        <f>'BM 01 - RANIEIRI'!J167+'MEDIÇÃO 02 - RANIEIRI'!I167</f>
        <v>0</v>
      </c>
      <c r="K167" s="117">
        <f t="shared" si="16"/>
        <v>0</v>
      </c>
      <c r="L167" s="118">
        <f t="shared" si="17"/>
        <v>0</v>
      </c>
    </row>
    <row r="168" spans="2:15" ht="35.25" customHeight="1" x14ac:dyDescent="0.3">
      <c r="B168" s="138" t="s">
        <v>2181</v>
      </c>
      <c r="C168" s="119" t="s">
        <v>2182</v>
      </c>
      <c r="D168" s="108" t="s">
        <v>1031</v>
      </c>
      <c r="E168" s="425">
        <v>7</v>
      </c>
      <c r="F168" s="426"/>
      <c r="G168" s="109">
        <v>85.09</v>
      </c>
      <c r="H168" s="110">
        <f t="shared" si="18"/>
        <v>595.63</v>
      </c>
      <c r="I168" s="264"/>
      <c r="J168" s="289">
        <f>'BM 01 - RANIEIRI'!J168+'MEDIÇÃO 02 - RANIEIRI'!I168</f>
        <v>0</v>
      </c>
      <c r="K168" s="117">
        <f t="shared" si="16"/>
        <v>0</v>
      </c>
      <c r="L168" s="118">
        <f t="shared" si="17"/>
        <v>0</v>
      </c>
    </row>
    <row r="169" spans="2:15" ht="35.25" customHeight="1" x14ac:dyDescent="0.3">
      <c r="B169" s="138" t="s">
        <v>2183</v>
      </c>
      <c r="C169" s="119" t="s">
        <v>2184</v>
      </c>
      <c r="D169" s="108" t="s">
        <v>1031</v>
      </c>
      <c r="E169" s="425">
        <v>2</v>
      </c>
      <c r="F169" s="426"/>
      <c r="G169" s="109">
        <v>99.57</v>
      </c>
      <c r="H169" s="110">
        <f t="shared" si="18"/>
        <v>199.14</v>
      </c>
      <c r="I169" s="264"/>
      <c r="J169" s="289">
        <f>'BM 01 - RANIEIRI'!J169+'MEDIÇÃO 02 - RANIEIRI'!I169</f>
        <v>0</v>
      </c>
      <c r="K169" s="117">
        <f t="shared" si="16"/>
        <v>0</v>
      </c>
      <c r="L169" s="118">
        <f t="shared" si="17"/>
        <v>0</v>
      </c>
    </row>
    <row r="170" spans="2:15" ht="35.25" customHeight="1" x14ac:dyDescent="0.3">
      <c r="B170" s="138" t="s">
        <v>2185</v>
      </c>
      <c r="C170" s="107" t="s">
        <v>2186</v>
      </c>
      <c r="D170" s="108" t="s">
        <v>1031</v>
      </c>
      <c r="E170" s="425">
        <v>7</v>
      </c>
      <c r="F170" s="426"/>
      <c r="G170" s="109">
        <v>460.58</v>
      </c>
      <c r="H170" s="110">
        <f t="shared" si="18"/>
        <v>3224.06</v>
      </c>
      <c r="I170" s="264"/>
      <c r="J170" s="289">
        <f>'BM 01 - RANIEIRI'!J170+'MEDIÇÃO 02 - RANIEIRI'!I170</f>
        <v>0</v>
      </c>
      <c r="K170" s="117">
        <f t="shared" si="16"/>
        <v>0</v>
      </c>
      <c r="L170" s="118">
        <f t="shared" si="17"/>
        <v>0</v>
      </c>
    </row>
    <row r="171" spans="2:15" ht="35.25" customHeight="1" x14ac:dyDescent="0.3">
      <c r="B171" s="138" t="s">
        <v>2187</v>
      </c>
      <c r="C171" s="107" t="s">
        <v>2188</v>
      </c>
      <c r="D171" s="108" t="s">
        <v>1031</v>
      </c>
      <c r="E171" s="425">
        <v>7</v>
      </c>
      <c r="F171" s="426"/>
      <c r="G171" s="109">
        <v>638.32000000000005</v>
      </c>
      <c r="H171" s="110">
        <f t="shared" si="18"/>
        <v>4468.2400000000007</v>
      </c>
      <c r="I171" s="264"/>
      <c r="J171" s="289">
        <f>'BM 01 - RANIEIRI'!J171+'MEDIÇÃO 02 - RANIEIRI'!I171</f>
        <v>0</v>
      </c>
      <c r="K171" s="117">
        <f t="shared" si="16"/>
        <v>0</v>
      </c>
      <c r="L171" s="118">
        <f t="shared" si="17"/>
        <v>0</v>
      </c>
    </row>
    <row r="172" spans="2:15" ht="35.25" customHeight="1" x14ac:dyDescent="0.3">
      <c r="B172" s="138" t="s">
        <v>2189</v>
      </c>
      <c r="C172" s="107" t="s">
        <v>2190</v>
      </c>
      <c r="D172" s="108" t="s">
        <v>1031</v>
      </c>
      <c r="E172" s="425">
        <v>2</v>
      </c>
      <c r="F172" s="426"/>
      <c r="G172" s="109">
        <v>388.11</v>
      </c>
      <c r="H172" s="110">
        <f t="shared" si="18"/>
        <v>776.22</v>
      </c>
      <c r="I172" s="264"/>
      <c r="J172" s="289">
        <f>'BM 01 - RANIEIRI'!J172+'MEDIÇÃO 02 - RANIEIRI'!I172</f>
        <v>0</v>
      </c>
      <c r="K172" s="117">
        <f t="shared" si="16"/>
        <v>0</v>
      </c>
      <c r="L172" s="118">
        <f t="shared" si="17"/>
        <v>0</v>
      </c>
    </row>
    <row r="173" spans="2:15" ht="33.65" customHeight="1" x14ac:dyDescent="0.3">
      <c r="B173" s="138" t="s">
        <v>2191</v>
      </c>
      <c r="C173" s="119" t="s">
        <v>2192</v>
      </c>
      <c r="D173" s="108" t="s">
        <v>1031</v>
      </c>
      <c r="E173" s="425">
        <v>8</v>
      </c>
      <c r="F173" s="426"/>
      <c r="G173" s="109">
        <v>421</v>
      </c>
      <c r="H173" s="110">
        <f t="shared" si="18"/>
        <v>3368</v>
      </c>
      <c r="I173" s="264"/>
      <c r="J173" s="289">
        <f>'BM 01 - RANIEIRI'!J173+'MEDIÇÃO 02 - RANIEIRI'!I173</f>
        <v>0</v>
      </c>
      <c r="K173" s="117">
        <f t="shared" si="16"/>
        <v>0</v>
      </c>
      <c r="L173" s="118">
        <f t="shared" si="17"/>
        <v>0</v>
      </c>
    </row>
    <row r="174" spans="2:15" s="90" customFormat="1" ht="18" customHeight="1" x14ac:dyDescent="0.3">
      <c r="B174" s="140" t="s">
        <v>1614</v>
      </c>
      <c r="C174" s="141" t="s">
        <v>2193</v>
      </c>
      <c r="D174" s="142"/>
      <c r="E174" s="467"/>
      <c r="F174" s="468"/>
      <c r="G174" s="143"/>
      <c r="H174" s="144">
        <f>H175+H177+H181+H195+H208+H213+H220+H229+H233+H238+H242+H246+H267</f>
        <v>71708.641999999993</v>
      </c>
      <c r="I174" s="145"/>
      <c r="J174" s="291"/>
      <c r="K174" s="145"/>
      <c r="L174" s="145"/>
      <c r="M174" s="76"/>
      <c r="N174" s="76"/>
      <c r="O174" s="76"/>
    </row>
    <row r="175" spans="2:15" s="90" customFormat="1" ht="9" customHeight="1" x14ac:dyDescent="0.3">
      <c r="B175" s="121" t="s">
        <v>119</v>
      </c>
      <c r="C175" s="122" t="s">
        <v>42</v>
      </c>
      <c r="D175" s="123"/>
      <c r="E175" s="457"/>
      <c r="F175" s="458"/>
      <c r="G175" s="124"/>
      <c r="H175" s="125">
        <f>H176</f>
        <v>1128.9599999999998</v>
      </c>
      <c r="I175" s="126"/>
      <c r="J175" s="290"/>
      <c r="K175" s="126"/>
      <c r="L175" s="126"/>
      <c r="M175" s="76"/>
      <c r="N175" s="76"/>
      <c r="O175" s="76"/>
    </row>
    <row r="176" spans="2:15" ht="26.75" customHeight="1" x14ac:dyDescent="0.3">
      <c r="B176" s="127" t="s">
        <v>2194</v>
      </c>
      <c r="C176" s="107" t="s">
        <v>1966</v>
      </c>
      <c r="D176" s="108" t="s">
        <v>87</v>
      </c>
      <c r="E176" s="425">
        <v>22.4</v>
      </c>
      <c r="F176" s="426"/>
      <c r="G176" s="109">
        <v>50.4</v>
      </c>
      <c r="H176" s="110">
        <f>G176*E176</f>
        <v>1128.9599999999998</v>
      </c>
      <c r="I176" s="264"/>
      <c r="J176" s="289">
        <f>'BM 01 - RANIEIRI'!J176+'MEDIÇÃO 02 - RANIEIRI'!I176</f>
        <v>0</v>
      </c>
      <c r="K176" s="117">
        <f t="shared" si="16"/>
        <v>0</v>
      </c>
      <c r="L176" s="118">
        <f t="shared" si="17"/>
        <v>0</v>
      </c>
    </row>
    <row r="177" spans="2:15" s="90" customFormat="1" ht="9" customHeight="1" x14ac:dyDescent="0.3">
      <c r="B177" s="121" t="s">
        <v>124</v>
      </c>
      <c r="C177" s="122" t="s">
        <v>118</v>
      </c>
      <c r="D177" s="123"/>
      <c r="E177" s="457"/>
      <c r="F177" s="458"/>
      <c r="G177" s="124"/>
      <c r="H177" s="125">
        <f>H178+H179+H180</f>
        <v>610.35950000000003</v>
      </c>
      <c r="I177" s="126"/>
      <c r="J177" s="290"/>
      <c r="K177" s="126"/>
      <c r="L177" s="126"/>
      <c r="M177" s="76"/>
      <c r="N177" s="76"/>
      <c r="O177" s="76"/>
    </row>
    <row r="178" spans="2:15" ht="18" customHeight="1" x14ac:dyDescent="0.3">
      <c r="B178" s="128" t="s">
        <v>2195</v>
      </c>
      <c r="C178" s="107" t="s">
        <v>2196</v>
      </c>
      <c r="D178" s="108" t="s">
        <v>101</v>
      </c>
      <c r="E178" s="425">
        <v>4.8499999999999996</v>
      </c>
      <c r="F178" s="426"/>
      <c r="G178" s="109">
        <v>70.5</v>
      </c>
      <c r="H178" s="110">
        <f>G178*E178</f>
        <v>341.92499999999995</v>
      </c>
      <c r="I178" s="264"/>
      <c r="J178" s="289">
        <f>'BM 01 - RANIEIRI'!J178+'MEDIÇÃO 02 - RANIEIRI'!I178</f>
        <v>0</v>
      </c>
      <c r="K178" s="117">
        <f t="shared" si="16"/>
        <v>0</v>
      </c>
      <c r="L178" s="118">
        <f t="shared" si="17"/>
        <v>0</v>
      </c>
    </row>
    <row r="179" spans="2:15" ht="9" customHeight="1" x14ac:dyDescent="0.3">
      <c r="B179" s="128" t="s">
        <v>2197</v>
      </c>
      <c r="C179" s="119" t="s">
        <v>1970</v>
      </c>
      <c r="D179" s="108" t="s">
        <v>101</v>
      </c>
      <c r="E179" s="425">
        <v>2.93</v>
      </c>
      <c r="F179" s="426"/>
      <c r="G179" s="109">
        <v>40.4</v>
      </c>
      <c r="H179" s="110">
        <f>G179*E179</f>
        <v>118.372</v>
      </c>
      <c r="I179" s="264"/>
      <c r="J179" s="289">
        <f>'BM 01 - RANIEIRI'!J179+'MEDIÇÃO 02 - RANIEIRI'!I179</f>
        <v>0</v>
      </c>
      <c r="K179" s="117">
        <f t="shared" si="16"/>
        <v>0</v>
      </c>
      <c r="L179" s="118">
        <f t="shared" si="17"/>
        <v>0</v>
      </c>
    </row>
    <row r="180" spans="2:15" ht="18" customHeight="1" x14ac:dyDescent="0.3">
      <c r="B180" s="128" t="s">
        <v>2198</v>
      </c>
      <c r="C180" s="107" t="s">
        <v>2199</v>
      </c>
      <c r="D180" s="108" t="s">
        <v>101</v>
      </c>
      <c r="E180" s="425">
        <v>2.4500000000000002</v>
      </c>
      <c r="F180" s="426"/>
      <c r="G180" s="109">
        <v>61.25</v>
      </c>
      <c r="H180" s="110">
        <f>G180*E180</f>
        <v>150.0625</v>
      </c>
      <c r="I180" s="264"/>
      <c r="J180" s="289">
        <f>'BM 01 - RANIEIRI'!J180+'MEDIÇÃO 02 - RANIEIRI'!I180</f>
        <v>0</v>
      </c>
      <c r="K180" s="146">
        <f t="shared" si="16"/>
        <v>0</v>
      </c>
      <c r="L180" s="146">
        <f t="shared" si="17"/>
        <v>0</v>
      </c>
    </row>
    <row r="181" spans="2:15" s="90" customFormat="1" ht="9" customHeight="1" x14ac:dyDescent="0.3">
      <c r="B181" s="121" t="s">
        <v>172</v>
      </c>
      <c r="C181" s="122" t="s">
        <v>1627</v>
      </c>
      <c r="D181" s="136"/>
      <c r="E181" s="457"/>
      <c r="F181" s="458"/>
      <c r="G181" s="124"/>
      <c r="H181" s="125">
        <f>H182+H183+H184+H185+H186+H187+H188+H189+H190+H191+H192+H193+H194</f>
        <v>8076.055800000001</v>
      </c>
      <c r="I181" s="126"/>
      <c r="J181" s="290"/>
      <c r="K181" s="126"/>
      <c r="L181" s="126"/>
      <c r="M181" s="76"/>
      <c r="N181" s="76"/>
      <c r="O181" s="76"/>
    </row>
    <row r="182" spans="2:15" ht="26.75" customHeight="1" x14ac:dyDescent="0.3">
      <c r="B182" s="127" t="s">
        <v>2200</v>
      </c>
      <c r="C182" s="107" t="s">
        <v>2201</v>
      </c>
      <c r="D182" s="108" t="s">
        <v>101</v>
      </c>
      <c r="E182" s="425">
        <v>3.36</v>
      </c>
      <c r="F182" s="426"/>
      <c r="G182" s="109">
        <v>398.5</v>
      </c>
      <c r="H182" s="110">
        <f t="shared" ref="H182:H194" si="19">G182*E182</f>
        <v>1338.96</v>
      </c>
      <c r="I182" s="264"/>
      <c r="J182" s="289">
        <f>'BM 01 - RANIEIRI'!J182+'MEDIÇÃO 02 - RANIEIRI'!I182</f>
        <v>0</v>
      </c>
      <c r="K182" s="117">
        <f t="shared" si="16"/>
        <v>0</v>
      </c>
      <c r="L182" s="118">
        <f t="shared" si="17"/>
        <v>0</v>
      </c>
    </row>
    <row r="183" spans="2:15" ht="18" customHeight="1" x14ac:dyDescent="0.3">
      <c r="B183" s="128" t="s">
        <v>2202</v>
      </c>
      <c r="C183" s="107" t="s">
        <v>2203</v>
      </c>
      <c r="D183" s="108" t="s">
        <v>47</v>
      </c>
      <c r="E183" s="425">
        <v>6.03</v>
      </c>
      <c r="F183" s="426"/>
      <c r="G183" s="109">
        <v>5.5</v>
      </c>
      <c r="H183" s="110">
        <f t="shared" si="19"/>
        <v>33.164999999999999</v>
      </c>
      <c r="I183" s="264"/>
      <c r="J183" s="289">
        <f>'BM 01 - RANIEIRI'!J183+'MEDIÇÃO 02 - RANIEIRI'!I183</f>
        <v>0</v>
      </c>
      <c r="K183" s="117">
        <f t="shared" si="16"/>
        <v>0</v>
      </c>
      <c r="L183" s="118">
        <f t="shared" si="17"/>
        <v>0</v>
      </c>
    </row>
    <row r="184" spans="2:15" ht="26.75" customHeight="1" x14ac:dyDescent="0.3">
      <c r="B184" s="127" t="s">
        <v>2204</v>
      </c>
      <c r="C184" s="107" t="s">
        <v>2205</v>
      </c>
      <c r="D184" s="108" t="s">
        <v>47</v>
      </c>
      <c r="E184" s="425">
        <v>6.03</v>
      </c>
      <c r="F184" s="426"/>
      <c r="G184" s="109">
        <v>65.400000000000006</v>
      </c>
      <c r="H184" s="110">
        <f t="shared" si="19"/>
        <v>394.36200000000002</v>
      </c>
      <c r="I184" s="264"/>
      <c r="J184" s="289">
        <f>'BM 01 - RANIEIRI'!J184+'MEDIÇÃO 02 - RANIEIRI'!I184</f>
        <v>0</v>
      </c>
      <c r="K184" s="117">
        <f t="shared" si="16"/>
        <v>0</v>
      </c>
      <c r="L184" s="118">
        <f t="shared" si="17"/>
        <v>0</v>
      </c>
    </row>
    <row r="185" spans="2:15" ht="18" customHeight="1" x14ac:dyDescent="0.3">
      <c r="B185" s="128" t="s">
        <v>2206</v>
      </c>
      <c r="C185" s="107" t="s">
        <v>2207</v>
      </c>
      <c r="D185" s="108" t="s">
        <v>273</v>
      </c>
      <c r="E185" s="425">
        <v>35.6</v>
      </c>
      <c r="F185" s="426"/>
      <c r="G185" s="109">
        <v>16.399999999999999</v>
      </c>
      <c r="H185" s="110">
        <f t="shared" si="19"/>
        <v>583.83999999999992</v>
      </c>
      <c r="I185" s="264"/>
      <c r="J185" s="289">
        <f>'BM 01 - RANIEIRI'!J185+'MEDIÇÃO 02 - RANIEIRI'!I185</f>
        <v>0</v>
      </c>
      <c r="K185" s="117">
        <f t="shared" si="16"/>
        <v>0</v>
      </c>
      <c r="L185" s="118">
        <f t="shared" si="17"/>
        <v>0</v>
      </c>
    </row>
    <row r="186" spans="2:15" ht="26.75" customHeight="1" x14ac:dyDescent="0.3">
      <c r="B186" s="127" t="s">
        <v>2208</v>
      </c>
      <c r="C186" s="107" t="s">
        <v>2209</v>
      </c>
      <c r="D186" s="108" t="s">
        <v>47</v>
      </c>
      <c r="E186" s="425">
        <v>10.31</v>
      </c>
      <c r="F186" s="426"/>
      <c r="G186" s="109">
        <v>77.23</v>
      </c>
      <c r="H186" s="110">
        <f t="shared" si="19"/>
        <v>796.24130000000002</v>
      </c>
      <c r="I186" s="264"/>
      <c r="J186" s="289">
        <f>'BM 01 - RANIEIRI'!J186+'MEDIÇÃO 02 - RANIEIRI'!I186</f>
        <v>0</v>
      </c>
      <c r="K186" s="117">
        <f t="shared" si="16"/>
        <v>0</v>
      </c>
      <c r="L186" s="118">
        <f t="shared" si="17"/>
        <v>0</v>
      </c>
    </row>
    <row r="187" spans="2:15" ht="26.75" customHeight="1" x14ac:dyDescent="0.3">
      <c r="B187" s="127" t="s">
        <v>2210</v>
      </c>
      <c r="C187" s="107" t="s">
        <v>1987</v>
      </c>
      <c r="D187" s="108" t="s">
        <v>101</v>
      </c>
      <c r="E187" s="425">
        <v>0.67</v>
      </c>
      <c r="F187" s="426"/>
      <c r="G187" s="109">
        <v>575.12</v>
      </c>
      <c r="H187" s="110">
        <f t="shared" si="19"/>
        <v>385.33040000000005</v>
      </c>
      <c r="I187" s="264"/>
      <c r="J187" s="289">
        <f>'BM 01 - RANIEIRI'!J187+'MEDIÇÃO 02 - RANIEIRI'!I187</f>
        <v>0</v>
      </c>
      <c r="K187" s="117">
        <f t="shared" si="16"/>
        <v>0</v>
      </c>
      <c r="L187" s="118">
        <f t="shared" si="17"/>
        <v>0</v>
      </c>
    </row>
    <row r="188" spans="2:15" ht="26.75" customHeight="1" x14ac:dyDescent="0.3">
      <c r="B188" s="127" t="s">
        <v>2211</v>
      </c>
      <c r="C188" s="107" t="s">
        <v>2212</v>
      </c>
      <c r="D188" s="108" t="s">
        <v>101</v>
      </c>
      <c r="E188" s="425">
        <v>1.25</v>
      </c>
      <c r="F188" s="426"/>
      <c r="G188" s="109">
        <v>618.83000000000004</v>
      </c>
      <c r="H188" s="110">
        <f t="shared" si="19"/>
        <v>773.53750000000002</v>
      </c>
      <c r="I188" s="264"/>
      <c r="J188" s="289">
        <f>'BM 01 - RANIEIRI'!J188+'MEDIÇÃO 02 - RANIEIRI'!I188</f>
        <v>0</v>
      </c>
      <c r="K188" s="117">
        <f t="shared" si="16"/>
        <v>0</v>
      </c>
      <c r="L188" s="118">
        <f t="shared" si="17"/>
        <v>0</v>
      </c>
    </row>
    <row r="189" spans="2:15" ht="18" customHeight="1" x14ac:dyDescent="0.3">
      <c r="B189" s="128" t="s">
        <v>2213</v>
      </c>
      <c r="C189" s="107" t="s">
        <v>2214</v>
      </c>
      <c r="D189" s="108" t="s">
        <v>101</v>
      </c>
      <c r="E189" s="425">
        <v>1.92</v>
      </c>
      <c r="F189" s="426"/>
      <c r="G189" s="109">
        <v>244.23</v>
      </c>
      <c r="H189" s="110">
        <f t="shared" si="19"/>
        <v>468.92159999999996</v>
      </c>
      <c r="I189" s="264"/>
      <c r="J189" s="289">
        <f>'BM 01 - RANIEIRI'!J189+'MEDIÇÃO 02 - RANIEIRI'!I189</f>
        <v>0</v>
      </c>
      <c r="K189" s="117">
        <f t="shared" si="16"/>
        <v>0</v>
      </c>
      <c r="L189" s="118">
        <f t="shared" si="17"/>
        <v>0</v>
      </c>
    </row>
    <row r="190" spans="2:15" ht="18" customHeight="1" x14ac:dyDescent="0.3">
      <c r="B190" s="128" t="s">
        <v>2215</v>
      </c>
      <c r="C190" s="107" t="s">
        <v>2216</v>
      </c>
      <c r="D190" s="108" t="s">
        <v>273</v>
      </c>
      <c r="E190" s="425">
        <v>25.2</v>
      </c>
      <c r="F190" s="426"/>
      <c r="G190" s="109">
        <v>20.72</v>
      </c>
      <c r="H190" s="110">
        <f t="shared" si="19"/>
        <v>522.14400000000001</v>
      </c>
      <c r="I190" s="264"/>
      <c r="J190" s="289">
        <f>'BM 01 - RANIEIRI'!J190+'MEDIÇÃO 02 - RANIEIRI'!I190</f>
        <v>0</v>
      </c>
      <c r="K190" s="117">
        <f t="shared" si="16"/>
        <v>0</v>
      </c>
      <c r="L190" s="118">
        <f t="shared" si="17"/>
        <v>0</v>
      </c>
    </row>
    <row r="191" spans="2:15" ht="26.75" customHeight="1" x14ac:dyDescent="0.3">
      <c r="B191" s="130">
        <v>40212</v>
      </c>
      <c r="C191" s="107" t="s">
        <v>2217</v>
      </c>
      <c r="D191" s="108" t="s">
        <v>273</v>
      </c>
      <c r="E191" s="425">
        <v>18.899999999999999</v>
      </c>
      <c r="F191" s="426"/>
      <c r="G191" s="109">
        <v>18.399999999999999</v>
      </c>
      <c r="H191" s="110">
        <f t="shared" si="19"/>
        <v>347.75999999999993</v>
      </c>
      <c r="I191" s="264"/>
      <c r="J191" s="289">
        <f>'BM 01 - RANIEIRI'!J191+'MEDIÇÃO 02 - RANIEIRI'!I191</f>
        <v>0</v>
      </c>
      <c r="K191" s="117">
        <f t="shared" si="16"/>
        <v>0</v>
      </c>
      <c r="L191" s="118">
        <f t="shared" si="17"/>
        <v>0</v>
      </c>
    </row>
    <row r="192" spans="2:15" ht="18" customHeight="1" x14ac:dyDescent="0.3">
      <c r="B192" s="129">
        <v>40577</v>
      </c>
      <c r="C192" s="107" t="s">
        <v>2218</v>
      </c>
      <c r="D192" s="108" t="s">
        <v>273</v>
      </c>
      <c r="E192" s="425">
        <v>33.799999999999997</v>
      </c>
      <c r="F192" s="426"/>
      <c r="G192" s="109">
        <v>15.1</v>
      </c>
      <c r="H192" s="110">
        <f t="shared" si="19"/>
        <v>510.37999999999994</v>
      </c>
      <c r="I192" s="264"/>
      <c r="J192" s="289">
        <f>'BM 01 - RANIEIRI'!J192+'MEDIÇÃO 02 - RANIEIRI'!I192</f>
        <v>0</v>
      </c>
      <c r="K192" s="117">
        <f t="shared" si="16"/>
        <v>0</v>
      </c>
      <c r="L192" s="118">
        <f t="shared" si="17"/>
        <v>0</v>
      </c>
    </row>
    <row r="193" spans="2:15" ht="26.75" customHeight="1" x14ac:dyDescent="0.3">
      <c r="B193" s="130">
        <v>40942</v>
      </c>
      <c r="C193" s="107" t="s">
        <v>2219</v>
      </c>
      <c r="D193" s="108" t="s">
        <v>47</v>
      </c>
      <c r="E193" s="425">
        <v>16.55</v>
      </c>
      <c r="F193" s="426"/>
      <c r="G193" s="109">
        <v>67.88</v>
      </c>
      <c r="H193" s="110">
        <f t="shared" si="19"/>
        <v>1123.414</v>
      </c>
      <c r="I193" s="264"/>
      <c r="J193" s="289">
        <f>'BM 01 - RANIEIRI'!J193+'MEDIÇÃO 02 - RANIEIRI'!I193</f>
        <v>0</v>
      </c>
      <c r="K193" s="117">
        <f t="shared" si="16"/>
        <v>0</v>
      </c>
      <c r="L193" s="118">
        <f t="shared" si="17"/>
        <v>0</v>
      </c>
    </row>
    <row r="194" spans="2:15" ht="18" customHeight="1" x14ac:dyDescent="0.3">
      <c r="B194" s="129">
        <v>41308</v>
      </c>
      <c r="C194" s="107" t="s">
        <v>2220</v>
      </c>
      <c r="D194" s="108" t="s">
        <v>47</v>
      </c>
      <c r="E194" s="425">
        <v>16.8</v>
      </c>
      <c r="F194" s="426"/>
      <c r="G194" s="109">
        <v>47.5</v>
      </c>
      <c r="H194" s="110">
        <f t="shared" si="19"/>
        <v>798</v>
      </c>
      <c r="I194" s="264"/>
      <c r="J194" s="289">
        <f>'BM 01 - RANIEIRI'!J194+'MEDIÇÃO 02 - RANIEIRI'!I194</f>
        <v>0</v>
      </c>
      <c r="K194" s="117">
        <f t="shared" si="16"/>
        <v>0</v>
      </c>
      <c r="L194" s="118">
        <f t="shared" si="17"/>
        <v>0</v>
      </c>
    </row>
    <row r="195" spans="2:15" s="90" customFormat="1" ht="9" customHeight="1" x14ac:dyDescent="0.3">
      <c r="B195" s="121" t="s">
        <v>178</v>
      </c>
      <c r="C195" s="122" t="s">
        <v>1997</v>
      </c>
      <c r="D195" s="136"/>
      <c r="E195" s="457"/>
      <c r="F195" s="458"/>
      <c r="G195" s="124"/>
      <c r="H195" s="125">
        <f>H196+H197+H198+H199+H200+H201+H202+H203+H204+H205+H206+H207</f>
        <v>9325.2350000000024</v>
      </c>
      <c r="I195" s="126"/>
      <c r="J195" s="290"/>
      <c r="K195" s="126"/>
      <c r="L195" s="126"/>
      <c r="M195" s="76"/>
      <c r="N195" s="76"/>
      <c r="O195" s="76"/>
    </row>
    <row r="196" spans="2:15" ht="35.75" customHeight="1" x14ac:dyDescent="0.3">
      <c r="B196" s="128" t="s">
        <v>2221</v>
      </c>
      <c r="C196" s="107" t="s">
        <v>2222</v>
      </c>
      <c r="D196" s="108" t="s">
        <v>47</v>
      </c>
      <c r="E196" s="425">
        <v>27.44</v>
      </c>
      <c r="F196" s="426"/>
      <c r="G196" s="109">
        <v>39.299999999999997</v>
      </c>
      <c r="H196" s="110">
        <f t="shared" ref="H196:H207" si="20">G196*E196</f>
        <v>1078.3920000000001</v>
      </c>
      <c r="I196" s="264"/>
      <c r="J196" s="289">
        <f>'BM 01 - RANIEIRI'!J196+'MEDIÇÃO 02 - RANIEIRI'!I196</f>
        <v>0</v>
      </c>
      <c r="K196" s="117">
        <f t="shared" si="16"/>
        <v>0</v>
      </c>
      <c r="L196" s="118">
        <f t="shared" si="17"/>
        <v>0</v>
      </c>
    </row>
    <row r="197" spans="2:15" ht="27" customHeight="1" x14ac:dyDescent="0.3">
      <c r="B197" s="127" t="s">
        <v>2223</v>
      </c>
      <c r="C197" s="107" t="s">
        <v>2224</v>
      </c>
      <c r="D197" s="108" t="s">
        <v>47</v>
      </c>
      <c r="E197" s="425">
        <v>23.63</v>
      </c>
      <c r="F197" s="426"/>
      <c r="G197" s="109">
        <v>55.4</v>
      </c>
      <c r="H197" s="110">
        <f t="shared" si="20"/>
        <v>1309.1019999999999</v>
      </c>
      <c r="I197" s="264"/>
      <c r="J197" s="289">
        <f>'BM 01 - RANIEIRI'!J197+'MEDIÇÃO 02 - RANIEIRI'!I197</f>
        <v>0</v>
      </c>
      <c r="K197" s="117">
        <f t="shared" si="16"/>
        <v>0</v>
      </c>
      <c r="L197" s="118">
        <f t="shared" si="17"/>
        <v>0</v>
      </c>
    </row>
    <row r="198" spans="2:15" ht="18" customHeight="1" x14ac:dyDescent="0.3">
      <c r="B198" s="128" t="s">
        <v>2225</v>
      </c>
      <c r="C198" s="107" t="s">
        <v>2226</v>
      </c>
      <c r="D198" s="108" t="s">
        <v>47</v>
      </c>
      <c r="E198" s="425">
        <v>5.81</v>
      </c>
      <c r="F198" s="426"/>
      <c r="G198" s="109">
        <v>33.299999999999997</v>
      </c>
      <c r="H198" s="110">
        <f t="shared" si="20"/>
        <v>193.47299999999996</v>
      </c>
      <c r="I198" s="264"/>
      <c r="J198" s="289">
        <f>'BM 01 - RANIEIRI'!J198+'MEDIÇÃO 02 - RANIEIRI'!I198</f>
        <v>0</v>
      </c>
      <c r="K198" s="117">
        <f t="shared" si="16"/>
        <v>0</v>
      </c>
      <c r="L198" s="118">
        <f t="shared" si="17"/>
        <v>0</v>
      </c>
    </row>
    <row r="199" spans="2:15" ht="26.75" customHeight="1" x14ac:dyDescent="0.3">
      <c r="B199" s="127" t="s">
        <v>2227</v>
      </c>
      <c r="C199" s="107" t="s">
        <v>2228</v>
      </c>
      <c r="D199" s="108" t="s">
        <v>273</v>
      </c>
      <c r="E199" s="425">
        <v>60.1</v>
      </c>
      <c r="F199" s="426"/>
      <c r="G199" s="109">
        <v>17.46</v>
      </c>
      <c r="H199" s="110">
        <f t="shared" si="20"/>
        <v>1049.346</v>
      </c>
      <c r="I199" s="264"/>
      <c r="J199" s="289">
        <f>'BM 01 - RANIEIRI'!J199+'MEDIÇÃO 02 - RANIEIRI'!I199</f>
        <v>0</v>
      </c>
      <c r="K199" s="117">
        <f t="shared" si="16"/>
        <v>0</v>
      </c>
      <c r="L199" s="118">
        <f t="shared" si="17"/>
        <v>0</v>
      </c>
    </row>
    <row r="200" spans="2:15" ht="26.75" customHeight="1" x14ac:dyDescent="0.3">
      <c r="B200" s="127" t="s">
        <v>2229</v>
      </c>
      <c r="C200" s="107" t="s">
        <v>2230</v>
      </c>
      <c r="D200" s="108" t="s">
        <v>273</v>
      </c>
      <c r="E200" s="425">
        <v>0.2</v>
      </c>
      <c r="F200" s="426"/>
      <c r="G200" s="109">
        <v>17.22</v>
      </c>
      <c r="H200" s="110">
        <f t="shared" si="20"/>
        <v>3.444</v>
      </c>
      <c r="I200" s="264"/>
      <c r="J200" s="289">
        <f>'BM 01 - RANIEIRI'!J200+'MEDIÇÃO 02 - RANIEIRI'!I200</f>
        <v>0</v>
      </c>
      <c r="K200" s="117">
        <f t="shared" si="16"/>
        <v>0</v>
      </c>
      <c r="L200" s="118">
        <f t="shared" si="17"/>
        <v>0</v>
      </c>
    </row>
    <row r="201" spans="2:15" ht="26.75" customHeight="1" x14ac:dyDescent="0.3">
      <c r="B201" s="127" t="s">
        <v>2231</v>
      </c>
      <c r="C201" s="107" t="s">
        <v>2232</v>
      </c>
      <c r="D201" s="108" t="s">
        <v>273</v>
      </c>
      <c r="E201" s="425">
        <v>55.1</v>
      </c>
      <c r="F201" s="426"/>
      <c r="G201" s="109">
        <v>15.67</v>
      </c>
      <c r="H201" s="110">
        <f t="shared" si="20"/>
        <v>863.41700000000003</v>
      </c>
      <c r="I201" s="264"/>
      <c r="J201" s="289">
        <f>'BM 01 - RANIEIRI'!J201+'MEDIÇÃO 02 - RANIEIRI'!I201</f>
        <v>0</v>
      </c>
      <c r="K201" s="117">
        <f t="shared" si="16"/>
        <v>0</v>
      </c>
      <c r="L201" s="118">
        <f t="shared" si="17"/>
        <v>0</v>
      </c>
    </row>
    <row r="202" spans="2:15" ht="26.75" customHeight="1" x14ac:dyDescent="0.3">
      <c r="B202" s="127" t="s">
        <v>2233</v>
      </c>
      <c r="C202" s="107" t="s">
        <v>2234</v>
      </c>
      <c r="D202" s="108" t="s">
        <v>273</v>
      </c>
      <c r="E202" s="425">
        <v>100.4</v>
      </c>
      <c r="F202" s="426"/>
      <c r="G202" s="109">
        <v>14.01</v>
      </c>
      <c r="H202" s="110">
        <f t="shared" si="20"/>
        <v>1406.604</v>
      </c>
      <c r="I202" s="264"/>
      <c r="J202" s="289">
        <f>'BM 01 - RANIEIRI'!J202+'MEDIÇÃO 02 - RANIEIRI'!I202</f>
        <v>0</v>
      </c>
      <c r="K202" s="117">
        <f t="shared" si="16"/>
        <v>0</v>
      </c>
      <c r="L202" s="118">
        <f t="shared" si="17"/>
        <v>0</v>
      </c>
    </row>
    <row r="203" spans="2:15" ht="26.75" customHeight="1" x14ac:dyDescent="0.3">
      <c r="B203" s="127" t="s">
        <v>2235</v>
      </c>
      <c r="C203" s="107" t="s">
        <v>2236</v>
      </c>
      <c r="D203" s="108" t="s">
        <v>273</v>
      </c>
      <c r="E203" s="425">
        <v>14.2</v>
      </c>
      <c r="F203" s="426"/>
      <c r="G203" s="109">
        <v>17.059999999999999</v>
      </c>
      <c r="H203" s="110">
        <f t="shared" si="20"/>
        <v>242.25199999999998</v>
      </c>
      <c r="I203" s="264"/>
      <c r="J203" s="289">
        <f>'BM 01 - RANIEIRI'!J203+'MEDIÇÃO 02 - RANIEIRI'!I203</f>
        <v>0</v>
      </c>
      <c r="K203" s="117">
        <f t="shared" si="16"/>
        <v>0</v>
      </c>
      <c r="L203" s="118">
        <f t="shared" si="17"/>
        <v>0</v>
      </c>
    </row>
    <row r="204" spans="2:15" ht="26.75" customHeight="1" x14ac:dyDescent="0.3">
      <c r="B204" s="130">
        <v>40213</v>
      </c>
      <c r="C204" s="107" t="s">
        <v>2237</v>
      </c>
      <c r="D204" s="108" t="s">
        <v>273</v>
      </c>
      <c r="E204" s="425">
        <v>11.9</v>
      </c>
      <c r="F204" s="426"/>
      <c r="G204" s="109">
        <v>16.77</v>
      </c>
      <c r="H204" s="110">
        <f t="shared" si="20"/>
        <v>199.56299999999999</v>
      </c>
      <c r="I204" s="264"/>
      <c r="J204" s="289">
        <f>'BM 01 - RANIEIRI'!J204+'MEDIÇÃO 02 - RANIEIRI'!I204</f>
        <v>0</v>
      </c>
      <c r="K204" s="117">
        <f t="shared" si="16"/>
        <v>0</v>
      </c>
      <c r="L204" s="118">
        <f t="shared" si="17"/>
        <v>0</v>
      </c>
    </row>
    <row r="205" spans="2:15" ht="26.75" customHeight="1" x14ac:dyDescent="0.3">
      <c r="B205" s="130">
        <v>40578</v>
      </c>
      <c r="C205" s="107" t="s">
        <v>2238</v>
      </c>
      <c r="D205" s="108" t="s">
        <v>273</v>
      </c>
      <c r="E205" s="425">
        <v>8.1</v>
      </c>
      <c r="F205" s="426"/>
      <c r="G205" s="109">
        <v>16.239999999999998</v>
      </c>
      <c r="H205" s="110">
        <f t="shared" si="20"/>
        <v>131.54399999999998</v>
      </c>
      <c r="I205" s="264"/>
      <c r="J205" s="289">
        <f>'BM 01 - RANIEIRI'!J205+'MEDIÇÃO 02 - RANIEIRI'!I205</f>
        <v>0</v>
      </c>
      <c r="K205" s="117">
        <f t="shared" si="16"/>
        <v>0</v>
      </c>
      <c r="L205" s="118">
        <f t="shared" si="17"/>
        <v>0</v>
      </c>
    </row>
    <row r="206" spans="2:15" ht="26.75" customHeight="1" x14ac:dyDescent="0.3">
      <c r="B206" s="130">
        <v>40943</v>
      </c>
      <c r="C206" s="107" t="s">
        <v>1985</v>
      </c>
      <c r="D206" s="108" t="s">
        <v>101</v>
      </c>
      <c r="E206" s="425">
        <v>3.3</v>
      </c>
      <c r="F206" s="426"/>
      <c r="G206" s="109">
        <v>618.83000000000004</v>
      </c>
      <c r="H206" s="110">
        <f t="shared" si="20"/>
        <v>2042.1390000000001</v>
      </c>
      <c r="I206" s="264"/>
      <c r="J206" s="289">
        <f>'BM 01 - RANIEIRI'!J206+'MEDIÇÃO 02 - RANIEIRI'!I206</f>
        <v>0</v>
      </c>
      <c r="K206" s="117">
        <f t="shared" si="16"/>
        <v>0</v>
      </c>
      <c r="L206" s="118">
        <f t="shared" si="17"/>
        <v>0</v>
      </c>
    </row>
    <row r="207" spans="2:15" ht="18" customHeight="1" x14ac:dyDescent="0.3">
      <c r="B207" s="129">
        <v>41309</v>
      </c>
      <c r="C207" s="107" t="s">
        <v>2214</v>
      </c>
      <c r="D207" s="108" t="s">
        <v>101</v>
      </c>
      <c r="E207" s="425">
        <v>3.3</v>
      </c>
      <c r="F207" s="426"/>
      <c r="G207" s="109">
        <v>244.23</v>
      </c>
      <c r="H207" s="110">
        <f t="shared" si="20"/>
        <v>805.95899999999995</v>
      </c>
      <c r="I207" s="264"/>
      <c r="J207" s="289">
        <f>'BM 01 - RANIEIRI'!J207+'MEDIÇÃO 02 - RANIEIRI'!I207</f>
        <v>0</v>
      </c>
      <c r="K207" s="117">
        <f t="shared" si="16"/>
        <v>0</v>
      </c>
      <c r="L207" s="118">
        <f t="shared" si="17"/>
        <v>0</v>
      </c>
    </row>
    <row r="208" spans="2:15" s="90" customFormat="1" ht="9" customHeight="1" x14ac:dyDescent="0.3">
      <c r="B208" s="121" t="s">
        <v>1704</v>
      </c>
      <c r="C208" s="122" t="s">
        <v>2020</v>
      </c>
      <c r="D208" s="136"/>
      <c r="E208" s="457"/>
      <c r="F208" s="458"/>
      <c r="G208" s="124"/>
      <c r="H208" s="125">
        <f>H209+H210+H211+H212</f>
        <v>4487.4059999999999</v>
      </c>
      <c r="I208" s="126"/>
      <c r="J208" s="290"/>
      <c r="K208" s="126"/>
      <c r="L208" s="126" t="s">
        <v>2239</v>
      </c>
      <c r="M208" s="76"/>
      <c r="N208" s="76"/>
      <c r="O208" s="76"/>
    </row>
    <row r="209" spans="2:15" ht="35.75" customHeight="1" x14ac:dyDescent="0.3">
      <c r="B209" s="128" t="s">
        <v>2240</v>
      </c>
      <c r="C209" s="107" t="s">
        <v>2241</v>
      </c>
      <c r="D209" s="108" t="s">
        <v>47</v>
      </c>
      <c r="E209" s="425">
        <v>75.62</v>
      </c>
      <c r="F209" s="426"/>
      <c r="G209" s="109">
        <v>50.45</v>
      </c>
      <c r="H209" s="110">
        <f>G209*E209</f>
        <v>3815.0290000000005</v>
      </c>
      <c r="I209" s="264"/>
      <c r="J209" s="289">
        <f>'BM 01 - RANIEIRI'!J209+'MEDIÇÃO 02 - RANIEIRI'!I209</f>
        <v>0</v>
      </c>
      <c r="K209" s="117">
        <f t="shared" si="16"/>
        <v>0</v>
      </c>
      <c r="L209" s="118">
        <f t="shared" si="17"/>
        <v>0</v>
      </c>
    </row>
    <row r="210" spans="2:15" ht="26.75" customHeight="1" x14ac:dyDescent="0.3">
      <c r="B210" s="127" t="s">
        <v>2242</v>
      </c>
      <c r="C210" s="107" t="s">
        <v>2243</v>
      </c>
      <c r="D210" s="108" t="s">
        <v>87</v>
      </c>
      <c r="E210" s="425">
        <v>2.9</v>
      </c>
      <c r="F210" s="426"/>
      <c r="G210" s="109">
        <v>55.4</v>
      </c>
      <c r="H210" s="110">
        <f>G210*E210</f>
        <v>160.66</v>
      </c>
      <c r="I210" s="264"/>
      <c r="J210" s="289">
        <f>'BM 01 - RANIEIRI'!J210+'MEDIÇÃO 02 - RANIEIRI'!I210</f>
        <v>0</v>
      </c>
      <c r="K210" s="117">
        <f t="shared" si="16"/>
        <v>0</v>
      </c>
      <c r="L210" s="118">
        <f t="shared" si="17"/>
        <v>0</v>
      </c>
    </row>
    <row r="211" spans="2:15" ht="26.75" customHeight="1" x14ac:dyDescent="0.3">
      <c r="B211" s="127" t="s">
        <v>2244</v>
      </c>
      <c r="C211" s="107" t="s">
        <v>2245</v>
      </c>
      <c r="D211" s="108" t="s">
        <v>87</v>
      </c>
      <c r="E211" s="425">
        <v>3.1</v>
      </c>
      <c r="F211" s="426"/>
      <c r="G211" s="109">
        <v>60.08</v>
      </c>
      <c r="H211" s="110">
        <f>G211*E211</f>
        <v>186.24799999999999</v>
      </c>
      <c r="I211" s="264"/>
      <c r="J211" s="289">
        <f>'BM 01 - RANIEIRI'!J211+'MEDIÇÃO 02 - RANIEIRI'!I211</f>
        <v>0</v>
      </c>
      <c r="K211" s="117">
        <f t="shared" si="16"/>
        <v>0</v>
      </c>
      <c r="L211" s="118">
        <f t="shared" si="17"/>
        <v>0</v>
      </c>
    </row>
    <row r="212" spans="2:15" ht="26.75" customHeight="1" x14ac:dyDescent="0.3">
      <c r="B212" s="127" t="s">
        <v>2246</v>
      </c>
      <c r="C212" s="119" t="s">
        <v>2028</v>
      </c>
      <c r="D212" s="108" t="s">
        <v>87</v>
      </c>
      <c r="E212" s="425">
        <v>3.1</v>
      </c>
      <c r="F212" s="426"/>
      <c r="G212" s="109">
        <v>104.99</v>
      </c>
      <c r="H212" s="110">
        <f>G212*E212</f>
        <v>325.46899999999999</v>
      </c>
      <c r="I212" s="264"/>
      <c r="J212" s="289">
        <f>'BM 01 - RANIEIRI'!J212+'MEDIÇÃO 02 - RANIEIRI'!I212</f>
        <v>0</v>
      </c>
      <c r="K212" s="117">
        <f t="shared" si="16"/>
        <v>0</v>
      </c>
      <c r="L212" s="118">
        <f t="shared" si="17"/>
        <v>0</v>
      </c>
    </row>
    <row r="213" spans="2:15" s="90" customFormat="1" ht="9" customHeight="1" x14ac:dyDescent="0.3">
      <c r="B213" s="121" t="s">
        <v>1724</v>
      </c>
      <c r="C213" s="122" t="s">
        <v>2247</v>
      </c>
      <c r="D213" s="136"/>
      <c r="E213" s="457"/>
      <c r="F213" s="458"/>
      <c r="G213" s="124"/>
      <c r="H213" s="125">
        <f>H214+H215+H216+H217+H218+H219</f>
        <v>10837.8544</v>
      </c>
      <c r="I213" s="126"/>
      <c r="J213" s="290"/>
      <c r="K213" s="126"/>
      <c r="L213" s="126"/>
      <c r="M213" s="76"/>
      <c r="N213" s="76"/>
      <c r="O213" s="76"/>
    </row>
    <row r="214" spans="2:15" ht="27.65" customHeight="1" x14ac:dyDescent="0.3">
      <c r="B214" s="127" t="s">
        <v>2248</v>
      </c>
      <c r="C214" s="119" t="s">
        <v>2249</v>
      </c>
      <c r="D214" s="108" t="s">
        <v>47</v>
      </c>
      <c r="E214" s="425">
        <v>151.24</v>
      </c>
      <c r="F214" s="426"/>
      <c r="G214" s="109">
        <v>7.03</v>
      </c>
      <c r="H214" s="110">
        <f t="shared" ref="H214:H219" si="21">G214*E214</f>
        <v>1063.2172</v>
      </c>
      <c r="I214" s="264"/>
      <c r="J214" s="289">
        <f>'BM 01 - RANIEIRI'!J214+'MEDIÇÃO 02 - RANIEIRI'!I214</f>
        <v>0</v>
      </c>
      <c r="K214" s="117">
        <f t="shared" si="16"/>
        <v>0</v>
      </c>
      <c r="L214" s="118">
        <f t="shared" si="17"/>
        <v>0</v>
      </c>
    </row>
    <row r="215" spans="2:15" ht="36" customHeight="1" x14ac:dyDescent="0.3">
      <c r="B215" s="127" t="s">
        <v>2250</v>
      </c>
      <c r="C215" s="107" t="s">
        <v>2251</v>
      </c>
      <c r="D215" s="108" t="s">
        <v>47</v>
      </c>
      <c r="E215" s="425">
        <v>151.24</v>
      </c>
      <c r="F215" s="426"/>
      <c r="G215" s="109">
        <v>21.54</v>
      </c>
      <c r="H215" s="110">
        <f t="shared" si="21"/>
        <v>3257.7096000000001</v>
      </c>
      <c r="I215" s="264"/>
      <c r="J215" s="289">
        <f>'BM 01 - RANIEIRI'!J215+'MEDIÇÃO 02 - RANIEIRI'!I215</f>
        <v>0</v>
      </c>
      <c r="K215" s="117">
        <f t="shared" si="16"/>
        <v>0</v>
      </c>
      <c r="L215" s="118">
        <f t="shared" si="17"/>
        <v>0</v>
      </c>
    </row>
    <row r="216" spans="2:15" ht="43.75" customHeight="1" x14ac:dyDescent="0.3">
      <c r="B216" s="127" t="s">
        <v>2252</v>
      </c>
      <c r="C216" s="107" t="s">
        <v>2253</v>
      </c>
      <c r="D216" s="108" t="s">
        <v>47</v>
      </c>
      <c r="E216" s="425">
        <v>18</v>
      </c>
      <c r="F216" s="426"/>
      <c r="G216" s="109">
        <v>77.14</v>
      </c>
      <c r="H216" s="110">
        <f t="shared" si="21"/>
        <v>1388.52</v>
      </c>
      <c r="I216" s="264"/>
      <c r="J216" s="289">
        <f>'BM 01 - RANIEIRI'!J216+'MEDIÇÃO 02 - RANIEIRI'!I216</f>
        <v>0</v>
      </c>
      <c r="K216" s="117">
        <f t="shared" si="16"/>
        <v>0</v>
      </c>
      <c r="L216" s="118">
        <f t="shared" si="17"/>
        <v>0</v>
      </c>
    </row>
    <row r="217" spans="2:15" ht="19.25" customHeight="1" x14ac:dyDescent="0.3">
      <c r="B217" s="127" t="s">
        <v>2254</v>
      </c>
      <c r="C217" s="119" t="s">
        <v>2050</v>
      </c>
      <c r="D217" s="108" t="s">
        <v>47</v>
      </c>
      <c r="E217" s="425">
        <v>133.24</v>
      </c>
      <c r="F217" s="426"/>
      <c r="G217" s="109">
        <v>3.31</v>
      </c>
      <c r="H217" s="110">
        <f t="shared" si="21"/>
        <v>441.02440000000001</v>
      </c>
      <c r="I217" s="264"/>
      <c r="J217" s="289">
        <f>'BM 01 - RANIEIRI'!J217+'MEDIÇÃO 02 - RANIEIRI'!I217</f>
        <v>0</v>
      </c>
      <c r="K217" s="117">
        <f t="shared" si="16"/>
        <v>0</v>
      </c>
      <c r="L217" s="118">
        <f t="shared" si="17"/>
        <v>0</v>
      </c>
    </row>
    <row r="218" spans="2:15" ht="19.25" customHeight="1" x14ac:dyDescent="0.3">
      <c r="B218" s="127" t="s">
        <v>2255</v>
      </c>
      <c r="C218" s="119" t="s">
        <v>2052</v>
      </c>
      <c r="D218" s="108" t="s">
        <v>47</v>
      </c>
      <c r="E218" s="425">
        <v>133.24</v>
      </c>
      <c r="F218" s="426"/>
      <c r="G218" s="109">
        <v>20.54</v>
      </c>
      <c r="H218" s="110">
        <f t="shared" si="21"/>
        <v>2736.7496000000001</v>
      </c>
      <c r="I218" s="264"/>
      <c r="J218" s="289">
        <f>'BM 01 - RANIEIRI'!J218+'MEDIÇÃO 02 - RANIEIRI'!I218</f>
        <v>0</v>
      </c>
      <c r="K218" s="117">
        <f t="shared" si="16"/>
        <v>0</v>
      </c>
      <c r="L218" s="118">
        <f t="shared" si="17"/>
        <v>0</v>
      </c>
    </row>
    <row r="219" spans="2:15" ht="19.25" customHeight="1" x14ac:dyDescent="0.3">
      <c r="B219" s="127" t="s">
        <v>2256</v>
      </c>
      <c r="C219" s="119" t="s">
        <v>2054</v>
      </c>
      <c r="D219" s="108" t="s">
        <v>47</v>
      </c>
      <c r="E219" s="425">
        <v>133.24</v>
      </c>
      <c r="F219" s="426"/>
      <c r="G219" s="109">
        <v>14.64</v>
      </c>
      <c r="H219" s="110">
        <f t="shared" si="21"/>
        <v>1950.6336000000001</v>
      </c>
      <c r="I219" s="264"/>
      <c r="J219" s="289">
        <f>'BM 01 - RANIEIRI'!J219+'MEDIÇÃO 02 - RANIEIRI'!I219</f>
        <v>0</v>
      </c>
      <c r="K219" s="117">
        <f t="shared" ref="K219:K282" si="22">I219*G219</f>
        <v>0</v>
      </c>
      <c r="L219" s="118">
        <f t="shared" ref="L219:L282" si="23">J219*G219</f>
        <v>0</v>
      </c>
    </row>
    <row r="220" spans="2:15" s="90" customFormat="1" ht="10.25" customHeight="1" x14ac:dyDescent="0.3">
      <c r="B220" s="121" t="s">
        <v>1750</v>
      </c>
      <c r="C220" s="122" t="s">
        <v>2128</v>
      </c>
      <c r="D220" s="136"/>
      <c r="E220" s="457"/>
      <c r="F220" s="458"/>
      <c r="G220" s="124"/>
      <c r="H220" s="125">
        <f>H221+H222+H223+H224+H225+H226+H227+H228</f>
        <v>8939.4369000000006</v>
      </c>
      <c r="I220" s="126"/>
      <c r="J220" s="290"/>
      <c r="K220" s="126"/>
      <c r="L220" s="126"/>
      <c r="M220" s="76"/>
      <c r="N220" s="76"/>
      <c r="O220" s="76"/>
    </row>
    <row r="221" spans="2:15" ht="18" customHeight="1" x14ac:dyDescent="0.3">
      <c r="B221" s="128" t="s">
        <v>2257</v>
      </c>
      <c r="C221" s="107" t="s">
        <v>2258</v>
      </c>
      <c r="D221" s="108" t="s">
        <v>47</v>
      </c>
      <c r="E221" s="425">
        <v>8</v>
      </c>
      <c r="F221" s="426"/>
      <c r="G221" s="109">
        <v>66.5</v>
      </c>
      <c r="H221" s="110">
        <f t="shared" ref="H221:H228" si="24">G221*E221</f>
        <v>532</v>
      </c>
      <c r="I221" s="264"/>
      <c r="J221" s="289">
        <f>'BM 01 - RANIEIRI'!J221+'MEDIÇÃO 02 - RANIEIRI'!I221</f>
        <v>0</v>
      </c>
      <c r="K221" s="117">
        <f t="shared" si="22"/>
        <v>0</v>
      </c>
      <c r="L221" s="118">
        <f t="shared" si="23"/>
        <v>0</v>
      </c>
    </row>
    <row r="222" spans="2:15" ht="18" customHeight="1" x14ac:dyDescent="0.3">
      <c r="B222" s="128" t="s">
        <v>2259</v>
      </c>
      <c r="C222" s="107" t="s">
        <v>2260</v>
      </c>
      <c r="D222" s="108" t="s">
        <v>47</v>
      </c>
      <c r="E222" s="425">
        <v>10.83</v>
      </c>
      <c r="F222" s="426"/>
      <c r="G222" s="109">
        <v>112.45</v>
      </c>
      <c r="H222" s="110">
        <f t="shared" si="24"/>
        <v>1217.8335</v>
      </c>
      <c r="I222" s="264"/>
      <c r="J222" s="289">
        <f>'BM 01 - RANIEIRI'!J222+'MEDIÇÃO 02 - RANIEIRI'!I222</f>
        <v>0</v>
      </c>
      <c r="K222" s="117">
        <f t="shared" si="22"/>
        <v>0</v>
      </c>
      <c r="L222" s="118">
        <f t="shared" si="23"/>
        <v>0</v>
      </c>
    </row>
    <row r="223" spans="2:15" ht="18" customHeight="1" x14ac:dyDescent="0.3">
      <c r="B223" s="128" t="s">
        <v>2261</v>
      </c>
      <c r="C223" s="107" t="s">
        <v>2262</v>
      </c>
      <c r="D223" s="108" t="s">
        <v>47</v>
      </c>
      <c r="E223" s="425">
        <v>10.83</v>
      </c>
      <c r="F223" s="426"/>
      <c r="G223" s="109">
        <v>50.68</v>
      </c>
      <c r="H223" s="110">
        <f t="shared" si="24"/>
        <v>548.86440000000005</v>
      </c>
      <c r="I223" s="264"/>
      <c r="J223" s="289">
        <f>'BM 01 - RANIEIRI'!J223+'MEDIÇÃO 02 - RANIEIRI'!I223</f>
        <v>0</v>
      </c>
      <c r="K223" s="117">
        <f t="shared" si="22"/>
        <v>0</v>
      </c>
      <c r="L223" s="118">
        <f t="shared" si="23"/>
        <v>0</v>
      </c>
    </row>
    <row r="224" spans="2:15" ht="38.4" customHeight="1" x14ac:dyDescent="0.3">
      <c r="B224" s="127" t="s">
        <v>2263</v>
      </c>
      <c r="C224" s="119" t="s">
        <v>2264</v>
      </c>
      <c r="D224" s="108" t="s">
        <v>1031</v>
      </c>
      <c r="E224" s="425">
        <v>2</v>
      </c>
      <c r="F224" s="426"/>
      <c r="G224" s="109">
        <v>1382.37</v>
      </c>
      <c r="H224" s="110">
        <f t="shared" si="24"/>
        <v>2764.74</v>
      </c>
      <c r="I224" s="264"/>
      <c r="J224" s="289">
        <f>'BM 01 - RANIEIRI'!J224+'MEDIÇÃO 02 - RANIEIRI'!I224</f>
        <v>0</v>
      </c>
      <c r="K224" s="117">
        <f t="shared" si="22"/>
        <v>0</v>
      </c>
      <c r="L224" s="118">
        <f t="shared" si="23"/>
        <v>0</v>
      </c>
    </row>
    <row r="225" spans="2:15" ht="28.75" customHeight="1" x14ac:dyDescent="0.3">
      <c r="B225" s="127" t="s">
        <v>2265</v>
      </c>
      <c r="C225" s="119" t="s">
        <v>2266</v>
      </c>
      <c r="D225" s="108" t="s">
        <v>47</v>
      </c>
      <c r="E225" s="425">
        <v>8</v>
      </c>
      <c r="F225" s="426"/>
      <c r="G225" s="109">
        <v>16.100000000000001</v>
      </c>
      <c r="H225" s="110">
        <f t="shared" si="24"/>
        <v>128.80000000000001</v>
      </c>
      <c r="I225" s="264"/>
      <c r="J225" s="289">
        <f>'BM 01 - RANIEIRI'!J225+'MEDIÇÃO 02 - RANIEIRI'!I225</f>
        <v>0</v>
      </c>
      <c r="K225" s="117">
        <f t="shared" si="22"/>
        <v>0</v>
      </c>
      <c r="L225" s="118">
        <f t="shared" si="23"/>
        <v>0</v>
      </c>
    </row>
    <row r="226" spans="2:15" ht="19.25" customHeight="1" x14ac:dyDescent="0.3">
      <c r="B226" s="127" t="s">
        <v>2267</v>
      </c>
      <c r="C226" s="119" t="s">
        <v>2268</v>
      </c>
      <c r="D226" s="108" t="s">
        <v>87</v>
      </c>
      <c r="E226" s="425">
        <v>8.15</v>
      </c>
      <c r="F226" s="426"/>
      <c r="G226" s="109">
        <v>63.55</v>
      </c>
      <c r="H226" s="110">
        <f t="shared" si="24"/>
        <v>517.9325</v>
      </c>
      <c r="I226" s="264"/>
      <c r="J226" s="289">
        <f>'BM 01 - RANIEIRI'!J226+'MEDIÇÃO 02 - RANIEIRI'!I226</f>
        <v>0</v>
      </c>
      <c r="K226" s="117">
        <f t="shared" si="22"/>
        <v>0</v>
      </c>
      <c r="L226" s="118">
        <f t="shared" si="23"/>
        <v>0</v>
      </c>
    </row>
    <row r="227" spans="2:15" ht="27" customHeight="1" x14ac:dyDescent="0.3">
      <c r="B227" s="127" t="s">
        <v>2269</v>
      </c>
      <c r="C227" s="119" t="s">
        <v>2144</v>
      </c>
      <c r="D227" s="108" t="s">
        <v>87</v>
      </c>
      <c r="E227" s="425">
        <v>13.95</v>
      </c>
      <c r="F227" s="426"/>
      <c r="G227" s="109">
        <v>185.65</v>
      </c>
      <c r="H227" s="110">
        <f t="shared" si="24"/>
        <v>2589.8175000000001</v>
      </c>
      <c r="I227" s="264"/>
      <c r="J227" s="289">
        <f>'BM 01 - RANIEIRI'!J227+'MEDIÇÃO 02 - RANIEIRI'!I227</f>
        <v>0</v>
      </c>
      <c r="K227" s="117">
        <f t="shared" si="22"/>
        <v>0</v>
      </c>
      <c r="L227" s="118">
        <f t="shared" si="23"/>
        <v>0</v>
      </c>
    </row>
    <row r="228" spans="2:15" ht="18" customHeight="1" x14ac:dyDescent="0.3">
      <c r="B228" s="127" t="s">
        <v>2270</v>
      </c>
      <c r="C228" s="119" t="s">
        <v>2146</v>
      </c>
      <c r="D228" s="108" t="s">
        <v>47</v>
      </c>
      <c r="E228" s="425">
        <v>16.3</v>
      </c>
      <c r="F228" s="426"/>
      <c r="G228" s="109">
        <v>39.229999999999997</v>
      </c>
      <c r="H228" s="110">
        <f t="shared" si="24"/>
        <v>639.44899999999996</v>
      </c>
      <c r="I228" s="264"/>
      <c r="J228" s="289">
        <f>'BM 01 - RANIEIRI'!J228+'MEDIÇÃO 02 - RANIEIRI'!I228</f>
        <v>0</v>
      </c>
      <c r="K228" s="117">
        <f t="shared" si="22"/>
        <v>0</v>
      </c>
      <c r="L228" s="118">
        <f t="shared" si="23"/>
        <v>0</v>
      </c>
    </row>
    <row r="229" spans="2:15" s="90" customFormat="1" ht="11.25" customHeight="1" x14ac:dyDescent="0.3">
      <c r="B229" s="121" t="s">
        <v>1782</v>
      </c>
      <c r="C229" s="122" t="s">
        <v>1011</v>
      </c>
      <c r="D229" s="136"/>
      <c r="E229" s="457"/>
      <c r="F229" s="458"/>
      <c r="G229" s="124"/>
      <c r="H229" s="125">
        <f>H230+H231+H232</f>
        <v>5854.3475000000008</v>
      </c>
      <c r="I229" s="126"/>
      <c r="J229" s="290"/>
      <c r="K229" s="126"/>
      <c r="L229" s="126"/>
      <c r="M229" s="76"/>
      <c r="N229" s="76"/>
      <c r="O229" s="76"/>
    </row>
    <row r="230" spans="2:15" ht="34.75" customHeight="1" x14ac:dyDescent="0.3">
      <c r="B230" s="128" t="s">
        <v>2271</v>
      </c>
      <c r="C230" s="107" t="s">
        <v>2272</v>
      </c>
      <c r="D230" s="108" t="s">
        <v>1031</v>
      </c>
      <c r="E230" s="425">
        <v>1</v>
      </c>
      <c r="F230" s="426"/>
      <c r="G230" s="109">
        <v>1210.4100000000001</v>
      </c>
      <c r="H230" s="110">
        <f>G230*E230</f>
        <v>1210.4100000000001</v>
      </c>
      <c r="I230" s="264"/>
      <c r="J230" s="289">
        <f>'BM 01 - RANIEIRI'!J230+'MEDIÇÃO 02 - RANIEIRI'!I230</f>
        <v>0</v>
      </c>
      <c r="K230" s="117">
        <f t="shared" si="22"/>
        <v>0</v>
      </c>
      <c r="L230" s="118">
        <f t="shared" si="23"/>
        <v>0</v>
      </c>
    </row>
    <row r="231" spans="2:15" ht="34.75" customHeight="1" x14ac:dyDescent="0.3">
      <c r="B231" s="128" t="s">
        <v>2273</v>
      </c>
      <c r="C231" s="107" t="s">
        <v>2274</v>
      </c>
      <c r="D231" s="108" t="s">
        <v>47</v>
      </c>
      <c r="E231" s="425">
        <v>3.75</v>
      </c>
      <c r="F231" s="426"/>
      <c r="G231" s="109">
        <v>929.97</v>
      </c>
      <c r="H231" s="110">
        <f>G231*E231</f>
        <v>3487.3875000000003</v>
      </c>
      <c r="I231" s="264"/>
      <c r="J231" s="289">
        <f>'BM 01 - RANIEIRI'!J231+'MEDIÇÃO 02 - RANIEIRI'!I231</f>
        <v>0</v>
      </c>
      <c r="K231" s="117">
        <f t="shared" si="22"/>
        <v>0</v>
      </c>
      <c r="L231" s="118">
        <f t="shared" si="23"/>
        <v>0</v>
      </c>
    </row>
    <row r="232" spans="2:15" ht="34.75" customHeight="1" x14ac:dyDescent="0.3">
      <c r="B232" s="128" t="s">
        <v>2275</v>
      </c>
      <c r="C232" s="107" t="s">
        <v>2276</v>
      </c>
      <c r="D232" s="108" t="s">
        <v>1031</v>
      </c>
      <c r="E232" s="425">
        <v>1</v>
      </c>
      <c r="F232" s="426"/>
      <c r="G232" s="109">
        <v>1156.55</v>
      </c>
      <c r="H232" s="110">
        <f>G232*E232</f>
        <v>1156.55</v>
      </c>
      <c r="I232" s="264"/>
      <c r="J232" s="289">
        <f>'BM 01 - RANIEIRI'!J232+'MEDIÇÃO 02 - RANIEIRI'!I232</f>
        <v>0</v>
      </c>
      <c r="K232" s="117">
        <f t="shared" si="22"/>
        <v>0</v>
      </c>
      <c r="L232" s="118">
        <f t="shared" si="23"/>
        <v>0</v>
      </c>
    </row>
    <row r="233" spans="2:15" s="90" customFormat="1" ht="11.25" customHeight="1" x14ac:dyDescent="0.3">
      <c r="B233" s="121" t="s">
        <v>1793</v>
      </c>
      <c r="C233" s="122" t="s">
        <v>2178</v>
      </c>
      <c r="D233" s="136"/>
      <c r="E233" s="457"/>
      <c r="F233" s="458"/>
      <c r="G233" s="124"/>
      <c r="H233" s="125">
        <f>H234+H235+H236+H237</f>
        <v>2136.4488000000001</v>
      </c>
      <c r="I233" s="126"/>
      <c r="J233" s="290"/>
      <c r="K233" s="126"/>
      <c r="L233" s="126"/>
      <c r="M233" s="76"/>
      <c r="N233" s="76"/>
      <c r="O233" s="76"/>
    </row>
    <row r="234" spans="2:15" ht="22.75" customHeight="1" x14ac:dyDescent="0.3">
      <c r="B234" s="128" t="s">
        <v>2277</v>
      </c>
      <c r="C234" s="119" t="s">
        <v>2278</v>
      </c>
      <c r="D234" s="108" t="s">
        <v>1031</v>
      </c>
      <c r="E234" s="425">
        <v>1</v>
      </c>
      <c r="F234" s="426"/>
      <c r="G234" s="109">
        <v>332.15</v>
      </c>
      <c r="H234" s="110">
        <f>G234*E234</f>
        <v>332.15</v>
      </c>
      <c r="I234" s="264"/>
      <c r="J234" s="289">
        <f>'BM 01 - RANIEIRI'!J234+'MEDIÇÃO 02 - RANIEIRI'!I234</f>
        <v>0</v>
      </c>
      <c r="K234" s="117">
        <f t="shared" si="22"/>
        <v>0</v>
      </c>
      <c r="L234" s="118">
        <f t="shared" si="23"/>
        <v>0</v>
      </c>
    </row>
    <row r="235" spans="2:15" ht="22.5" customHeight="1" x14ac:dyDescent="0.3">
      <c r="B235" s="128" t="s">
        <v>2279</v>
      </c>
      <c r="C235" s="107" t="s">
        <v>2280</v>
      </c>
      <c r="D235" s="108" t="s">
        <v>1031</v>
      </c>
      <c r="E235" s="425">
        <v>1</v>
      </c>
      <c r="F235" s="426"/>
      <c r="G235" s="109">
        <v>85.09</v>
      </c>
      <c r="H235" s="110">
        <f>G235*E235</f>
        <v>85.09</v>
      </c>
      <c r="I235" s="264"/>
      <c r="J235" s="289">
        <f>'BM 01 - RANIEIRI'!J235+'MEDIÇÃO 02 - RANIEIRI'!I235</f>
        <v>0</v>
      </c>
      <c r="K235" s="117">
        <f t="shared" si="22"/>
        <v>0</v>
      </c>
      <c r="L235" s="118">
        <f t="shared" si="23"/>
        <v>0</v>
      </c>
    </row>
    <row r="236" spans="2:15" ht="18" customHeight="1" x14ac:dyDescent="0.3">
      <c r="B236" s="128" t="s">
        <v>2281</v>
      </c>
      <c r="C236" s="107" t="s">
        <v>2282</v>
      </c>
      <c r="D236" s="108" t="s">
        <v>47</v>
      </c>
      <c r="E236" s="425">
        <v>1.24</v>
      </c>
      <c r="F236" s="426"/>
      <c r="G236" s="109">
        <v>639.37</v>
      </c>
      <c r="H236" s="110">
        <f>G236*E236</f>
        <v>792.81880000000001</v>
      </c>
      <c r="I236" s="264"/>
      <c r="J236" s="289">
        <f>'BM 01 - RANIEIRI'!J236+'MEDIÇÃO 02 - RANIEIRI'!I236</f>
        <v>0</v>
      </c>
      <c r="K236" s="117">
        <f t="shared" si="22"/>
        <v>0</v>
      </c>
      <c r="L236" s="118">
        <f t="shared" si="23"/>
        <v>0</v>
      </c>
    </row>
    <row r="237" spans="2:15" ht="35.75" customHeight="1" x14ac:dyDescent="0.3">
      <c r="B237" s="128" t="s">
        <v>2283</v>
      </c>
      <c r="C237" s="107" t="s">
        <v>2284</v>
      </c>
      <c r="D237" s="108" t="s">
        <v>1031</v>
      </c>
      <c r="E237" s="425">
        <v>1</v>
      </c>
      <c r="F237" s="426"/>
      <c r="G237" s="109">
        <v>926.39</v>
      </c>
      <c r="H237" s="110">
        <f>G237*E237</f>
        <v>926.39</v>
      </c>
      <c r="I237" s="264"/>
      <c r="J237" s="289">
        <f>'BM 01 - RANIEIRI'!J237+'MEDIÇÃO 02 - RANIEIRI'!I237</f>
        <v>0</v>
      </c>
      <c r="K237" s="117">
        <f t="shared" si="22"/>
        <v>0</v>
      </c>
      <c r="L237" s="118">
        <f t="shared" si="23"/>
        <v>0</v>
      </c>
    </row>
    <row r="238" spans="2:15" s="90" customFormat="1" ht="9" customHeight="1" x14ac:dyDescent="0.3">
      <c r="B238" s="121" t="s">
        <v>1804</v>
      </c>
      <c r="C238" s="122" t="s">
        <v>1805</v>
      </c>
      <c r="D238" s="136"/>
      <c r="E238" s="457"/>
      <c r="F238" s="458"/>
      <c r="G238" s="124"/>
      <c r="H238" s="125">
        <f>H239+H240+H241</f>
        <v>4544.6810000000005</v>
      </c>
      <c r="I238" s="126"/>
      <c r="J238" s="290"/>
      <c r="K238" s="126"/>
      <c r="L238" s="126"/>
      <c r="M238" s="76"/>
      <c r="N238" s="76"/>
      <c r="O238" s="76"/>
    </row>
    <row r="239" spans="2:15" ht="18" customHeight="1" x14ac:dyDescent="0.3">
      <c r="B239" s="138" t="s">
        <v>2285</v>
      </c>
      <c r="C239" s="107" t="s">
        <v>2286</v>
      </c>
      <c r="D239" s="108" t="s">
        <v>101</v>
      </c>
      <c r="E239" s="425">
        <v>0.82</v>
      </c>
      <c r="F239" s="426"/>
      <c r="G239" s="109">
        <v>635</v>
      </c>
      <c r="H239" s="110">
        <f>G239*E239</f>
        <v>520.69999999999993</v>
      </c>
      <c r="I239" s="264"/>
      <c r="J239" s="289">
        <f>'BM 01 - RANIEIRI'!J239+'MEDIÇÃO 02 - RANIEIRI'!I239</f>
        <v>0</v>
      </c>
      <c r="K239" s="117">
        <f t="shared" si="22"/>
        <v>0</v>
      </c>
      <c r="L239" s="118">
        <f t="shared" si="23"/>
        <v>0</v>
      </c>
    </row>
    <row r="240" spans="2:15" ht="43.75" customHeight="1" x14ac:dyDescent="0.3">
      <c r="B240" s="137" t="s">
        <v>2287</v>
      </c>
      <c r="C240" s="107" t="s">
        <v>2288</v>
      </c>
      <c r="D240" s="108" t="s">
        <v>47</v>
      </c>
      <c r="E240" s="425">
        <v>16.3</v>
      </c>
      <c r="F240" s="426"/>
      <c r="G240" s="109">
        <v>44</v>
      </c>
      <c r="H240" s="110">
        <f>G240*E240</f>
        <v>717.2</v>
      </c>
      <c r="I240" s="264"/>
      <c r="J240" s="289">
        <f>'BM 01 - RANIEIRI'!J240+'MEDIÇÃO 02 - RANIEIRI'!I240</f>
        <v>0</v>
      </c>
      <c r="K240" s="117">
        <f t="shared" si="22"/>
        <v>0</v>
      </c>
      <c r="L240" s="118">
        <f t="shared" si="23"/>
        <v>0</v>
      </c>
    </row>
    <row r="241" spans="2:17" ht="26.75" customHeight="1" x14ac:dyDescent="0.3">
      <c r="B241" s="137" t="s">
        <v>2289</v>
      </c>
      <c r="C241" s="107" t="s">
        <v>2290</v>
      </c>
      <c r="D241" s="108" t="s">
        <v>47</v>
      </c>
      <c r="E241" s="425">
        <v>16.3</v>
      </c>
      <c r="F241" s="426"/>
      <c r="G241" s="109">
        <v>202.87</v>
      </c>
      <c r="H241" s="110">
        <f>G241*E241</f>
        <v>3306.7810000000004</v>
      </c>
      <c r="I241" s="264"/>
      <c r="J241" s="289">
        <f>'BM 01 - RANIEIRI'!J241+'MEDIÇÃO 02 - RANIEIRI'!I241</f>
        <v>0</v>
      </c>
      <c r="K241" s="117">
        <f t="shared" si="22"/>
        <v>0</v>
      </c>
      <c r="L241" s="118">
        <f t="shared" si="23"/>
        <v>0</v>
      </c>
    </row>
    <row r="242" spans="2:17" s="90" customFormat="1" ht="9" customHeight="1" x14ac:dyDescent="0.3">
      <c r="B242" s="121" t="s">
        <v>1812</v>
      </c>
      <c r="C242" s="122" t="s">
        <v>2048</v>
      </c>
      <c r="D242" s="136"/>
      <c r="E242" s="457"/>
      <c r="F242" s="458"/>
      <c r="G242" s="124"/>
      <c r="H242" s="125">
        <f>SUM(H243:H245)</f>
        <v>627.38700000000006</v>
      </c>
      <c r="I242" s="126"/>
      <c r="J242" s="290"/>
      <c r="K242" s="126"/>
      <c r="L242" s="126"/>
      <c r="M242" s="76"/>
      <c r="N242" s="76"/>
      <c r="O242" s="76"/>
    </row>
    <row r="243" spans="2:17" ht="18" customHeight="1" x14ac:dyDescent="0.3">
      <c r="B243" s="138" t="s">
        <v>2291</v>
      </c>
      <c r="C243" s="107" t="s">
        <v>2292</v>
      </c>
      <c r="D243" s="108" t="s">
        <v>47</v>
      </c>
      <c r="E243" s="425">
        <v>16.3</v>
      </c>
      <c r="F243" s="426"/>
      <c r="G243" s="109">
        <v>3.31</v>
      </c>
      <c r="H243" s="110">
        <f>G243*E243</f>
        <v>53.953000000000003</v>
      </c>
      <c r="I243" s="264"/>
      <c r="J243" s="289">
        <f>'BM 01 - RANIEIRI'!J243+'MEDIÇÃO 02 - RANIEIRI'!I243</f>
        <v>0</v>
      </c>
      <c r="K243" s="117">
        <f t="shared" si="22"/>
        <v>0</v>
      </c>
      <c r="L243" s="118">
        <f t="shared" si="23"/>
        <v>0</v>
      </c>
    </row>
    <row r="244" spans="2:17" ht="18" customHeight="1" x14ac:dyDescent="0.3">
      <c r="B244" s="138" t="s">
        <v>2293</v>
      </c>
      <c r="C244" s="107" t="s">
        <v>2294</v>
      </c>
      <c r="D244" s="108" t="s">
        <v>47</v>
      </c>
      <c r="E244" s="425">
        <v>16.3</v>
      </c>
      <c r="F244" s="426"/>
      <c r="G244" s="109">
        <v>20.54</v>
      </c>
      <c r="H244" s="110">
        <f>G244*E244</f>
        <v>334.80200000000002</v>
      </c>
      <c r="I244" s="264"/>
      <c r="J244" s="289">
        <f>'BM 01 - RANIEIRI'!J244+'MEDIÇÃO 02 - RANIEIRI'!I244</f>
        <v>0</v>
      </c>
      <c r="K244" s="117">
        <f t="shared" si="22"/>
        <v>0</v>
      </c>
      <c r="L244" s="118">
        <f t="shared" si="23"/>
        <v>0</v>
      </c>
    </row>
    <row r="245" spans="2:17" ht="18" customHeight="1" x14ac:dyDescent="0.3">
      <c r="B245" s="138" t="s">
        <v>2295</v>
      </c>
      <c r="C245" s="107" t="s">
        <v>2296</v>
      </c>
      <c r="D245" s="108" t="s">
        <v>47</v>
      </c>
      <c r="E245" s="425">
        <v>16.3</v>
      </c>
      <c r="F245" s="426"/>
      <c r="G245" s="109">
        <v>14.64</v>
      </c>
      <c r="H245" s="110">
        <f>G245*E245</f>
        <v>238.63200000000003</v>
      </c>
      <c r="I245" s="264"/>
      <c r="J245" s="289">
        <f>'BM 01 - RANIEIRI'!J245+'MEDIÇÃO 02 - RANIEIRI'!I245</f>
        <v>0</v>
      </c>
      <c r="K245" s="117">
        <f t="shared" si="22"/>
        <v>0</v>
      </c>
      <c r="L245" s="118">
        <f t="shared" si="23"/>
        <v>0</v>
      </c>
    </row>
    <row r="246" spans="2:17" s="90" customFormat="1" ht="9" customHeight="1" x14ac:dyDescent="0.3">
      <c r="B246" s="121" t="s">
        <v>1819</v>
      </c>
      <c r="C246" s="122" t="s">
        <v>2075</v>
      </c>
      <c r="D246" s="136"/>
      <c r="E246" s="457"/>
      <c r="F246" s="458"/>
      <c r="G246" s="124"/>
      <c r="H246" s="125">
        <f>H247+H248+H249+H250+H251+H252+H253+H254+H255+H256+H257+H258+H259+H260+H261+H262+H263+H264+H265+H266</f>
        <v>8762.9088999999985</v>
      </c>
      <c r="I246" s="126"/>
      <c r="J246" s="290"/>
      <c r="K246" s="126"/>
      <c r="L246" s="126"/>
      <c r="M246" s="76"/>
      <c r="N246" s="76"/>
      <c r="O246" s="76"/>
    </row>
    <row r="247" spans="2:17" ht="26.75" customHeight="1" x14ac:dyDescent="0.3">
      <c r="B247" s="137" t="s">
        <v>2297</v>
      </c>
      <c r="C247" s="107" t="s">
        <v>2298</v>
      </c>
      <c r="D247" s="108" t="s">
        <v>1031</v>
      </c>
      <c r="E247" s="425">
        <v>14</v>
      </c>
      <c r="F247" s="426"/>
      <c r="G247" s="109">
        <v>13.66</v>
      </c>
      <c r="H247" s="110">
        <f t="shared" ref="H247:H266" si="25">G247*E247</f>
        <v>191.24</v>
      </c>
      <c r="I247" s="264"/>
      <c r="J247" s="289">
        <f>'BM 01 - RANIEIRI'!J247+'MEDIÇÃO 02 - RANIEIRI'!I247</f>
        <v>0</v>
      </c>
      <c r="K247" s="117">
        <f t="shared" si="22"/>
        <v>0</v>
      </c>
      <c r="L247" s="118">
        <f t="shared" si="23"/>
        <v>0</v>
      </c>
    </row>
    <row r="248" spans="2:17" s="76" customFormat="1" ht="26.75" customHeight="1" x14ac:dyDescent="0.3">
      <c r="B248" s="137" t="s">
        <v>2299</v>
      </c>
      <c r="C248" s="107" t="s">
        <v>2300</v>
      </c>
      <c r="D248" s="108" t="s">
        <v>1031</v>
      </c>
      <c r="E248" s="425">
        <v>6</v>
      </c>
      <c r="F248" s="426"/>
      <c r="G248" s="109">
        <v>17.8</v>
      </c>
      <c r="H248" s="110">
        <f t="shared" si="25"/>
        <v>106.80000000000001</v>
      </c>
      <c r="I248" s="264"/>
      <c r="J248" s="289">
        <f>'BM 01 - RANIEIRI'!J248+'MEDIÇÃO 02 - RANIEIRI'!I248</f>
        <v>0</v>
      </c>
      <c r="K248" s="117">
        <f t="shared" si="22"/>
        <v>0</v>
      </c>
      <c r="L248" s="118">
        <f t="shared" si="23"/>
        <v>0</v>
      </c>
      <c r="P248" s="72"/>
      <c r="Q248" s="72"/>
    </row>
    <row r="249" spans="2:17" s="76" customFormat="1" ht="23.4" customHeight="1" x14ac:dyDescent="0.3">
      <c r="B249" s="115" t="s">
        <v>2301</v>
      </c>
      <c r="C249" s="119" t="s">
        <v>2302</v>
      </c>
      <c r="D249" s="108" t="s">
        <v>1031</v>
      </c>
      <c r="E249" s="425">
        <v>4</v>
      </c>
      <c r="F249" s="426"/>
      <c r="G249" s="109">
        <v>14.37</v>
      </c>
      <c r="H249" s="110">
        <f t="shared" si="25"/>
        <v>57.48</v>
      </c>
      <c r="I249" s="264"/>
      <c r="J249" s="289">
        <f>'BM 01 - RANIEIRI'!J249+'MEDIÇÃO 02 - RANIEIRI'!I249</f>
        <v>0</v>
      </c>
      <c r="K249" s="117">
        <f t="shared" si="22"/>
        <v>0</v>
      </c>
      <c r="L249" s="118">
        <f t="shared" si="23"/>
        <v>0</v>
      </c>
      <c r="P249" s="72"/>
      <c r="Q249" s="72"/>
    </row>
    <row r="250" spans="2:17" s="76" customFormat="1" ht="26.75" customHeight="1" x14ac:dyDescent="0.3">
      <c r="B250" s="115" t="s">
        <v>2303</v>
      </c>
      <c r="C250" s="107" t="s">
        <v>2304</v>
      </c>
      <c r="D250" s="108" t="s">
        <v>87</v>
      </c>
      <c r="E250" s="425">
        <v>124.2</v>
      </c>
      <c r="F250" s="426"/>
      <c r="G250" s="109">
        <v>4.75</v>
      </c>
      <c r="H250" s="110">
        <f t="shared" si="25"/>
        <v>589.95000000000005</v>
      </c>
      <c r="I250" s="264"/>
      <c r="J250" s="289">
        <f>'BM 01 - RANIEIRI'!J250+'MEDIÇÃO 02 - RANIEIRI'!I250</f>
        <v>0</v>
      </c>
      <c r="K250" s="117">
        <f t="shared" si="22"/>
        <v>0</v>
      </c>
      <c r="L250" s="118">
        <f t="shared" si="23"/>
        <v>0</v>
      </c>
      <c r="P250" s="72"/>
      <c r="Q250" s="72"/>
    </row>
    <row r="251" spans="2:17" s="76" customFormat="1" ht="26.75" customHeight="1" x14ac:dyDescent="0.3">
      <c r="B251" s="115" t="s">
        <v>2305</v>
      </c>
      <c r="C251" s="107" t="s">
        <v>2306</v>
      </c>
      <c r="D251" s="108" t="s">
        <v>87</v>
      </c>
      <c r="E251" s="425">
        <v>87</v>
      </c>
      <c r="F251" s="426"/>
      <c r="G251" s="109">
        <v>3.22</v>
      </c>
      <c r="H251" s="110">
        <f t="shared" si="25"/>
        <v>280.14000000000004</v>
      </c>
      <c r="I251" s="264"/>
      <c r="J251" s="289">
        <f>'BM 01 - RANIEIRI'!J251+'MEDIÇÃO 02 - RANIEIRI'!I251</f>
        <v>0</v>
      </c>
      <c r="K251" s="117">
        <f t="shared" si="22"/>
        <v>0</v>
      </c>
      <c r="L251" s="118">
        <f t="shared" si="23"/>
        <v>0</v>
      </c>
      <c r="P251" s="72"/>
      <c r="Q251" s="72"/>
    </row>
    <row r="252" spans="2:17" s="76" customFormat="1" ht="26.75" customHeight="1" x14ac:dyDescent="0.3">
      <c r="B252" s="115" t="s">
        <v>2307</v>
      </c>
      <c r="C252" s="107" t="s">
        <v>2308</v>
      </c>
      <c r="D252" s="108" t="s">
        <v>87</v>
      </c>
      <c r="E252" s="425">
        <v>94.2</v>
      </c>
      <c r="F252" s="426"/>
      <c r="G252" s="109">
        <v>10.48</v>
      </c>
      <c r="H252" s="110">
        <f t="shared" si="25"/>
        <v>987.21600000000012</v>
      </c>
      <c r="I252" s="264"/>
      <c r="J252" s="289">
        <f>'BM 01 - RANIEIRI'!J252+'MEDIÇÃO 02 - RANIEIRI'!I252</f>
        <v>0</v>
      </c>
      <c r="K252" s="117">
        <f t="shared" si="22"/>
        <v>0</v>
      </c>
      <c r="L252" s="118">
        <f t="shared" si="23"/>
        <v>0</v>
      </c>
      <c r="P252" s="72"/>
      <c r="Q252" s="72"/>
    </row>
    <row r="253" spans="2:17" s="76" customFormat="1" ht="18" customHeight="1" x14ac:dyDescent="0.3">
      <c r="B253" s="106" t="s">
        <v>2309</v>
      </c>
      <c r="C253" s="107" t="s">
        <v>2310</v>
      </c>
      <c r="D253" s="108" t="s">
        <v>1031</v>
      </c>
      <c r="E253" s="425">
        <v>1</v>
      </c>
      <c r="F253" s="426"/>
      <c r="G253" s="109">
        <v>111.45</v>
      </c>
      <c r="H253" s="110">
        <f t="shared" si="25"/>
        <v>111.45</v>
      </c>
      <c r="I253" s="264"/>
      <c r="J253" s="289">
        <f>'BM 01 - RANIEIRI'!J253+'MEDIÇÃO 02 - RANIEIRI'!I253</f>
        <v>0</v>
      </c>
      <c r="K253" s="117">
        <f t="shared" si="22"/>
        <v>0</v>
      </c>
      <c r="L253" s="118">
        <f t="shared" si="23"/>
        <v>0</v>
      </c>
      <c r="P253" s="72"/>
      <c r="Q253" s="72"/>
    </row>
    <row r="254" spans="2:17" s="76" customFormat="1" ht="18" customHeight="1" x14ac:dyDescent="0.3">
      <c r="B254" s="106" t="s">
        <v>2311</v>
      </c>
      <c r="C254" s="107" t="s">
        <v>2312</v>
      </c>
      <c r="D254" s="108" t="s">
        <v>1031</v>
      </c>
      <c r="E254" s="425">
        <v>6</v>
      </c>
      <c r="F254" s="426"/>
      <c r="G254" s="109">
        <v>18.420000000000002</v>
      </c>
      <c r="H254" s="110">
        <f t="shared" si="25"/>
        <v>110.52000000000001</v>
      </c>
      <c r="I254" s="264"/>
      <c r="J254" s="289">
        <f>'BM 01 - RANIEIRI'!J254+'MEDIÇÃO 02 - RANIEIRI'!I254</f>
        <v>0</v>
      </c>
      <c r="K254" s="117">
        <f t="shared" si="22"/>
        <v>0</v>
      </c>
      <c r="L254" s="118">
        <f t="shared" si="23"/>
        <v>0</v>
      </c>
      <c r="P254" s="72"/>
      <c r="Q254" s="72"/>
    </row>
    <row r="255" spans="2:17" s="76" customFormat="1" ht="18" customHeight="1" x14ac:dyDescent="0.3">
      <c r="B255" s="106" t="s">
        <v>2313</v>
      </c>
      <c r="C255" s="107" t="s">
        <v>2314</v>
      </c>
      <c r="D255" s="108" t="s">
        <v>1031</v>
      </c>
      <c r="E255" s="425">
        <v>2</v>
      </c>
      <c r="F255" s="426"/>
      <c r="G255" s="109">
        <v>102.84</v>
      </c>
      <c r="H255" s="110">
        <f t="shared" si="25"/>
        <v>205.68</v>
      </c>
      <c r="I255" s="264"/>
      <c r="J255" s="289">
        <f>'BM 01 - RANIEIRI'!J255+'MEDIÇÃO 02 - RANIEIRI'!I255</f>
        <v>0</v>
      </c>
      <c r="K255" s="117">
        <f t="shared" si="22"/>
        <v>0</v>
      </c>
      <c r="L255" s="118">
        <f t="shared" si="23"/>
        <v>0</v>
      </c>
      <c r="P255" s="72"/>
      <c r="Q255" s="72"/>
    </row>
    <row r="256" spans="2:17" s="76" customFormat="1" ht="18" customHeight="1" x14ac:dyDescent="0.3">
      <c r="B256" s="139">
        <v>40221</v>
      </c>
      <c r="C256" s="107" t="s">
        <v>2315</v>
      </c>
      <c r="D256" s="108" t="s">
        <v>1031</v>
      </c>
      <c r="E256" s="425">
        <v>2</v>
      </c>
      <c r="F256" s="426"/>
      <c r="G256" s="109">
        <v>195</v>
      </c>
      <c r="H256" s="110">
        <f t="shared" si="25"/>
        <v>390</v>
      </c>
      <c r="I256" s="264"/>
      <c r="J256" s="289">
        <f>'BM 01 - RANIEIRI'!J256+'MEDIÇÃO 02 - RANIEIRI'!I256</f>
        <v>0</v>
      </c>
      <c r="K256" s="117">
        <f t="shared" si="22"/>
        <v>0</v>
      </c>
      <c r="L256" s="118">
        <f t="shared" si="23"/>
        <v>0</v>
      </c>
      <c r="P256" s="72"/>
      <c r="Q256" s="72"/>
    </row>
    <row r="257" spans="2:17" s="76" customFormat="1" ht="26.75" customHeight="1" x14ac:dyDescent="0.3">
      <c r="B257" s="120">
        <v>40586</v>
      </c>
      <c r="C257" s="107" t="s">
        <v>2316</v>
      </c>
      <c r="D257" s="108" t="s">
        <v>1031</v>
      </c>
      <c r="E257" s="425">
        <v>2</v>
      </c>
      <c r="F257" s="426"/>
      <c r="G257" s="109">
        <v>30.46</v>
      </c>
      <c r="H257" s="110">
        <f t="shared" si="25"/>
        <v>60.92</v>
      </c>
      <c r="I257" s="264"/>
      <c r="J257" s="289">
        <f>'BM 01 - RANIEIRI'!J257+'MEDIÇÃO 02 - RANIEIRI'!I257</f>
        <v>0</v>
      </c>
      <c r="K257" s="117">
        <f t="shared" si="22"/>
        <v>0</v>
      </c>
      <c r="L257" s="118">
        <f t="shared" si="23"/>
        <v>0</v>
      </c>
      <c r="P257" s="72"/>
      <c r="Q257" s="72"/>
    </row>
    <row r="258" spans="2:17" s="76" customFormat="1" ht="26.75" customHeight="1" x14ac:dyDescent="0.3">
      <c r="B258" s="120">
        <v>40951</v>
      </c>
      <c r="C258" s="107" t="s">
        <v>2317</v>
      </c>
      <c r="D258" s="108" t="s">
        <v>1031</v>
      </c>
      <c r="E258" s="425">
        <v>2</v>
      </c>
      <c r="F258" s="426"/>
      <c r="G258" s="109">
        <v>59.71</v>
      </c>
      <c r="H258" s="110">
        <f t="shared" si="25"/>
        <v>119.42</v>
      </c>
      <c r="I258" s="264"/>
      <c r="J258" s="289">
        <f>'BM 01 - RANIEIRI'!J258+'MEDIÇÃO 02 - RANIEIRI'!I258</f>
        <v>0</v>
      </c>
      <c r="K258" s="117">
        <f t="shared" si="22"/>
        <v>0</v>
      </c>
      <c r="L258" s="118">
        <f t="shared" si="23"/>
        <v>0</v>
      </c>
      <c r="P258" s="72"/>
      <c r="Q258" s="72"/>
    </row>
    <row r="259" spans="2:17" s="76" customFormat="1" ht="26.75" customHeight="1" x14ac:dyDescent="0.3">
      <c r="B259" s="120">
        <v>41317</v>
      </c>
      <c r="C259" s="107" t="s">
        <v>2318</v>
      </c>
      <c r="D259" s="108" t="s">
        <v>1031</v>
      </c>
      <c r="E259" s="425">
        <v>10</v>
      </c>
      <c r="F259" s="426"/>
      <c r="G259" s="109">
        <v>32.119999999999997</v>
      </c>
      <c r="H259" s="110">
        <f t="shared" si="25"/>
        <v>321.2</v>
      </c>
      <c r="I259" s="264"/>
      <c r="J259" s="289">
        <f>'BM 01 - RANIEIRI'!J259+'MEDIÇÃO 02 - RANIEIRI'!I259</f>
        <v>0</v>
      </c>
      <c r="K259" s="117">
        <f t="shared" si="22"/>
        <v>0</v>
      </c>
      <c r="L259" s="118">
        <f t="shared" si="23"/>
        <v>0</v>
      </c>
      <c r="P259" s="72"/>
      <c r="Q259" s="72"/>
    </row>
    <row r="260" spans="2:17" s="76" customFormat="1" ht="26.75" customHeight="1" x14ac:dyDescent="0.3">
      <c r="B260" s="120">
        <v>41682</v>
      </c>
      <c r="C260" s="107" t="s">
        <v>2319</v>
      </c>
      <c r="D260" s="108" t="s">
        <v>87</v>
      </c>
      <c r="E260" s="425">
        <v>69.66</v>
      </c>
      <c r="F260" s="426"/>
      <c r="G260" s="109">
        <v>11.44</v>
      </c>
      <c r="H260" s="110">
        <f t="shared" si="25"/>
        <v>796.91039999999998</v>
      </c>
      <c r="I260" s="264"/>
      <c r="J260" s="289">
        <f>'BM 01 - RANIEIRI'!J260+'MEDIÇÃO 02 - RANIEIRI'!I260</f>
        <v>0</v>
      </c>
      <c r="K260" s="117">
        <f t="shared" si="22"/>
        <v>0</v>
      </c>
      <c r="L260" s="118">
        <f t="shared" si="23"/>
        <v>0</v>
      </c>
      <c r="P260" s="72"/>
      <c r="Q260" s="72"/>
    </row>
    <row r="261" spans="2:17" s="76" customFormat="1" ht="26.75" customHeight="1" x14ac:dyDescent="0.3">
      <c r="B261" s="120">
        <v>42047</v>
      </c>
      <c r="C261" s="107" t="s">
        <v>2320</v>
      </c>
      <c r="D261" s="108" t="s">
        <v>87</v>
      </c>
      <c r="E261" s="425">
        <v>20.95</v>
      </c>
      <c r="F261" s="426"/>
      <c r="G261" s="109">
        <v>15.55</v>
      </c>
      <c r="H261" s="110">
        <f t="shared" si="25"/>
        <v>325.77249999999998</v>
      </c>
      <c r="I261" s="264"/>
      <c r="J261" s="289">
        <f>'BM 01 - RANIEIRI'!J261+'MEDIÇÃO 02 - RANIEIRI'!I261</f>
        <v>0</v>
      </c>
      <c r="K261" s="117">
        <f t="shared" si="22"/>
        <v>0</v>
      </c>
      <c r="L261" s="118">
        <f t="shared" si="23"/>
        <v>0</v>
      </c>
      <c r="P261" s="72"/>
      <c r="Q261" s="72"/>
    </row>
    <row r="262" spans="2:17" s="76" customFormat="1" ht="26.75" customHeight="1" x14ac:dyDescent="0.3">
      <c r="B262" s="120">
        <v>42412</v>
      </c>
      <c r="C262" s="107" t="s">
        <v>2321</v>
      </c>
      <c r="D262" s="108" t="s">
        <v>1031</v>
      </c>
      <c r="E262" s="425">
        <v>1</v>
      </c>
      <c r="F262" s="426"/>
      <c r="G262" s="109">
        <v>112.62</v>
      </c>
      <c r="H262" s="110">
        <f t="shared" si="25"/>
        <v>112.62</v>
      </c>
      <c r="I262" s="264"/>
      <c r="J262" s="289">
        <f>'BM 01 - RANIEIRI'!J262+'MEDIÇÃO 02 - RANIEIRI'!I262</f>
        <v>0</v>
      </c>
      <c r="K262" s="117">
        <f t="shared" si="22"/>
        <v>0</v>
      </c>
      <c r="L262" s="118">
        <f t="shared" si="23"/>
        <v>0</v>
      </c>
      <c r="P262" s="72"/>
      <c r="Q262" s="72"/>
    </row>
    <row r="263" spans="2:17" s="76" customFormat="1" ht="26.75" customHeight="1" x14ac:dyDescent="0.3">
      <c r="B263" s="120">
        <v>42778</v>
      </c>
      <c r="C263" s="107" t="s">
        <v>2322</v>
      </c>
      <c r="D263" s="108" t="s">
        <v>1031</v>
      </c>
      <c r="E263" s="425">
        <v>1</v>
      </c>
      <c r="F263" s="426"/>
      <c r="G263" s="109">
        <v>1901.96</v>
      </c>
      <c r="H263" s="110">
        <f t="shared" si="25"/>
        <v>1901.96</v>
      </c>
      <c r="I263" s="264"/>
      <c r="J263" s="289">
        <f>'BM 01 - RANIEIRI'!J263+'MEDIÇÃO 02 - RANIEIRI'!I263</f>
        <v>0</v>
      </c>
      <c r="K263" s="117">
        <f t="shared" si="22"/>
        <v>0</v>
      </c>
      <c r="L263" s="118">
        <f t="shared" si="23"/>
        <v>0</v>
      </c>
      <c r="P263" s="72"/>
      <c r="Q263" s="72"/>
    </row>
    <row r="264" spans="2:17" ht="19.25" customHeight="1" x14ac:dyDescent="0.3">
      <c r="B264" s="120">
        <v>43143</v>
      </c>
      <c r="C264" s="107" t="s">
        <v>2323</v>
      </c>
      <c r="D264" s="108" t="s">
        <v>1031</v>
      </c>
      <c r="E264" s="425">
        <v>1</v>
      </c>
      <c r="F264" s="426"/>
      <c r="G264" s="109">
        <v>1117.45</v>
      </c>
      <c r="H264" s="110">
        <f t="shared" si="25"/>
        <v>1117.45</v>
      </c>
      <c r="I264" s="264"/>
      <c r="J264" s="289">
        <f>'BM 01 - RANIEIRI'!J264+'MEDIÇÃO 02 - RANIEIRI'!I264</f>
        <v>0</v>
      </c>
      <c r="K264" s="117">
        <f t="shared" si="22"/>
        <v>0</v>
      </c>
      <c r="L264" s="118">
        <f t="shared" si="23"/>
        <v>0</v>
      </c>
    </row>
    <row r="265" spans="2:17" ht="35.75" customHeight="1" x14ac:dyDescent="0.3">
      <c r="B265" s="139">
        <v>43508</v>
      </c>
      <c r="C265" s="107" t="s">
        <v>2324</v>
      </c>
      <c r="D265" s="108" t="s">
        <v>1031</v>
      </c>
      <c r="E265" s="425">
        <v>6</v>
      </c>
      <c r="F265" s="426"/>
      <c r="G265" s="109">
        <v>136.31</v>
      </c>
      <c r="H265" s="110">
        <f t="shared" si="25"/>
        <v>817.86</v>
      </c>
      <c r="I265" s="264"/>
      <c r="J265" s="289">
        <f>'BM 01 - RANIEIRI'!J265+'MEDIÇÃO 02 - RANIEIRI'!I265</f>
        <v>0</v>
      </c>
      <c r="K265" s="117">
        <f t="shared" si="22"/>
        <v>0</v>
      </c>
      <c r="L265" s="118">
        <f t="shared" si="23"/>
        <v>0</v>
      </c>
    </row>
    <row r="266" spans="2:17" ht="18" customHeight="1" x14ac:dyDescent="0.3">
      <c r="B266" s="139">
        <v>43873</v>
      </c>
      <c r="C266" s="107" t="s">
        <v>2325</v>
      </c>
      <c r="D266" s="108" t="s">
        <v>1031</v>
      </c>
      <c r="E266" s="425">
        <v>4</v>
      </c>
      <c r="F266" s="426"/>
      <c r="G266" s="109">
        <v>39.58</v>
      </c>
      <c r="H266" s="110">
        <f t="shared" si="25"/>
        <v>158.32</v>
      </c>
      <c r="I266" s="264"/>
      <c r="J266" s="289">
        <f>'BM 01 - RANIEIRI'!J266+'MEDIÇÃO 02 - RANIEIRI'!I266</f>
        <v>0</v>
      </c>
      <c r="K266" s="117">
        <f t="shared" si="22"/>
        <v>0</v>
      </c>
      <c r="L266" s="118">
        <f t="shared" si="23"/>
        <v>0</v>
      </c>
    </row>
    <row r="267" spans="2:17" s="90" customFormat="1" ht="9" customHeight="1" x14ac:dyDescent="0.3">
      <c r="B267" s="135" t="s">
        <v>1887</v>
      </c>
      <c r="C267" s="122" t="s">
        <v>2326</v>
      </c>
      <c r="D267" s="136"/>
      <c r="E267" s="457"/>
      <c r="F267" s="458"/>
      <c r="G267" s="124"/>
      <c r="H267" s="125">
        <f>H268+H269+H270+H271+H272+H273+H274+H275+H276+H277+H278+H279+H280+H281+H282+H283</f>
        <v>6377.5611999999992</v>
      </c>
      <c r="I267" s="126"/>
      <c r="J267" s="290"/>
      <c r="K267" s="126"/>
      <c r="L267" s="126"/>
      <c r="M267" s="76"/>
      <c r="N267" s="76"/>
      <c r="O267" s="76"/>
    </row>
    <row r="268" spans="2:17" ht="44.75" customHeight="1" x14ac:dyDescent="0.3">
      <c r="B268" s="115" t="s">
        <v>2327</v>
      </c>
      <c r="C268" s="107" t="s">
        <v>2328</v>
      </c>
      <c r="D268" s="108" t="s">
        <v>87</v>
      </c>
      <c r="E268" s="425">
        <v>9.5299999999999994</v>
      </c>
      <c r="F268" s="426"/>
      <c r="G268" s="109">
        <v>42.92</v>
      </c>
      <c r="H268" s="110">
        <f t="shared" ref="H268:H283" si="26">G268*E268</f>
        <v>409.02760000000001</v>
      </c>
      <c r="I268" s="264"/>
      <c r="J268" s="289">
        <f>'BM 01 - RANIEIRI'!J268+'MEDIÇÃO 02 - RANIEIRI'!I268</f>
        <v>0</v>
      </c>
      <c r="K268" s="117">
        <f t="shared" si="22"/>
        <v>0</v>
      </c>
      <c r="L268" s="118">
        <f t="shared" si="23"/>
        <v>0</v>
      </c>
    </row>
    <row r="269" spans="2:17" ht="44.5" customHeight="1" x14ac:dyDescent="0.3">
      <c r="B269" s="115" t="s">
        <v>2329</v>
      </c>
      <c r="C269" s="107" t="s">
        <v>2330</v>
      </c>
      <c r="D269" s="108" t="s">
        <v>87</v>
      </c>
      <c r="E269" s="425">
        <v>11.7</v>
      </c>
      <c r="F269" s="426"/>
      <c r="G269" s="109">
        <v>43.97</v>
      </c>
      <c r="H269" s="110">
        <f t="shared" si="26"/>
        <v>514.44899999999996</v>
      </c>
      <c r="I269" s="264"/>
      <c r="J269" s="289">
        <f>'BM 01 - RANIEIRI'!J269+'MEDIÇÃO 02 - RANIEIRI'!I269</f>
        <v>0</v>
      </c>
      <c r="K269" s="117">
        <f t="shared" si="22"/>
        <v>0</v>
      </c>
      <c r="L269" s="118">
        <f t="shared" si="23"/>
        <v>0</v>
      </c>
    </row>
    <row r="270" spans="2:17" ht="44.5" customHeight="1" x14ac:dyDescent="0.3">
      <c r="B270" s="115" t="s">
        <v>2331</v>
      </c>
      <c r="C270" s="107" t="s">
        <v>2332</v>
      </c>
      <c r="D270" s="108" t="s">
        <v>87</v>
      </c>
      <c r="E270" s="425">
        <v>4.5</v>
      </c>
      <c r="F270" s="426"/>
      <c r="G270" s="109">
        <v>31.73</v>
      </c>
      <c r="H270" s="110">
        <f t="shared" si="26"/>
        <v>142.785</v>
      </c>
      <c r="I270" s="264"/>
      <c r="J270" s="289">
        <f>'BM 01 - RANIEIRI'!J270+'MEDIÇÃO 02 - RANIEIRI'!I270</f>
        <v>0</v>
      </c>
      <c r="K270" s="117">
        <f t="shared" si="22"/>
        <v>0</v>
      </c>
      <c r="L270" s="118">
        <f t="shared" si="23"/>
        <v>0</v>
      </c>
    </row>
    <row r="271" spans="2:17" ht="35.75" customHeight="1" x14ac:dyDescent="0.3">
      <c r="B271" s="106" t="s">
        <v>2333</v>
      </c>
      <c r="C271" s="107" t="s">
        <v>2157</v>
      </c>
      <c r="D271" s="108" t="s">
        <v>87</v>
      </c>
      <c r="E271" s="425">
        <v>4.24</v>
      </c>
      <c r="F271" s="426"/>
      <c r="G271" s="109">
        <v>41.09</v>
      </c>
      <c r="H271" s="110">
        <f t="shared" si="26"/>
        <v>174.22160000000002</v>
      </c>
      <c r="I271" s="264"/>
      <c r="J271" s="289">
        <f>'BM 01 - RANIEIRI'!J271+'MEDIÇÃO 02 - RANIEIRI'!I271</f>
        <v>0</v>
      </c>
      <c r="K271" s="117">
        <f t="shared" si="22"/>
        <v>0</v>
      </c>
      <c r="L271" s="118">
        <f t="shared" si="23"/>
        <v>0</v>
      </c>
    </row>
    <row r="272" spans="2:17" ht="26.75" customHeight="1" x14ac:dyDescent="0.3">
      <c r="B272" s="115" t="s">
        <v>2334</v>
      </c>
      <c r="C272" s="107" t="s">
        <v>2335</v>
      </c>
      <c r="D272" s="108" t="s">
        <v>1031</v>
      </c>
      <c r="E272" s="425">
        <v>1</v>
      </c>
      <c r="F272" s="426"/>
      <c r="G272" s="109">
        <v>119.99</v>
      </c>
      <c r="H272" s="110">
        <f t="shared" si="26"/>
        <v>119.99</v>
      </c>
      <c r="I272" s="264"/>
      <c r="J272" s="289">
        <f>'BM 01 - RANIEIRI'!J272+'MEDIÇÃO 02 - RANIEIRI'!I272</f>
        <v>0</v>
      </c>
      <c r="K272" s="117">
        <f t="shared" si="22"/>
        <v>0</v>
      </c>
      <c r="L272" s="118">
        <f t="shared" si="23"/>
        <v>0</v>
      </c>
    </row>
    <row r="273" spans="2:17" ht="18" customHeight="1" x14ac:dyDescent="0.3">
      <c r="B273" s="106" t="s">
        <v>2336</v>
      </c>
      <c r="C273" s="107" t="s">
        <v>2337</v>
      </c>
      <c r="D273" s="108" t="s">
        <v>1031</v>
      </c>
      <c r="E273" s="425">
        <v>2</v>
      </c>
      <c r="F273" s="426"/>
      <c r="G273" s="109">
        <v>49.16</v>
      </c>
      <c r="H273" s="110">
        <f t="shared" si="26"/>
        <v>98.32</v>
      </c>
      <c r="I273" s="264"/>
      <c r="J273" s="289">
        <f>'BM 01 - RANIEIRI'!J273+'MEDIÇÃO 02 - RANIEIRI'!I273</f>
        <v>0</v>
      </c>
      <c r="K273" s="117">
        <f t="shared" si="22"/>
        <v>0</v>
      </c>
      <c r="L273" s="118">
        <f t="shared" si="23"/>
        <v>0</v>
      </c>
    </row>
    <row r="274" spans="2:17" ht="27" customHeight="1" x14ac:dyDescent="0.3">
      <c r="B274" s="115" t="s">
        <v>2338</v>
      </c>
      <c r="C274" s="107" t="s">
        <v>2339</v>
      </c>
      <c r="D274" s="108" t="s">
        <v>1031</v>
      </c>
      <c r="E274" s="425">
        <v>2</v>
      </c>
      <c r="F274" s="426"/>
      <c r="G274" s="109">
        <v>890.58</v>
      </c>
      <c r="H274" s="110">
        <f t="shared" si="26"/>
        <v>1781.16</v>
      </c>
      <c r="I274" s="264"/>
      <c r="J274" s="289">
        <f>'BM 01 - RANIEIRI'!J274+'MEDIÇÃO 02 - RANIEIRI'!I274</f>
        <v>0</v>
      </c>
      <c r="K274" s="117">
        <f t="shared" si="22"/>
        <v>0</v>
      </c>
      <c r="L274" s="118">
        <f t="shared" si="23"/>
        <v>0</v>
      </c>
    </row>
    <row r="275" spans="2:17" ht="18" customHeight="1" x14ac:dyDescent="0.3">
      <c r="B275" s="106" t="s">
        <v>2340</v>
      </c>
      <c r="C275" s="107" t="s">
        <v>2341</v>
      </c>
      <c r="D275" s="108" t="s">
        <v>1031</v>
      </c>
      <c r="E275" s="425">
        <v>1</v>
      </c>
      <c r="F275" s="426"/>
      <c r="G275" s="109">
        <v>56.16</v>
      </c>
      <c r="H275" s="110">
        <f t="shared" si="26"/>
        <v>56.16</v>
      </c>
      <c r="I275" s="264"/>
      <c r="J275" s="289">
        <f>'BM 01 - RANIEIRI'!J275+'MEDIÇÃO 02 - RANIEIRI'!I275</f>
        <v>0</v>
      </c>
      <c r="K275" s="117">
        <f t="shared" si="22"/>
        <v>0</v>
      </c>
      <c r="L275" s="118">
        <f t="shared" si="23"/>
        <v>0</v>
      </c>
    </row>
    <row r="276" spans="2:17" ht="21" customHeight="1" x14ac:dyDescent="0.3">
      <c r="B276" s="115" t="s">
        <v>2342</v>
      </c>
      <c r="C276" s="119" t="s">
        <v>2343</v>
      </c>
      <c r="D276" s="108" t="s">
        <v>1031</v>
      </c>
      <c r="E276" s="425">
        <v>1</v>
      </c>
      <c r="F276" s="426"/>
      <c r="G276" s="109">
        <v>398.63</v>
      </c>
      <c r="H276" s="110">
        <f t="shared" si="26"/>
        <v>398.63</v>
      </c>
      <c r="I276" s="264"/>
      <c r="J276" s="289">
        <f>'BM 01 - RANIEIRI'!J276+'MEDIÇÃO 02 - RANIEIRI'!I276</f>
        <v>0</v>
      </c>
      <c r="K276" s="117">
        <f t="shared" si="22"/>
        <v>0</v>
      </c>
      <c r="L276" s="118">
        <f t="shared" si="23"/>
        <v>0</v>
      </c>
    </row>
    <row r="277" spans="2:17" ht="30" customHeight="1" x14ac:dyDescent="0.3">
      <c r="B277" s="120">
        <v>40222</v>
      </c>
      <c r="C277" s="119" t="s">
        <v>2170</v>
      </c>
      <c r="D277" s="108" t="s">
        <v>1031</v>
      </c>
      <c r="E277" s="425">
        <v>2</v>
      </c>
      <c r="F277" s="426"/>
      <c r="G277" s="109">
        <v>205</v>
      </c>
      <c r="H277" s="110">
        <f t="shared" si="26"/>
        <v>410</v>
      </c>
      <c r="I277" s="264"/>
      <c r="J277" s="289">
        <f>'BM 01 - RANIEIRI'!J277+'MEDIÇÃO 02 - RANIEIRI'!I277</f>
        <v>0</v>
      </c>
      <c r="K277" s="117">
        <f t="shared" si="22"/>
        <v>0</v>
      </c>
      <c r="L277" s="118">
        <f t="shared" si="23"/>
        <v>0</v>
      </c>
    </row>
    <row r="278" spans="2:17" ht="21" customHeight="1" x14ac:dyDescent="0.3">
      <c r="B278" s="120">
        <v>40587</v>
      </c>
      <c r="C278" s="119" t="s">
        <v>2171</v>
      </c>
      <c r="D278" s="108" t="s">
        <v>1031</v>
      </c>
      <c r="E278" s="425">
        <v>1</v>
      </c>
      <c r="F278" s="426"/>
      <c r="G278" s="109">
        <v>38.909999999999997</v>
      </c>
      <c r="H278" s="110">
        <f t="shared" si="26"/>
        <v>38.909999999999997</v>
      </c>
      <c r="I278" s="264"/>
      <c r="J278" s="289">
        <f>'BM 01 - RANIEIRI'!J278+'MEDIÇÃO 02 - RANIEIRI'!I278</f>
        <v>0</v>
      </c>
      <c r="K278" s="117">
        <f t="shared" si="22"/>
        <v>0</v>
      </c>
      <c r="L278" s="118">
        <f t="shared" si="23"/>
        <v>0</v>
      </c>
    </row>
    <row r="279" spans="2:17" ht="41" customHeight="1" x14ac:dyDescent="0.3">
      <c r="B279" s="120">
        <v>40952</v>
      </c>
      <c r="C279" s="107" t="s">
        <v>2344</v>
      </c>
      <c r="D279" s="108" t="s">
        <v>87</v>
      </c>
      <c r="E279" s="425">
        <v>2.38</v>
      </c>
      <c r="F279" s="426"/>
      <c r="G279" s="109">
        <v>62.06</v>
      </c>
      <c r="H279" s="110">
        <f t="shared" si="26"/>
        <v>147.7028</v>
      </c>
      <c r="I279" s="264"/>
      <c r="J279" s="289">
        <f>'BM 01 - RANIEIRI'!J279+'MEDIÇÃO 02 - RANIEIRI'!I279</f>
        <v>0</v>
      </c>
      <c r="K279" s="117">
        <f t="shared" si="22"/>
        <v>0</v>
      </c>
      <c r="L279" s="118">
        <f t="shared" si="23"/>
        <v>0</v>
      </c>
    </row>
    <row r="280" spans="2:17" s="76" customFormat="1" ht="34" x14ac:dyDescent="0.3">
      <c r="B280" s="120">
        <v>41318</v>
      </c>
      <c r="C280" s="107" t="s">
        <v>2345</v>
      </c>
      <c r="D280" s="108" t="s">
        <v>87</v>
      </c>
      <c r="E280" s="425">
        <v>8.01</v>
      </c>
      <c r="F280" s="426"/>
      <c r="G280" s="109">
        <v>101.66</v>
      </c>
      <c r="H280" s="110">
        <f t="shared" si="26"/>
        <v>814.2965999999999</v>
      </c>
      <c r="I280" s="264"/>
      <c r="J280" s="289">
        <f>'BM 01 - RANIEIRI'!J280+'MEDIÇÃO 02 - RANIEIRI'!I280</f>
        <v>0</v>
      </c>
      <c r="K280" s="117">
        <f t="shared" si="22"/>
        <v>0</v>
      </c>
      <c r="L280" s="118">
        <f t="shared" si="23"/>
        <v>0</v>
      </c>
      <c r="P280" s="72"/>
      <c r="Q280" s="72"/>
    </row>
    <row r="281" spans="2:17" s="76" customFormat="1" ht="33.65" customHeight="1" x14ac:dyDescent="0.3">
      <c r="B281" s="120">
        <v>41683</v>
      </c>
      <c r="C281" s="119" t="s">
        <v>2346</v>
      </c>
      <c r="D281" s="108" t="s">
        <v>87</v>
      </c>
      <c r="E281" s="425">
        <v>8.5399999999999991</v>
      </c>
      <c r="F281" s="426"/>
      <c r="G281" s="109">
        <v>76.59</v>
      </c>
      <c r="H281" s="110">
        <f t="shared" si="26"/>
        <v>654.07859999999994</v>
      </c>
      <c r="I281" s="264"/>
      <c r="J281" s="289">
        <f>'BM 01 - RANIEIRI'!J281+'MEDIÇÃO 02 - RANIEIRI'!I281</f>
        <v>0</v>
      </c>
      <c r="K281" s="117">
        <f t="shared" si="22"/>
        <v>0</v>
      </c>
      <c r="L281" s="118">
        <f t="shared" si="23"/>
        <v>0</v>
      </c>
      <c r="P281" s="72"/>
      <c r="Q281" s="72"/>
    </row>
    <row r="282" spans="2:17" s="76" customFormat="1" ht="25.5" x14ac:dyDescent="0.3">
      <c r="B282" s="120">
        <v>42048</v>
      </c>
      <c r="C282" s="119" t="s">
        <v>2176</v>
      </c>
      <c r="D282" s="108" t="s">
        <v>1031</v>
      </c>
      <c r="E282" s="425">
        <v>1</v>
      </c>
      <c r="F282" s="426"/>
      <c r="G282" s="109">
        <v>288.93</v>
      </c>
      <c r="H282" s="110">
        <f t="shared" si="26"/>
        <v>288.93</v>
      </c>
      <c r="I282" s="264"/>
      <c r="J282" s="289">
        <f>'BM 01 - RANIEIRI'!J282+'MEDIÇÃO 02 - RANIEIRI'!I282</f>
        <v>0</v>
      </c>
      <c r="K282" s="117">
        <f t="shared" si="22"/>
        <v>0</v>
      </c>
      <c r="L282" s="118">
        <f t="shared" si="23"/>
        <v>0</v>
      </c>
      <c r="P282" s="72"/>
      <c r="Q282" s="72"/>
    </row>
    <row r="283" spans="2:17" s="76" customFormat="1" ht="46.25" customHeight="1" thickBot="1" x14ac:dyDescent="0.35">
      <c r="B283" s="147">
        <v>42413</v>
      </c>
      <c r="C283" s="148" t="s">
        <v>2347</v>
      </c>
      <c r="D283" s="149" t="s">
        <v>87</v>
      </c>
      <c r="E283" s="469">
        <v>5.5</v>
      </c>
      <c r="F283" s="470"/>
      <c r="G283" s="150">
        <v>59.8</v>
      </c>
      <c r="H283" s="151">
        <f t="shared" si="26"/>
        <v>328.9</v>
      </c>
      <c r="I283" s="265"/>
      <c r="J283" s="289">
        <f>'BM 01 - RANIEIRI'!J283+'MEDIÇÃO 02 - RANIEIRI'!I283</f>
        <v>0</v>
      </c>
      <c r="K283" s="153">
        <f>I283*G283</f>
        <v>0</v>
      </c>
      <c r="L283" s="154">
        <f>J283*G283</f>
        <v>0</v>
      </c>
      <c r="P283" s="72"/>
      <c r="Q283" s="72"/>
    </row>
    <row r="285" spans="2:17" s="76" customFormat="1" x14ac:dyDescent="0.3">
      <c r="B285" s="72"/>
      <c r="C285" s="72"/>
      <c r="D285" s="73"/>
      <c r="E285" s="74"/>
      <c r="F285" s="74"/>
      <c r="G285" s="75"/>
      <c r="H285" s="74"/>
      <c r="I285" s="74"/>
      <c r="J285" s="74"/>
      <c r="K285" s="75">
        <f>SUM(K15:K284)</f>
        <v>20244.46112</v>
      </c>
      <c r="L285" s="75">
        <f>SUM(L15:L284)</f>
        <v>69698.762319999994</v>
      </c>
      <c r="M285" s="263">
        <f>L285+K285</f>
        <v>89943.223440000002</v>
      </c>
      <c r="P285" s="72"/>
      <c r="Q285" s="72"/>
    </row>
  </sheetData>
  <mergeCells count="292">
    <mergeCell ref="E281:F281"/>
    <mergeCell ref="E282:F282"/>
    <mergeCell ref="E283:F283"/>
    <mergeCell ref="E275:F275"/>
    <mergeCell ref="E276:F276"/>
    <mergeCell ref="E277:F277"/>
    <mergeCell ref="E278:F278"/>
    <mergeCell ref="E279:F279"/>
    <mergeCell ref="E280:F280"/>
    <mergeCell ref="E272:F272"/>
    <mergeCell ref="E273:F273"/>
    <mergeCell ref="E274:F274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48:F248"/>
    <mergeCell ref="E249:F249"/>
    <mergeCell ref="E250:F250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24:F224"/>
    <mergeCell ref="E225:F225"/>
    <mergeCell ref="E226:F226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00:F200"/>
    <mergeCell ref="E201:F201"/>
    <mergeCell ref="E202:F202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176:F176"/>
    <mergeCell ref="E177:F177"/>
    <mergeCell ref="E178:F178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52:F152"/>
    <mergeCell ref="E153:F153"/>
    <mergeCell ref="E154:F154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28:F128"/>
    <mergeCell ref="E129:F129"/>
    <mergeCell ref="E130:F130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04:F104"/>
    <mergeCell ref="E105:F105"/>
    <mergeCell ref="E106:F106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80:F80"/>
    <mergeCell ref="E81:F81"/>
    <mergeCell ref="E82:F82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56:F56"/>
    <mergeCell ref="E57:F57"/>
    <mergeCell ref="E58:F58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33:F33"/>
    <mergeCell ref="E34:F34"/>
    <mergeCell ref="E23:F23"/>
    <mergeCell ref="E24:F24"/>
    <mergeCell ref="E25:F25"/>
    <mergeCell ref="E26:F26"/>
    <mergeCell ref="E27:F27"/>
    <mergeCell ref="E28:F28"/>
    <mergeCell ref="I12:I14"/>
    <mergeCell ref="E29:F29"/>
    <mergeCell ref="E30:F30"/>
    <mergeCell ref="E31:F31"/>
    <mergeCell ref="E32:F32"/>
    <mergeCell ref="E20:F20"/>
    <mergeCell ref="E21:F21"/>
    <mergeCell ref="E22:F22"/>
    <mergeCell ref="K12:K14"/>
    <mergeCell ref="E17:F17"/>
    <mergeCell ref="E18:F18"/>
    <mergeCell ref="E19:F19"/>
    <mergeCell ref="E15:F15"/>
    <mergeCell ref="E16:F16"/>
    <mergeCell ref="E12:F12"/>
    <mergeCell ref="B6:D8"/>
    <mergeCell ref="E6:G6"/>
    <mergeCell ref="I6:K6"/>
    <mergeCell ref="E7:G7"/>
    <mergeCell ref="I7:K7"/>
    <mergeCell ref="E8:H8"/>
    <mergeCell ref="I8:K8"/>
    <mergeCell ref="B9:H9"/>
    <mergeCell ref="B10:H10"/>
    <mergeCell ref="E11:F11"/>
    <mergeCell ref="J12:J14"/>
    <mergeCell ref="B2:H3"/>
    <mergeCell ref="I2:L3"/>
    <mergeCell ref="B4:H4"/>
    <mergeCell ref="I4:K4"/>
    <mergeCell ref="B5:H5"/>
    <mergeCell ref="I5:K5"/>
    <mergeCell ref="L12:L14"/>
    <mergeCell ref="E13:F13"/>
    <mergeCell ref="E14:F14"/>
  </mergeCells>
  <printOptions horizontalCentered="1"/>
  <pageMargins left="0.70866141732283461" right="0.70866141732283461" top="0.74803149606299213" bottom="0.59055118110236215" header="0.31496062992125984" footer="0.31496062992125984"/>
  <pageSetup paperSize="9" scale="90" fitToHeight="13" orientation="landscape" r:id="rId1"/>
  <rowBreaks count="11" manualBreakCount="11">
    <brk id="32" min="1" max="11" man="1"/>
    <brk id="55" min="1" max="11" man="1"/>
    <brk id="76" min="1" max="11" man="1"/>
    <brk id="106" min="1" max="11" man="1"/>
    <brk id="127" max="16383" man="1"/>
    <brk id="145" max="16383" man="1"/>
    <brk id="164" max="16383" man="1"/>
    <brk id="187" max="16383" man="1"/>
    <brk id="210" max="16383" man="1"/>
    <brk id="233" max="16383" man="1"/>
    <brk id="25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815E-33C5-4811-8F0E-9AEADB47987F}">
  <sheetPr>
    <outlinePr summaryBelow="0" summaryRight="0"/>
    <pageSetUpPr fitToPage="1"/>
  </sheetPr>
  <dimension ref="A1:Y41"/>
  <sheetViews>
    <sheetView showGridLines="0" view="pageBreakPreview" topLeftCell="A29" zoomScaleNormal="80" zoomScaleSheetLayoutView="100" zoomScalePageLayoutView="55" workbookViewId="0">
      <selection activeCell="H33" sqref="H33"/>
    </sheetView>
  </sheetViews>
  <sheetFormatPr defaultColWidth="8.6328125" defaultRowHeight="14.5" outlineLevelRow="2" x14ac:dyDescent="0.35"/>
  <cols>
    <col min="2" max="2" width="10.6328125" style="1" bestFit="1" customWidth="1"/>
    <col min="3" max="3" width="40.36328125" customWidth="1"/>
    <col min="4" max="4" width="37.36328125" customWidth="1"/>
    <col min="5" max="5" width="5" customWidth="1"/>
    <col min="6" max="6" width="9.453125" style="1" customWidth="1"/>
    <col min="7" max="7" width="5.90625" style="1" customWidth="1"/>
    <col min="8" max="8" width="7.90625" style="1" customWidth="1"/>
    <col min="9" max="11" width="5.90625" style="1" customWidth="1"/>
    <col min="12" max="12" width="9" style="1" customWidth="1"/>
    <col min="13" max="13" width="9.36328125" style="1" customWidth="1"/>
    <col min="14" max="14" width="7.90625" style="1" customWidth="1"/>
    <col min="15" max="15" width="5.453125" style="1" customWidth="1"/>
    <col min="16" max="16" width="53.08984375" style="7" customWidth="1"/>
    <col min="17" max="17" width="8.6328125" style="6" bestFit="1" customWidth="1"/>
    <col min="18" max="18" width="3" style="6" bestFit="1" customWidth="1"/>
    <col min="19" max="19" width="4.90625" style="6" bestFit="1" customWidth="1"/>
    <col min="20" max="20" width="5.54296875" style="6" bestFit="1" customWidth="1"/>
    <col min="21" max="22" width="2.90625" style="6" bestFit="1" customWidth="1"/>
    <col min="23" max="24" width="8.6328125" style="7"/>
  </cols>
  <sheetData>
    <row r="1" spans="2:24" ht="15" thickBot="1" x14ac:dyDescent="0.4"/>
    <row r="2" spans="2:24" x14ac:dyDescent="0.35">
      <c r="B2" s="389" t="s">
        <v>0</v>
      </c>
      <c r="C2" s="390"/>
      <c r="D2" s="8"/>
      <c r="E2" s="8"/>
      <c r="F2" s="9"/>
      <c r="G2" s="9"/>
      <c r="H2" s="9"/>
      <c r="I2" s="9"/>
      <c r="J2" s="9"/>
      <c r="K2" s="9"/>
      <c r="L2" s="9"/>
      <c r="M2" s="9"/>
      <c r="N2" s="10"/>
      <c r="O2" s="11"/>
      <c r="P2" s="6"/>
      <c r="U2" s="7"/>
      <c r="V2" s="7"/>
      <c r="W2"/>
      <c r="X2"/>
    </row>
    <row r="3" spans="2:24" x14ac:dyDescent="0.35">
      <c r="B3" s="382" t="s">
        <v>2</v>
      </c>
      <c r="C3" s="383"/>
      <c r="D3" s="12"/>
      <c r="E3" s="12"/>
      <c r="F3" s="13"/>
      <c r="G3" s="13"/>
      <c r="H3" s="13"/>
      <c r="I3" s="13"/>
      <c r="J3" s="13"/>
      <c r="K3" s="13"/>
      <c r="L3" s="13"/>
      <c r="M3" s="13"/>
      <c r="O3" s="14"/>
      <c r="P3" s="6"/>
      <c r="U3" s="7"/>
      <c r="V3" s="7"/>
      <c r="W3"/>
      <c r="X3"/>
    </row>
    <row r="4" spans="2:24" x14ac:dyDescent="0.35">
      <c r="B4" s="382" t="s">
        <v>4</v>
      </c>
      <c r="C4" s="383"/>
      <c r="D4" s="12" t="s">
        <v>5</v>
      </c>
      <c r="E4" s="12"/>
      <c r="F4" s="13"/>
      <c r="G4" s="13"/>
      <c r="H4" s="13"/>
      <c r="I4" s="13"/>
      <c r="J4" s="13"/>
      <c r="K4" s="13"/>
      <c r="L4" s="13"/>
      <c r="M4" s="13"/>
      <c r="O4" s="14"/>
      <c r="P4" s="6"/>
      <c r="U4" s="7"/>
      <c r="V4" s="7"/>
      <c r="W4"/>
      <c r="X4"/>
    </row>
    <row r="5" spans="2:24" x14ac:dyDescent="0.35">
      <c r="B5" s="382" t="s">
        <v>7</v>
      </c>
      <c r="C5" s="383"/>
      <c r="D5" s="15"/>
      <c r="E5" s="16"/>
      <c r="F5" s="17"/>
      <c r="G5" s="17"/>
      <c r="H5" s="17"/>
      <c r="I5" s="17"/>
      <c r="J5" s="17"/>
      <c r="K5" s="17"/>
      <c r="L5" s="17"/>
      <c r="M5" s="17"/>
      <c r="O5" s="14"/>
      <c r="P5" s="6"/>
      <c r="U5" s="7"/>
      <c r="V5" s="7"/>
      <c r="W5"/>
      <c r="X5"/>
    </row>
    <row r="6" spans="2:24" x14ac:dyDescent="0.35">
      <c r="B6" s="382" t="s">
        <v>8</v>
      </c>
      <c r="C6" s="383"/>
      <c r="D6" s="16" t="s">
        <v>9</v>
      </c>
      <c r="E6" s="16"/>
      <c r="F6" s="17"/>
      <c r="G6" s="17"/>
      <c r="H6" s="17"/>
      <c r="I6" s="17"/>
      <c r="J6" s="17"/>
      <c r="K6" s="17"/>
      <c r="L6" s="17"/>
      <c r="M6" s="17"/>
      <c r="O6" s="14"/>
      <c r="P6" s="6"/>
      <c r="U6" s="7"/>
      <c r="V6" s="7"/>
      <c r="W6"/>
      <c r="X6"/>
    </row>
    <row r="7" spans="2:24" x14ac:dyDescent="0.35">
      <c r="B7" s="382" t="s">
        <v>10</v>
      </c>
      <c r="C7" s="383"/>
      <c r="D7" s="16" t="s">
        <v>11</v>
      </c>
      <c r="E7" s="16"/>
      <c r="F7" s="17"/>
      <c r="G7" s="17"/>
      <c r="H7" s="17"/>
      <c r="I7" s="17"/>
      <c r="J7" s="17"/>
      <c r="K7" s="17"/>
      <c r="L7" s="17"/>
      <c r="M7" s="17"/>
      <c r="O7" s="14"/>
      <c r="P7" s="6"/>
      <c r="U7" s="7"/>
      <c r="V7" s="7"/>
      <c r="W7"/>
      <c r="X7"/>
    </row>
    <row r="8" spans="2:24" x14ac:dyDescent="0.35">
      <c r="B8" s="384" t="s">
        <v>12</v>
      </c>
      <c r="C8" s="385"/>
      <c r="D8" s="18" t="s">
        <v>13</v>
      </c>
      <c r="E8" s="16"/>
      <c r="F8" s="17"/>
      <c r="G8" s="17"/>
      <c r="H8" s="17"/>
      <c r="I8" s="17"/>
      <c r="J8" s="17"/>
      <c r="K8" s="17"/>
      <c r="L8" s="17"/>
      <c r="M8" s="17"/>
      <c r="O8" s="14"/>
      <c r="P8" s="6"/>
      <c r="U8" s="7"/>
      <c r="V8" s="7"/>
      <c r="W8"/>
      <c r="X8"/>
    </row>
    <row r="9" spans="2:24" ht="3.75" customHeight="1" x14ac:dyDescent="0.35">
      <c r="B9" s="19"/>
      <c r="G9" s="17"/>
      <c r="H9" s="17"/>
      <c r="I9" s="17"/>
      <c r="J9" s="17"/>
      <c r="K9" s="17"/>
      <c r="L9" s="17"/>
      <c r="M9" s="17"/>
      <c r="N9" s="17"/>
      <c r="O9" s="20"/>
    </row>
    <row r="10" spans="2:24" x14ac:dyDescent="0.35">
      <c r="B10" s="386" t="s">
        <v>2442</v>
      </c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8"/>
    </row>
    <row r="11" spans="2:24" ht="5.25" customHeight="1" thickBot="1" x14ac:dyDescent="0.4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</row>
    <row r="12" spans="2:24" x14ac:dyDescent="0.35">
      <c r="B12" s="392" t="s">
        <v>14</v>
      </c>
      <c r="C12" s="394" t="s">
        <v>23</v>
      </c>
      <c r="D12" s="394" t="s">
        <v>24</v>
      </c>
      <c r="E12" s="394" t="s">
        <v>25</v>
      </c>
      <c r="F12" s="394" t="s">
        <v>26</v>
      </c>
      <c r="G12" s="394"/>
      <c r="H12" s="394"/>
      <c r="I12" s="394"/>
      <c r="J12" s="394"/>
      <c r="K12" s="394"/>
      <c r="L12" s="394" t="s">
        <v>27</v>
      </c>
      <c r="M12" s="394"/>
      <c r="N12" s="394"/>
      <c r="O12" s="396" t="s">
        <v>28</v>
      </c>
    </row>
    <row r="13" spans="2:24" ht="18.75" customHeight="1" x14ac:dyDescent="0.35">
      <c r="B13" s="393"/>
      <c r="C13" s="395"/>
      <c r="D13" s="395"/>
      <c r="E13" s="395"/>
      <c r="F13" s="27" t="s">
        <v>29</v>
      </c>
      <c r="G13" s="27" t="s">
        <v>30</v>
      </c>
      <c r="H13" s="27" t="s">
        <v>31</v>
      </c>
      <c r="I13" s="27" t="s">
        <v>32</v>
      </c>
      <c r="J13" s="27" t="s">
        <v>33</v>
      </c>
      <c r="K13" s="27" t="s">
        <v>34</v>
      </c>
      <c r="L13" s="27" t="s">
        <v>35</v>
      </c>
      <c r="M13" s="27" t="s">
        <v>36</v>
      </c>
      <c r="N13" s="28" t="s">
        <v>37</v>
      </c>
      <c r="O13" s="397"/>
    </row>
    <row r="14" spans="2:24" ht="18.75" customHeight="1" x14ac:dyDescent="0.35">
      <c r="B14" s="29" t="s">
        <v>38</v>
      </c>
      <c r="C14" s="30" t="s">
        <v>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</row>
    <row r="15" spans="2:24" ht="39.75" customHeight="1" x14ac:dyDescent="0.35">
      <c r="B15" s="34" t="s">
        <v>39</v>
      </c>
      <c r="C15" s="35" t="s">
        <v>40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2:24" outlineLevel="1" x14ac:dyDescent="0.35">
      <c r="B16" s="39" t="s">
        <v>41</v>
      </c>
      <c r="C16" s="40" t="s">
        <v>42</v>
      </c>
      <c r="D16" s="41"/>
      <c r="E16" s="41"/>
      <c r="F16" s="41"/>
      <c r="G16" s="41"/>
      <c r="H16" s="42"/>
      <c r="I16" s="42"/>
      <c r="J16" s="42"/>
      <c r="K16" s="42"/>
      <c r="L16" s="42"/>
      <c r="M16" s="42"/>
      <c r="N16" s="42"/>
      <c r="O16" s="43"/>
      <c r="P16"/>
      <c r="Q16"/>
      <c r="R16"/>
      <c r="S16"/>
      <c r="T16"/>
      <c r="U16"/>
      <c r="V16"/>
      <c r="W16"/>
      <c r="X16"/>
    </row>
    <row r="17" spans="2:25" ht="54" customHeight="1" outlineLevel="2" x14ac:dyDescent="0.35">
      <c r="B17" s="292" t="s">
        <v>49</v>
      </c>
      <c r="C17" s="293" t="s">
        <v>52</v>
      </c>
      <c r="D17" s="294"/>
      <c r="E17" s="294"/>
      <c r="F17" s="295"/>
      <c r="G17" s="295"/>
      <c r="H17" s="295"/>
      <c r="I17" s="295"/>
      <c r="J17" s="295"/>
      <c r="K17" s="295"/>
      <c r="L17" s="295"/>
      <c r="M17" s="295"/>
      <c r="N17" s="295">
        <v>5</v>
      </c>
      <c r="O17" s="296" t="s">
        <v>47</v>
      </c>
      <c r="P17" s="16" t="s">
        <v>2443</v>
      </c>
      <c r="Q17"/>
      <c r="R17"/>
      <c r="S17"/>
      <c r="T17"/>
      <c r="U17"/>
      <c r="V17"/>
      <c r="W17"/>
      <c r="X17"/>
      <c r="Y17" s="16" t="s">
        <v>2444</v>
      </c>
    </row>
    <row r="18" spans="2:25" outlineLevel="2" x14ac:dyDescent="0.35">
      <c r="B18" s="297" t="s">
        <v>53</v>
      </c>
      <c r="C18" s="298"/>
      <c r="D18" s="299"/>
      <c r="E18" s="300">
        <v>1</v>
      </c>
      <c r="F18" s="300">
        <v>2</v>
      </c>
      <c r="G18" s="300"/>
      <c r="H18" s="300">
        <v>2.5</v>
      </c>
      <c r="I18" s="300"/>
      <c r="J18" s="300"/>
      <c r="K18" s="300"/>
      <c r="L18" s="300">
        <v>5</v>
      </c>
      <c r="M18" s="300">
        <v>5</v>
      </c>
      <c r="N18" s="295"/>
      <c r="O18" s="296"/>
      <c r="P18"/>
      <c r="Q18"/>
      <c r="R18"/>
      <c r="S18"/>
      <c r="T18"/>
      <c r="U18"/>
      <c r="V18"/>
      <c r="W18"/>
      <c r="X18"/>
    </row>
    <row r="19" spans="2:25" ht="69" customHeight="1" outlineLevel="2" x14ac:dyDescent="0.35">
      <c r="B19" s="292" t="s">
        <v>55</v>
      </c>
      <c r="C19" s="293" t="s">
        <v>57</v>
      </c>
      <c r="D19" s="294"/>
      <c r="E19" s="294"/>
      <c r="F19" s="295"/>
      <c r="G19" s="295"/>
      <c r="H19" s="295"/>
      <c r="I19" s="295"/>
      <c r="J19" s="295"/>
      <c r="K19" s="295"/>
      <c r="L19" s="295"/>
      <c r="M19" s="295"/>
      <c r="N19" s="295">
        <v>5</v>
      </c>
      <c r="O19" s="296" t="s">
        <v>47</v>
      </c>
      <c r="P19" s="16"/>
      <c r="Q19"/>
      <c r="R19"/>
      <c r="S19"/>
      <c r="T19"/>
      <c r="U19"/>
      <c r="V19"/>
      <c r="W19"/>
      <c r="X19"/>
    </row>
    <row r="20" spans="2:25" outlineLevel="2" x14ac:dyDescent="0.35">
      <c r="B20" s="297" t="s">
        <v>53</v>
      </c>
      <c r="C20" s="298"/>
      <c r="D20" s="299"/>
      <c r="E20" s="300">
        <v>1</v>
      </c>
      <c r="F20" s="300">
        <v>2</v>
      </c>
      <c r="G20" s="300"/>
      <c r="H20" s="300">
        <v>2.5</v>
      </c>
      <c r="I20" s="300"/>
      <c r="J20" s="300"/>
      <c r="K20" s="300"/>
      <c r="L20" s="300">
        <v>5</v>
      </c>
      <c r="M20" s="300">
        <v>5</v>
      </c>
      <c r="N20" s="295"/>
      <c r="O20" s="296"/>
      <c r="P20"/>
      <c r="Q20"/>
      <c r="R20"/>
      <c r="S20"/>
      <c r="T20"/>
      <c r="U20"/>
      <c r="V20"/>
      <c r="W20"/>
      <c r="X20"/>
    </row>
    <row r="21" spans="2:25" ht="43.5" outlineLevel="2" x14ac:dyDescent="0.35">
      <c r="B21" s="301" t="s">
        <v>66</v>
      </c>
      <c r="C21" s="302" t="s">
        <v>68</v>
      </c>
      <c r="D21" s="299"/>
      <c r="E21" s="300"/>
      <c r="F21" s="300"/>
      <c r="G21" s="300"/>
      <c r="H21" s="300"/>
      <c r="I21" s="300"/>
      <c r="J21" s="300"/>
      <c r="K21" s="300"/>
      <c r="L21" s="300"/>
      <c r="M21" s="300"/>
      <c r="N21" s="295">
        <f>M22</f>
        <v>741.96</v>
      </c>
      <c r="O21" s="296" t="s">
        <v>47</v>
      </c>
      <c r="P21"/>
      <c r="Q21"/>
      <c r="R21"/>
      <c r="S21"/>
      <c r="T21"/>
      <c r="U21"/>
      <c r="V21"/>
      <c r="W21"/>
      <c r="X21"/>
    </row>
    <row r="22" spans="2:25" outlineLevel="2" x14ac:dyDescent="0.35">
      <c r="B22" s="297" t="s">
        <v>69</v>
      </c>
      <c r="C22" s="298"/>
      <c r="D22" s="299" t="s">
        <v>2376</v>
      </c>
      <c r="E22" s="300">
        <v>1</v>
      </c>
      <c r="F22" s="300">
        <v>741.96</v>
      </c>
      <c r="G22" s="300"/>
      <c r="H22" s="300"/>
      <c r="I22" s="300"/>
      <c r="J22" s="300"/>
      <c r="K22" s="300"/>
      <c r="L22" s="300">
        <v>741.96</v>
      </c>
      <c r="M22" s="300">
        <v>741.96</v>
      </c>
      <c r="N22" s="295"/>
      <c r="O22" s="296"/>
      <c r="P22"/>
      <c r="Q22"/>
      <c r="R22"/>
      <c r="S22"/>
      <c r="T22"/>
      <c r="U22"/>
      <c r="V22"/>
      <c r="W22"/>
      <c r="X22"/>
    </row>
    <row r="23" spans="2:25" ht="29" outlineLevel="2" x14ac:dyDescent="0.35">
      <c r="B23" s="301" t="s">
        <v>72</v>
      </c>
      <c r="C23" s="302" t="s">
        <v>2445</v>
      </c>
      <c r="D23" s="299"/>
      <c r="E23" s="300"/>
      <c r="F23" s="300"/>
      <c r="G23" s="300"/>
      <c r="H23" s="300"/>
      <c r="I23" s="300"/>
      <c r="J23" s="300"/>
      <c r="K23" s="300"/>
      <c r="L23" s="300"/>
      <c r="M23" s="300"/>
      <c r="N23" s="295">
        <f>M24</f>
        <v>741.96</v>
      </c>
      <c r="O23" s="296" t="s">
        <v>47</v>
      </c>
      <c r="P23"/>
      <c r="Q23"/>
      <c r="R23"/>
      <c r="S23"/>
      <c r="T23"/>
      <c r="U23"/>
      <c r="V23"/>
      <c r="W23"/>
      <c r="X23"/>
    </row>
    <row r="24" spans="2:25" outlineLevel="2" x14ac:dyDescent="0.35">
      <c r="B24" s="297" t="s">
        <v>75</v>
      </c>
      <c r="C24" s="298"/>
      <c r="D24" s="299" t="s">
        <v>2376</v>
      </c>
      <c r="E24" s="300">
        <v>1</v>
      </c>
      <c r="F24" s="300">
        <v>741.96</v>
      </c>
      <c r="G24" s="300"/>
      <c r="H24" s="300"/>
      <c r="I24" s="300"/>
      <c r="J24" s="300"/>
      <c r="K24" s="300"/>
      <c r="L24" s="300">
        <v>741.96</v>
      </c>
      <c r="M24" s="300">
        <v>741.96</v>
      </c>
      <c r="N24" s="295"/>
      <c r="O24" s="296"/>
      <c r="P24"/>
      <c r="Q24"/>
      <c r="R24"/>
      <c r="S24"/>
      <c r="T24"/>
      <c r="U24"/>
      <c r="V24"/>
      <c r="W24"/>
      <c r="X24"/>
    </row>
    <row r="25" spans="2:25" outlineLevel="2" x14ac:dyDescent="0.35">
      <c r="B25" s="303"/>
      <c r="C25" s="304" t="s">
        <v>77</v>
      </c>
      <c r="D25" s="305"/>
      <c r="E25" s="305"/>
      <c r="F25" s="305"/>
      <c r="G25" s="305"/>
      <c r="H25" s="306"/>
      <c r="I25" s="306"/>
      <c r="J25" s="306"/>
      <c r="K25" s="306"/>
      <c r="L25" s="306"/>
      <c r="M25" s="306"/>
      <c r="N25" s="306"/>
      <c r="O25" s="307"/>
      <c r="P25"/>
      <c r="Q25"/>
      <c r="R25"/>
      <c r="S25"/>
      <c r="T25"/>
      <c r="U25"/>
      <c r="V25"/>
      <c r="W25"/>
      <c r="X25"/>
    </row>
    <row r="26" spans="2:25" ht="54.75" customHeight="1" outlineLevel="2" x14ac:dyDescent="0.35">
      <c r="B26" s="308" t="s">
        <v>91</v>
      </c>
      <c r="C26" s="309" t="s">
        <v>93</v>
      </c>
      <c r="D26" s="310"/>
      <c r="E26" s="310"/>
      <c r="F26" s="311"/>
      <c r="G26" s="311"/>
      <c r="H26" s="311"/>
      <c r="I26" s="311"/>
      <c r="J26" s="311"/>
      <c r="K26" s="311"/>
      <c r="L26" s="311"/>
      <c r="M26" s="311"/>
      <c r="N26" s="311">
        <v>68</v>
      </c>
      <c r="O26" s="312" t="s">
        <v>94</v>
      </c>
      <c r="P26"/>
      <c r="Q26"/>
      <c r="R26"/>
      <c r="S26"/>
      <c r="T26"/>
      <c r="U26"/>
      <c r="V26"/>
      <c r="W26"/>
      <c r="X26"/>
    </row>
    <row r="27" spans="2:25" outlineLevel="2" x14ac:dyDescent="0.35">
      <c r="B27" s="297" t="s">
        <v>95</v>
      </c>
      <c r="C27" s="298" t="s">
        <v>97</v>
      </c>
      <c r="D27" s="299" t="s">
        <v>71</v>
      </c>
      <c r="E27" s="300">
        <v>1</v>
      </c>
      <c r="F27" s="300">
        <v>68</v>
      </c>
      <c r="G27" s="300"/>
      <c r="H27" s="300"/>
      <c r="I27" s="300"/>
      <c r="J27" s="300"/>
      <c r="K27" s="300"/>
      <c r="L27" s="300">
        <v>68</v>
      </c>
      <c r="M27" s="300">
        <v>68</v>
      </c>
      <c r="N27" s="295"/>
      <c r="O27" s="296"/>
      <c r="P27"/>
      <c r="Q27"/>
      <c r="R27"/>
      <c r="S27"/>
      <c r="T27"/>
      <c r="U27"/>
      <c r="V27"/>
      <c r="W27"/>
      <c r="X27"/>
    </row>
    <row r="28" spans="2:25" ht="94.25" customHeight="1" outlineLevel="2" x14ac:dyDescent="0.35">
      <c r="B28" s="292" t="s">
        <v>98</v>
      </c>
      <c r="C28" s="293" t="s">
        <v>100</v>
      </c>
      <c r="D28" s="294" t="s">
        <v>2446</v>
      </c>
      <c r="E28" s="294"/>
      <c r="F28" s="295"/>
      <c r="G28" s="295"/>
      <c r="H28" s="295"/>
      <c r="I28" s="295"/>
      <c r="J28" s="295"/>
      <c r="K28" s="295"/>
      <c r="L28" s="295"/>
      <c r="M28" s="295"/>
      <c r="N28" s="295">
        <f>M29</f>
        <v>1.9040000000000001</v>
      </c>
      <c r="O28" s="296" t="s">
        <v>101</v>
      </c>
      <c r="P28"/>
      <c r="Q28"/>
      <c r="R28"/>
      <c r="S28"/>
      <c r="T28"/>
      <c r="U28"/>
      <c r="V28"/>
      <c r="W28"/>
      <c r="X28"/>
    </row>
    <row r="29" spans="2:25" outlineLevel="2" x14ac:dyDescent="0.35">
      <c r="B29" s="297" t="s">
        <v>102</v>
      </c>
      <c r="C29" s="298" t="s">
        <v>110</v>
      </c>
      <c r="D29" s="299"/>
      <c r="E29" s="300">
        <v>1</v>
      </c>
      <c r="F29" s="300">
        <v>68</v>
      </c>
      <c r="G29" s="300"/>
      <c r="H29" s="300">
        <v>2.8</v>
      </c>
      <c r="I29" s="300"/>
      <c r="J29" s="300">
        <f>0.1*0.1</f>
        <v>1.0000000000000002E-2</v>
      </c>
      <c r="K29" s="300"/>
      <c r="L29" s="300">
        <f>F29*H29*J29</f>
        <v>1.9040000000000001</v>
      </c>
      <c r="M29" s="300">
        <f>L29</f>
        <v>1.9040000000000001</v>
      </c>
      <c r="N29" s="295"/>
      <c r="O29" s="296"/>
      <c r="P29"/>
      <c r="Q29"/>
      <c r="R29"/>
      <c r="S29"/>
      <c r="T29"/>
      <c r="U29"/>
      <c r="V29"/>
      <c r="W29"/>
      <c r="X29"/>
    </row>
    <row r="30" spans="2:25" ht="71.25" customHeight="1" outlineLevel="2" x14ac:dyDescent="0.35">
      <c r="B30" s="292" t="s">
        <v>111</v>
      </c>
      <c r="C30" s="293" t="s">
        <v>113</v>
      </c>
      <c r="D30" s="294"/>
      <c r="E30" s="294"/>
      <c r="F30" s="295"/>
      <c r="G30" s="295"/>
      <c r="H30" s="295"/>
      <c r="I30" s="295"/>
      <c r="J30" s="295"/>
      <c r="K30" s="295"/>
      <c r="L30" s="295"/>
      <c r="M30" s="295"/>
      <c r="N30" s="295">
        <f>M31</f>
        <v>1.9040000000000001</v>
      </c>
      <c r="O30" s="296" t="s">
        <v>114</v>
      </c>
      <c r="P30"/>
      <c r="Q30"/>
      <c r="R30"/>
      <c r="S30"/>
      <c r="T30"/>
      <c r="U30"/>
      <c r="V30"/>
      <c r="W30"/>
      <c r="X30"/>
    </row>
    <row r="31" spans="2:25" outlineLevel="2" x14ac:dyDescent="0.35">
      <c r="B31" s="297" t="s">
        <v>115</v>
      </c>
      <c r="C31" s="298" t="s">
        <v>117</v>
      </c>
      <c r="D31" s="299"/>
      <c r="E31" s="300">
        <v>1</v>
      </c>
      <c r="F31" s="300">
        <f>N28</f>
        <v>1.9040000000000001</v>
      </c>
      <c r="G31" s="300"/>
      <c r="H31" s="300">
        <v>1</v>
      </c>
      <c r="I31" s="300"/>
      <c r="J31" s="300"/>
      <c r="K31" s="300"/>
      <c r="L31" s="300">
        <f>F31*H31</f>
        <v>1.9040000000000001</v>
      </c>
      <c r="M31" s="300">
        <f>L31</f>
        <v>1.9040000000000001</v>
      </c>
      <c r="N31" s="295"/>
      <c r="O31" s="296"/>
      <c r="P31"/>
      <c r="Q31"/>
      <c r="R31"/>
      <c r="S31"/>
      <c r="T31"/>
      <c r="U31"/>
      <c r="V31"/>
      <c r="W31"/>
      <c r="X31"/>
    </row>
    <row r="32" spans="2:25" outlineLevel="1" x14ac:dyDescent="0.35">
      <c r="B32" s="303" t="s">
        <v>51</v>
      </c>
      <c r="C32" s="304" t="s">
        <v>118</v>
      </c>
      <c r="D32" s="305"/>
      <c r="E32" s="305"/>
      <c r="F32" s="305"/>
      <c r="G32" s="305"/>
      <c r="H32" s="306"/>
      <c r="I32" s="306"/>
      <c r="J32" s="306"/>
      <c r="K32" s="306"/>
      <c r="L32" s="306"/>
      <c r="M32" s="306"/>
      <c r="N32" s="306"/>
      <c r="O32" s="307"/>
      <c r="P32"/>
      <c r="Q32"/>
      <c r="R32"/>
      <c r="S32"/>
      <c r="T32"/>
      <c r="U32"/>
      <c r="V32"/>
      <c r="W32"/>
      <c r="X32"/>
    </row>
    <row r="33" spans="1:24" ht="75" customHeight="1" outlineLevel="1" x14ac:dyDescent="0.35">
      <c r="B33" s="292" t="s">
        <v>54</v>
      </c>
      <c r="C33" s="293" t="s">
        <v>120</v>
      </c>
      <c r="D33" s="294"/>
      <c r="E33" s="294"/>
      <c r="F33" s="295"/>
      <c r="G33" s="295"/>
      <c r="H33" s="295"/>
      <c r="I33" s="295"/>
      <c r="J33" s="295"/>
      <c r="K33" s="295"/>
      <c r="L33" s="295"/>
      <c r="M33" s="295"/>
      <c r="N33" s="295">
        <f>M34</f>
        <v>136</v>
      </c>
      <c r="O33" s="296" t="s">
        <v>87</v>
      </c>
      <c r="P33"/>
      <c r="Q33"/>
      <c r="R33"/>
      <c r="S33"/>
      <c r="T33"/>
      <c r="U33"/>
      <c r="V33"/>
      <c r="W33"/>
      <c r="X33"/>
    </row>
    <row r="34" spans="1:24" outlineLevel="1" x14ac:dyDescent="0.35">
      <c r="B34" s="297" t="s">
        <v>121</v>
      </c>
      <c r="C34" s="298"/>
      <c r="D34" s="299"/>
      <c r="E34" s="300">
        <v>1</v>
      </c>
      <c r="F34" s="300">
        <f>19.4*2+48.6*2</f>
        <v>136</v>
      </c>
      <c r="G34" s="300"/>
      <c r="H34" s="300"/>
      <c r="I34" s="300"/>
      <c r="J34" s="300"/>
      <c r="K34" s="300"/>
      <c r="L34" s="300">
        <f>F34</f>
        <v>136</v>
      </c>
      <c r="M34" s="300">
        <f>L34*E34</f>
        <v>136</v>
      </c>
      <c r="N34" s="295"/>
      <c r="O34" s="296"/>
      <c r="P34"/>
      <c r="Q34"/>
      <c r="R34"/>
      <c r="S34"/>
      <c r="T34"/>
      <c r="U34"/>
      <c r="V34"/>
      <c r="W34"/>
      <c r="X34"/>
    </row>
    <row r="35" spans="1:24" x14ac:dyDescent="0.35">
      <c r="B35" s="68"/>
      <c r="C35" s="69"/>
      <c r="D35" s="70"/>
      <c r="E35" s="68"/>
      <c r="F35" s="68"/>
      <c r="G35" s="68"/>
      <c r="H35" s="68"/>
      <c r="I35" s="68"/>
      <c r="J35" s="68"/>
      <c r="K35" s="68"/>
      <c r="L35" s="68"/>
      <c r="M35" s="68"/>
      <c r="N35" s="71"/>
      <c r="O35" s="71"/>
    </row>
    <row r="36" spans="1:24" x14ac:dyDescent="0.35">
      <c r="B36" s="68"/>
      <c r="C36" s="69"/>
      <c r="D36" s="70"/>
      <c r="E36" s="68"/>
      <c r="F36" s="68"/>
      <c r="G36" s="68"/>
      <c r="H36" s="68"/>
      <c r="I36" s="68"/>
      <c r="J36" s="68"/>
      <c r="K36" s="68"/>
      <c r="L36" s="68"/>
      <c r="M36" s="68"/>
      <c r="N36" s="71"/>
      <c r="O36" s="71"/>
    </row>
    <row r="37" spans="1:24" s="7" customFormat="1" x14ac:dyDescent="0.35">
      <c r="A37"/>
      <c r="B37" s="68"/>
      <c r="C37" s="69"/>
      <c r="D37" s="70"/>
      <c r="E37" s="68"/>
      <c r="F37" s="68"/>
      <c r="G37" s="68"/>
      <c r="H37" s="68"/>
      <c r="I37" s="68"/>
      <c r="J37" s="68"/>
      <c r="K37" s="68"/>
      <c r="L37" s="68"/>
      <c r="M37" s="68"/>
      <c r="N37" s="71"/>
      <c r="O37" s="71"/>
      <c r="Q37" s="6"/>
      <c r="R37" s="6"/>
      <c r="S37" s="6"/>
      <c r="T37" s="6"/>
      <c r="U37" s="6"/>
      <c r="V37" s="6"/>
    </row>
    <row r="38" spans="1:24" s="7" customFormat="1" x14ac:dyDescent="0.35">
      <c r="A38"/>
      <c r="B38" s="68"/>
      <c r="C38" s="69"/>
      <c r="D38" s="70"/>
      <c r="E38" s="68"/>
      <c r="F38" s="68"/>
      <c r="G38" s="68"/>
      <c r="H38" s="68"/>
      <c r="I38" s="68"/>
      <c r="J38" s="68"/>
      <c r="K38" s="68"/>
      <c r="L38" s="68"/>
      <c r="M38" s="68"/>
      <c r="N38" s="71"/>
      <c r="O38" s="71"/>
      <c r="Q38" s="6"/>
      <c r="R38" s="6"/>
      <c r="S38" s="6"/>
      <c r="T38" s="6"/>
      <c r="U38" s="6"/>
      <c r="V38" s="6"/>
    </row>
    <row r="39" spans="1:24" s="7" customFormat="1" x14ac:dyDescent="0.35">
      <c r="A39"/>
      <c r="B39" s="68"/>
      <c r="C39" s="69"/>
      <c r="D39" s="70"/>
      <c r="E39" s="68"/>
      <c r="F39" s="68"/>
      <c r="G39" s="68"/>
      <c r="H39" s="68"/>
      <c r="I39" s="68"/>
      <c r="J39" s="68"/>
      <c r="K39" s="68"/>
      <c r="L39" s="68"/>
      <c r="M39" s="68"/>
      <c r="N39" s="71"/>
      <c r="O39" s="71"/>
      <c r="Q39" s="6"/>
      <c r="R39" s="6"/>
      <c r="S39" s="6"/>
      <c r="T39" s="6"/>
      <c r="U39" s="6"/>
      <c r="V39" s="6"/>
    </row>
    <row r="40" spans="1:24" s="7" customFormat="1" x14ac:dyDescent="0.35">
      <c r="A40"/>
      <c r="B40" s="68"/>
      <c r="C40" s="69"/>
      <c r="D40" s="70"/>
      <c r="E40" s="68"/>
      <c r="F40" s="68"/>
      <c r="G40" s="68"/>
      <c r="H40" s="68"/>
      <c r="I40" s="68"/>
      <c r="J40" s="68"/>
      <c r="K40" s="68"/>
      <c r="L40" s="68"/>
      <c r="M40" s="68"/>
      <c r="N40" s="71"/>
      <c r="O40" s="71"/>
      <c r="Q40" s="6"/>
      <c r="R40" s="6"/>
      <c r="S40" s="6"/>
      <c r="T40" s="6"/>
      <c r="U40" s="6"/>
      <c r="V40" s="6"/>
    </row>
    <row r="41" spans="1:24" s="7" customFormat="1" x14ac:dyDescent="0.35">
      <c r="A41"/>
      <c r="B41" s="68"/>
      <c r="C41" s="69"/>
      <c r="D41" s="70"/>
      <c r="E41" s="68"/>
      <c r="F41" s="68"/>
      <c r="G41" s="68"/>
      <c r="H41" s="68"/>
      <c r="I41" s="68"/>
      <c r="J41" s="68"/>
      <c r="K41" s="68"/>
      <c r="L41" s="68"/>
      <c r="M41" s="68"/>
      <c r="N41" s="71"/>
      <c r="O41" s="71"/>
      <c r="Q41" s="6"/>
      <c r="R41" s="6"/>
      <c r="S41" s="6"/>
      <c r="T41" s="6"/>
      <c r="U41" s="6"/>
      <c r="V41" s="6"/>
    </row>
  </sheetData>
  <mergeCells count="15">
    <mergeCell ref="B8:C8"/>
    <mergeCell ref="B10:O10"/>
    <mergeCell ref="B12:B13"/>
    <mergeCell ref="C12:C13"/>
    <mergeCell ref="D12:D13"/>
    <mergeCell ref="E12:E13"/>
    <mergeCell ref="F12:K12"/>
    <mergeCell ref="L12:N12"/>
    <mergeCell ref="O12:O13"/>
    <mergeCell ref="B7:C7"/>
    <mergeCell ref="B2:C2"/>
    <mergeCell ref="B3:C3"/>
    <mergeCell ref="B4:C4"/>
    <mergeCell ref="B5:C5"/>
    <mergeCell ref="B6:C6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79" fitToHeight="0" orientation="landscape" r:id="rId1"/>
  <headerFooter>
    <oddFooter xml:space="preserve">&amp;R&amp;"-,Negrito"_________________________________________________________________________________________
Luis Henrique Batista Gadelha de Oliveira – Eng° Civil CREA 161871210 - 1 – Tel. (83) 98101-2205             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4765-7D2F-4763-A246-43309B485017}">
  <sheetPr>
    <pageSetUpPr fitToPage="1"/>
  </sheetPr>
  <dimension ref="B1:Q285"/>
  <sheetViews>
    <sheetView showGridLines="0" view="pageBreakPreview" topLeftCell="B278" zoomScale="120" zoomScaleNormal="120" zoomScaleSheetLayoutView="120" workbookViewId="0">
      <selection activeCell="L285" sqref="L285"/>
    </sheetView>
  </sheetViews>
  <sheetFormatPr defaultColWidth="8.90625" defaultRowHeight="13" x14ac:dyDescent="0.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2.6328125" style="74" bestFit="1" customWidth="1"/>
    <col min="12" max="12" width="14.54296875" style="74" customWidth="1"/>
    <col min="13" max="13" width="15.453125" style="313" bestFit="1" customWidth="1"/>
    <col min="14" max="14" width="9.08984375" style="76" bestFit="1" customWidth="1"/>
    <col min="15" max="15" width="11.54296875" style="76" bestFit="1" customWidth="1"/>
    <col min="16" max="16384" width="8.90625" style="72"/>
  </cols>
  <sheetData>
    <row r="1" spans="2:15" ht="13.5" thickBot="1" x14ac:dyDescent="0.35"/>
    <row r="2" spans="2:15" ht="13.25" customHeight="1" x14ac:dyDescent="0.3">
      <c r="B2" s="496" t="s">
        <v>1923</v>
      </c>
      <c r="C2" s="497"/>
      <c r="D2" s="497"/>
      <c r="E2" s="497"/>
      <c r="F2" s="497"/>
      <c r="G2" s="497"/>
      <c r="H2" s="498"/>
      <c r="I2" s="502" t="s">
        <v>2453</v>
      </c>
      <c r="J2" s="503"/>
      <c r="K2" s="503"/>
      <c r="L2" s="504"/>
    </row>
    <row r="3" spans="2:15" ht="13.75" customHeight="1" thickBot="1" x14ac:dyDescent="0.35">
      <c r="B3" s="499"/>
      <c r="C3" s="500"/>
      <c r="D3" s="500"/>
      <c r="E3" s="500"/>
      <c r="F3" s="500"/>
      <c r="G3" s="500"/>
      <c r="H3" s="501"/>
      <c r="I3" s="505"/>
      <c r="J3" s="506"/>
      <c r="K3" s="506"/>
      <c r="L3" s="507"/>
    </row>
    <row r="4" spans="2:15" ht="13.5" thickBot="1" x14ac:dyDescent="0.35">
      <c r="B4" s="411" t="s">
        <v>1925</v>
      </c>
      <c r="C4" s="412"/>
      <c r="D4" s="412"/>
      <c r="E4" s="412"/>
      <c r="F4" s="412"/>
      <c r="G4" s="412"/>
      <c r="H4" s="413"/>
      <c r="I4" s="414" t="s">
        <v>1926</v>
      </c>
      <c r="J4" s="415"/>
      <c r="K4" s="415"/>
      <c r="L4" s="77">
        <v>45440</v>
      </c>
    </row>
    <row r="5" spans="2:15" ht="13.5" thickBot="1" x14ac:dyDescent="0.35">
      <c r="B5" s="411" t="s">
        <v>1927</v>
      </c>
      <c r="C5" s="412"/>
      <c r="D5" s="412"/>
      <c r="E5" s="412"/>
      <c r="F5" s="412"/>
      <c r="G5" s="412"/>
      <c r="H5" s="413"/>
      <c r="I5" s="416" t="s">
        <v>1928</v>
      </c>
      <c r="J5" s="417"/>
      <c r="K5" s="417"/>
      <c r="L5" s="78">
        <f>H11</f>
        <v>1278716.56</v>
      </c>
    </row>
    <row r="6" spans="2:15" ht="13.25" customHeight="1" x14ac:dyDescent="0.3">
      <c r="B6" s="429" t="s">
        <v>1929</v>
      </c>
      <c r="C6" s="430"/>
      <c r="D6" s="431"/>
      <c r="E6" s="438" t="s">
        <v>1930</v>
      </c>
      <c r="F6" s="439"/>
      <c r="G6" s="440"/>
      <c r="H6" s="79">
        <v>0.8569</v>
      </c>
      <c r="I6" s="416" t="s">
        <v>1931</v>
      </c>
      <c r="J6" s="417"/>
      <c r="K6" s="417"/>
      <c r="L6" s="78">
        <f>L5-L7-L8</f>
        <v>1095132.58232</v>
      </c>
    </row>
    <row r="7" spans="2:15" ht="13.5" thickBot="1" x14ac:dyDescent="0.35">
      <c r="B7" s="432"/>
      <c r="C7" s="433"/>
      <c r="D7" s="434"/>
      <c r="E7" s="441" t="s">
        <v>1932</v>
      </c>
      <c r="F7" s="442"/>
      <c r="G7" s="443"/>
      <c r="H7" s="80">
        <v>0.26400000000000001</v>
      </c>
      <c r="I7" s="416" t="s">
        <v>1933</v>
      </c>
      <c r="J7" s="417"/>
      <c r="K7" s="417"/>
      <c r="L7" s="78">
        <f>'MEDIÇÃO 02 - RANIEIRI'!L285</f>
        <v>69698.762319999994</v>
      </c>
    </row>
    <row r="8" spans="2:15" ht="13.5" thickBot="1" x14ac:dyDescent="0.35">
      <c r="B8" s="435"/>
      <c r="C8" s="436"/>
      <c r="D8" s="437"/>
      <c r="E8" s="444"/>
      <c r="F8" s="445"/>
      <c r="G8" s="445"/>
      <c r="H8" s="446"/>
      <c r="I8" s="447" t="s">
        <v>1934</v>
      </c>
      <c r="J8" s="448"/>
      <c r="K8" s="448"/>
      <c r="L8" s="81">
        <f>K284</f>
        <v>113885.21536</v>
      </c>
    </row>
    <row r="9" spans="2:15" ht="13.5" thickBot="1" x14ac:dyDescent="0.35">
      <c r="B9" s="508" t="s">
        <v>1935</v>
      </c>
      <c r="C9" s="509"/>
      <c r="D9" s="509"/>
      <c r="E9" s="509"/>
      <c r="F9" s="509"/>
      <c r="G9" s="509"/>
      <c r="H9" s="510"/>
      <c r="L9" s="82"/>
    </row>
    <row r="10" spans="2:15" x14ac:dyDescent="0.3">
      <c r="B10" s="452"/>
      <c r="C10" s="453"/>
      <c r="D10" s="453"/>
      <c r="E10" s="453"/>
      <c r="F10" s="453"/>
      <c r="G10" s="453"/>
      <c r="H10" s="454"/>
      <c r="L10" s="82"/>
    </row>
    <row r="11" spans="2:15" s="90" customFormat="1" ht="18" customHeight="1" thickBot="1" x14ac:dyDescent="0.35">
      <c r="B11" s="83" t="s">
        <v>1936</v>
      </c>
      <c r="C11" s="84" t="s">
        <v>1937</v>
      </c>
      <c r="D11" s="85"/>
      <c r="E11" s="455"/>
      <c r="F11" s="456"/>
      <c r="G11" s="86"/>
      <c r="H11" s="87">
        <v>1278716.56</v>
      </c>
      <c r="I11" s="88"/>
      <c r="J11" s="88"/>
      <c r="K11" s="88"/>
      <c r="L11" s="89"/>
      <c r="M11" s="313"/>
      <c r="N11" s="76"/>
      <c r="O11" s="76"/>
    </row>
    <row r="12" spans="2:15" s="90" customFormat="1" ht="13.25" customHeight="1" x14ac:dyDescent="0.3">
      <c r="B12" s="91" t="s">
        <v>39</v>
      </c>
      <c r="C12" s="92" t="s">
        <v>1938</v>
      </c>
      <c r="D12" s="93"/>
      <c r="E12" s="427"/>
      <c r="F12" s="428"/>
      <c r="G12" s="94"/>
      <c r="H12" s="95">
        <f>H14+H26+H31+H46+H63+H68+H73+H80+H87+H96+H125+H134+H146+H166</f>
        <v>1202551.2176000001</v>
      </c>
      <c r="I12" s="522" t="s">
        <v>1939</v>
      </c>
      <c r="J12" s="511" t="s">
        <v>1940</v>
      </c>
      <c r="K12" s="519" t="s">
        <v>1941</v>
      </c>
      <c r="L12" s="511" t="s">
        <v>1942</v>
      </c>
      <c r="M12" s="313"/>
      <c r="N12" s="76"/>
      <c r="O12" s="76"/>
    </row>
    <row r="13" spans="2:15" s="90" customFormat="1" ht="19.25" customHeight="1" x14ac:dyDescent="0.3">
      <c r="B13" s="96" t="s">
        <v>1943</v>
      </c>
      <c r="C13" s="97" t="s">
        <v>1944</v>
      </c>
      <c r="D13" s="98" t="s">
        <v>1945</v>
      </c>
      <c r="E13" s="421" t="s">
        <v>1946</v>
      </c>
      <c r="F13" s="422"/>
      <c r="G13" s="99" t="s">
        <v>1947</v>
      </c>
      <c r="H13" s="100" t="s">
        <v>1948</v>
      </c>
      <c r="I13" s="523"/>
      <c r="J13" s="512"/>
      <c r="K13" s="520"/>
      <c r="L13" s="512"/>
      <c r="M13" s="313"/>
      <c r="N13" s="76"/>
      <c r="O13" s="76"/>
    </row>
    <row r="14" spans="2:15" s="90" customFormat="1" ht="18.649999999999999" customHeight="1" thickBot="1" x14ac:dyDescent="0.35">
      <c r="B14" s="101" t="s">
        <v>41</v>
      </c>
      <c r="C14" s="102" t="s">
        <v>42</v>
      </c>
      <c r="D14" s="103"/>
      <c r="E14" s="423"/>
      <c r="F14" s="424"/>
      <c r="G14" s="104"/>
      <c r="H14" s="105">
        <f>H15+H16+H17+H18+H19+H20+H21+H22+H23+H24+H25</f>
        <v>66441.984799999991</v>
      </c>
      <c r="I14" s="524"/>
      <c r="J14" s="513"/>
      <c r="K14" s="521"/>
      <c r="L14" s="513"/>
      <c r="M14" s="313"/>
      <c r="N14" s="76"/>
      <c r="O14" s="76"/>
    </row>
    <row r="15" spans="2:15" ht="18" customHeight="1" x14ac:dyDescent="0.3">
      <c r="B15" s="106" t="s">
        <v>1949</v>
      </c>
      <c r="C15" s="107" t="s">
        <v>1950</v>
      </c>
      <c r="D15" s="108" t="s">
        <v>47</v>
      </c>
      <c r="E15" s="425">
        <v>6</v>
      </c>
      <c r="F15" s="426"/>
      <c r="G15" s="109">
        <v>360</v>
      </c>
      <c r="H15" s="110">
        <f t="shared" ref="H15:H25" si="0">G15*E15</f>
        <v>2160</v>
      </c>
      <c r="I15" s="289">
        <v>0</v>
      </c>
      <c r="J15" s="111">
        <f>'MEDIÇÃO 02 - RANIEIRI'!J15+'BM 03 - RANIERI'!I15</f>
        <v>6</v>
      </c>
      <c r="K15" s="112">
        <f>I15*G15</f>
        <v>0</v>
      </c>
      <c r="L15" s="113">
        <f>J15*G15</f>
        <v>2160</v>
      </c>
      <c r="M15" s="314">
        <f>J15/E15</f>
        <v>1</v>
      </c>
    </row>
    <row r="16" spans="2:15" ht="18" customHeight="1" x14ac:dyDescent="0.3">
      <c r="B16" s="106" t="s">
        <v>1951</v>
      </c>
      <c r="C16" s="107" t="s">
        <v>1952</v>
      </c>
      <c r="D16" s="108" t="s">
        <v>47</v>
      </c>
      <c r="E16" s="425">
        <v>5</v>
      </c>
      <c r="F16" s="426"/>
      <c r="G16" s="109">
        <v>1009.87</v>
      </c>
      <c r="H16" s="110">
        <f t="shared" si="0"/>
        <v>5049.3500000000004</v>
      </c>
      <c r="I16" s="317">
        <v>0</v>
      </c>
      <c r="J16" s="111">
        <f>'MEDIÇÃO 02 - RANIEIRI'!J16+'BM 03 - RANIERI'!I16</f>
        <v>5</v>
      </c>
      <c r="K16" s="112">
        <f t="shared" ref="K16:K25" si="1">I16*G16</f>
        <v>0</v>
      </c>
      <c r="L16" s="113">
        <f t="shared" ref="L16:L25" si="2">J16*G16</f>
        <v>5049.3500000000004</v>
      </c>
      <c r="M16" s="314">
        <f t="shared" ref="M16:M79" si="3">J16/E16</f>
        <v>1</v>
      </c>
    </row>
    <row r="17" spans="2:15" ht="26.75" customHeight="1" x14ac:dyDescent="0.3">
      <c r="B17" s="115" t="s">
        <v>1953</v>
      </c>
      <c r="C17" s="107" t="s">
        <v>1954</v>
      </c>
      <c r="D17" s="108" t="s">
        <v>47</v>
      </c>
      <c r="E17" s="425">
        <v>5</v>
      </c>
      <c r="F17" s="426"/>
      <c r="G17" s="109">
        <v>1001.99</v>
      </c>
      <c r="H17" s="110">
        <f t="shared" si="0"/>
        <v>5009.95</v>
      </c>
      <c r="I17" s="317">
        <v>0</v>
      </c>
      <c r="J17" s="111">
        <f>'MEDIÇÃO 02 - RANIEIRI'!J17+'BM 03 - RANIERI'!I17</f>
        <v>5</v>
      </c>
      <c r="K17" s="112">
        <f t="shared" si="1"/>
        <v>0</v>
      </c>
      <c r="L17" s="113">
        <f t="shared" si="2"/>
        <v>5009.95</v>
      </c>
      <c r="M17" s="314">
        <f t="shared" si="3"/>
        <v>1</v>
      </c>
    </row>
    <row r="18" spans="2:15" ht="22.75" customHeight="1" x14ac:dyDescent="0.3">
      <c r="B18" s="106" t="s">
        <v>1955</v>
      </c>
      <c r="C18" s="116" t="s">
        <v>1956</v>
      </c>
      <c r="D18" s="108" t="s">
        <v>47</v>
      </c>
      <c r="E18" s="425">
        <v>355.3</v>
      </c>
      <c r="F18" s="426"/>
      <c r="G18" s="109">
        <v>105.4</v>
      </c>
      <c r="H18" s="110">
        <f t="shared" si="0"/>
        <v>37448.620000000003</v>
      </c>
      <c r="I18" s="317">
        <v>0</v>
      </c>
      <c r="J18" s="111">
        <f>'MEDIÇÃO 02 - RANIEIRI'!J18+'BM 03 - RANIERI'!I18</f>
        <v>355.3</v>
      </c>
      <c r="K18" s="117">
        <f t="shared" si="1"/>
        <v>0</v>
      </c>
      <c r="L18" s="118">
        <f t="shared" si="2"/>
        <v>37448.620000000003</v>
      </c>
      <c r="M18" s="314">
        <f t="shared" si="3"/>
        <v>1</v>
      </c>
    </row>
    <row r="19" spans="2:15" ht="22.25" customHeight="1" x14ac:dyDescent="0.3">
      <c r="B19" s="106" t="s">
        <v>1957</v>
      </c>
      <c r="C19" s="116" t="s">
        <v>68</v>
      </c>
      <c r="D19" s="108" t="s">
        <v>47</v>
      </c>
      <c r="E19" s="425">
        <v>741.96</v>
      </c>
      <c r="F19" s="426"/>
      <c r="G19" s="109">
        <v>2.37</v>
      </c>
      <c r="H19" s="110">
        <f t="shared" si="0"/>
        <v>1758.4452000000001</v>
      </c>
      <c r="I19" s="317">
        <v>0</v>
      </c>
      <c r="J19" s="111">
        <f>'MEDIÇÃO 02 - RANIEIRI'!J19+'BM 03 - RANIERI'!I19</f>
        <v>741.96</v>
      </c>
      <c r="K19" s="117">
        <f t="shared" si="1"/>
        <v>0</v>
      </c>
      <c r="L19" s="118">
        <f t="shared" si="2"/>
        <v>1758.4452000000001</v>
      </c>
      <c r="M19" s="314">
        <f t="shared" si="3"/>
        <v>1</v>
      </c>
    </row>
    <row r="20" spans="2:15" ht="21" x14ac:dyDescent="0.3">
      <c r="B20" s="106" t="s">
        <v>1958</v>
      </c>
      <c r="C20" s="116" t="s">
        <v>74</v>
      </c>
      <c r="D20" s="108" t="s">
        <v>47</v>
      </c>
      <c r="E20" s="425">
        <v>741.96</v>
      </c>
      <c r="F20" s="426"/>
      <c r="G20" s="109">
        <v>0.13</v>
      </c>
      <c r="H20" s="110">
        <f t="shared" si="0"/>
        <v>96.454800000000006</v>
      </c>
      <c r="I20" s="317">
        <v>0</v>
      </c>
      <c r="J20" s="111">
        <f>'MEDIÇÃO 02 - RANIEIRI'!J20+'BM 03 - RANIERI'!I20</f>
        <v>741.96</v>
      </c>
      <c r="K20" s="117">
        <f t="shared" si="1"/>
        <v>0</v>
      </c>
      <c r="L20" s="118">
        <f t="shared" si="2"/>
        <v>96.454800000000006</v>
      </c>
      <c r="M20" s="314">
        <f t="shared" si="3"/>
        <v>1</v>
      </c>
    </row>
    <row r="21" spans="2:15" ht="21" x14ac:dyDescent="0.3">
      <c r="B21" s="106" t="s">
        <v>1959</v>
      </c>
      <c r="C21" s="116" t="s">
        <v>80</v>
      </c>
      <c r="D21" s="108" t="s">
        <v>47</v>
      </c>
      <c r="E21" s="425">
        <v>897.58</v>
      </c>
      <c r="F21" s="426"/>
      <c r="G21" s="109">
        <v>8.89</v>
      </c>
      <c r="H21" s="110">
        <f t="shared" si="0"/>
        <v>7979.4862000000012</v>
      </c>
      <c r="I21" s="317">
        <v>0</v>
      </c>
      <c r="J21" s="111">
        <f>'MEDIÇÃO 02 - RANIEIRI'!J21+'BM 03 - RANIERI'!I21</f>
        <v>897.58</v>
      </c>
      <c r="K21" s="117">
        <f t="shared" si="1"/>
        <v>0</v>
      </c>
      <c r="L21" s="118">
        <f t="shared" si="2"/>
        <v>7979.4862000000012</v>
      </c>
      <c r="M21" s="314">
        <f t="shared" si="3"/>
        <v>1</v>
      </c>
    </row>
    <row r="22" spans="2:15" ht="21" x14ac:dyDescent="0.3">
      <c r="B22" s="106" t="s">
        <v>1960</v>
      </c>
      <c r="C22" s="116" t="s">
        <v>86</v>
      </c>
      <c r="D22" s="108" t="s">
        <v>87</v>
      </c>
      <c r="E22" s="425">
        <v>169.5</v>
      </c>
      <c r="F22" s="426"/>
      <c r="G22" s="109">
        <v>11.01</v>
      </c>
      <c r="H22" s="110">
        <f t="shared" si="0"/>
        <v>1866.1949999999999</v>
      </c>
      <c r="I22" s="317">
        <v>0</v>
      </c>
      <c r="J22" s="111">
        <f>'MEDIÇÃO 02 - RANIEIRI'!J22+'BM 03 - RANIERI'!I22</f>
        <v>169.5</v>
      </c>
      <c r="K22" s="117">
        <f t="shared" si="1"/>
        <v>0</v>
      </c>
      <c r="L22" s="118">
        <f t="shared" si="2"/>
        <v>1866.1949999999999</v>
      </c>
      <c r="M22" s="314">
        <f t="shared" si="3"/>
        <v>1</v>
      </c>
    </row>
    <row r="23" spans="2:15" ht="19.5" customHeight="1" x14ac:dyDescent="0.3">
      <c r="B23" s="106" t="s">
        <v>1961</v>
      </c>
      <c r="C23" s="119" t="s">
        <v>1962</v>
      </c>
      <c r="D23" s="108" t="s">
        <v>94</v>
      </c>
      <c r="E23" s="425">
        <v>68</v>
      </c>
      <c r="F23" s="426"/>
      <c r="G23" s="109">
        <v>21.36</v>
      </c>
      <c r="H23" s="110">
        <f t="shared" si="0"/>
        <v>1452.48</v>
      </c>
      <c r="I23" s="317">
        <v>0</v>
      </c>
      <c r="J23" s="111">
        <f>'MEDIÇÃO 02 - RANIEIRI'!J23+'BM 03 - RANIERI'!I23</f>
        <v>68</v>
      </c>
      <c r="K23" s="117">
        <f t="shared" si="1"/>
        <v>0</v>
      </c>
      <c r="L23" s="118">
        <f t="shared" si="2"/>
        <v>1452.48</v>
      </c>
      <c r="M23" s="314">
        <f t="shared" si="3"/>
        <v>1</v>
      </c>
    </row>
    <row r="24" spans="2:15" ht="26.4" customHeight="1" x14ac:dyDescent="0.3">
      <c r="B24" s="318">
        <v>40179</v>
      </c>
      <c r="C24" s="319" t="s">
        <v>1963</v>
      </c>
      <c r="D24" s="320" t="s">
        <v>101</v>
      </c>
      <c r="E24" s="517">
        <v>294.87</v>
      </c>
      <c r="F24" s="518"/>
      <c r="G24" s="321">
        <v>9.4499999999999993</v>
      </c>
      <c r="H24" s="322">
        <f t="shared" si="0"/>
        <v>2786.5214999999998</v>
      </c>
      <c r="I24" s="317">
        <v>96.747</v>
      </c>
      <c r="J24" s="111">
        <f>'MEDIÇÃO 02 - RANIEIRI'!J24+'BM 03 - RANIERI'!I24</f>
        <v>98.650999999999996</v>
      </c>
      <c r="K24" s="117">
        <f t="shared" si="1"/>
        <v>914.25914999999998</v>
      </c>
      <c r="L24" s="118">
        <f t="shared" si="2"/>
        <v>932.25194999999985</v>
      </c>
      <c r="M24" s="314">
        <f t="shared" si="3"/>
        <v>0.33455760165496656</v>
      </c>
    </row>
    <row r="25" spans="2:15" ht="18" customHeight="1" x14ac:dyDescent="0.3">
      <c r="B25" s="318">
        <v>40544</v>
      </c>
      <c r="C25" s="319" t="s">
        <v>1964</v>
      </c>
      <c r="D25" s="320" t="s">
        <v>114</v>
      </c>
      <c r="E25" s="517">
        <v>294.87</v>
      </c>
      <c r="F25" s="518"/>
      <c r="G25" s="321">
        <v>2.83</v>
      </c>
      <c r="H25" s="322">
        <f t="shared" si="0"/>
        <v>834.48210000000006</v>
      </c>
      <c r="I25" s="317">
        <v>96.747</v>
      </c>
      <c r="J25" s="111">
        <f>'MEDIÇÃO 02 - RANIEIRI'!J25+'BM 03 - RANIERI'!I25</f>
        <v>98.650999999999996</v>
      </c>
      <c r="K25" s="117">
        <f t="shared" si="1"/>
        <v>273.79401000000001</v>
      </c>
      <c r="L25" s="118">
        <f t="shared" si="2"/>
        <v>279.18232999999998</v>
      </c>
      <c r="M25" s="314">
        <f t="shared" si="3"/>
        <v>0.33455760165496656</v>
      </c>
    </row>
    <row r="26" spans="2:15" s="90" customFormat="1" ht="12.65" customHeight="1" x14ac:dyDescent="0.3">
      <c r="B26" s="121" t="s">
        <v>51</v>
      </c>
      <c r="C26" s="122" t="s">
        <v>118</v>
      </c>
      <c r="D26" s="123"/>
      <c r="E26" s="457"/>
      <c r="F26" s="458"/>
      <c r="G26" s="124"/>
      <c r="H26" s="125">
        <f>H27+H28+H29+H30</f>
        <v>26274.202499999999</v>
      </c>
      <c r="I26" s="290"/>
      <c r="J26" s="126"/>
      <c r="K26" s="126"/>
      <c r="L26" s="126"/>
      <c r="M26" s="314"/>
      <c r="N26" s="76"/>
      <c r="O26" s="76"/>
    </row>
    <row r="27" spans="2:15" ht="26.75" customHeight="1" thickBot="1" x14ac:dyDescent="0.35">
      <c r="B27" s="127" t="s">
        <v>1965</v>
      </c>
      <c r="C27" s="107" t="s">
        <v>1966</v>
      </c>
      <c r="D27" s="108" t="s">
        <v>87</v>
      </c>
      <c r="E27" s="425">
        <v>187</v>
      </c>
      <c r="F27" s="426"/>
      <c r="G27" s="109">
        <v>50.4</v>
      </c>
      <c r="H27" s="110">
        <f>G27*E27</f>
        <v>9424.7999999999993</v>
      </c>
      <c r="I27" s="317">
        <v>0</v>
      </c>
      <c r="J27" s="111">
        <f>'MEDIÇÃO 02 - RANIEIRI'!J27+'BM 03 - RANIERI'!I27</f>
        <v>136</v>
      </c>
      <c r="K27" s="117">
        <f t="shared" ref="K27:K90" si="4">I27*G27</f>
        <v>0</v>
      </c>
      <c r="L27" s="118">
        <f t="shared" ref="L27:L90" si="5">J27*G27</f>
        <v>6854.4</v>
      </c>
      <c r="M27" s="314">
        <f t="shared" si="3"/>
        <v>0.72727272727272729</v>
      </c>
    </row>
    <row r="28" spans="2:15" ht="17" x14ac:dyDescent="0.3">
      <c r="B28" s="323" t="s">
        <v>1967</v>
      </c>
      <c r="C28" s="319" t="s">
        <v>1968</v>
      </c>
      <c r="D28" s="320" t="s">
        <v>101</v>
      </c>
      <c r="E28" s="517">
        <v>77.3</v>
      </c>
      <c r="F28" s="518"/>
      <c r="G28" s="321">
        <v>70.5</v>
      </c>
      <c r="H28" s="322">
        <f>G28*E28</f>
        <v>5449.65</v>
      </c>
      <c r="I28" s="317">
        <v>77.3</v>
      </c>
      <c r="J28" s="111">
        <f>'MEDIÇÃO 02 - RANIEIRI'!J28+'BM 03 - RANIERI'!I28</f>
        <v>77.3</v>
      </c>
      <c r="K28" s="117">
        <f t="shared" si="4"/>
        <v>5449.65</v>
      </c>
      <c r="L28" s="118">
        <f t="shared" si="5"/>
        <v>5449.65</v>
      </c>
      <c r="M28" s="315">
        <f t="shared" si="3"/>
        <v>1</v>
      </c>
      <c r="N28" s="514" t="s">
        <v>2459</v>
      </c>
    </row>
    <row r="29" spans="2:15" x14ac:dyDescent="0.3">
      <c r="B29" s="323" t="s">
        <v>1969</v>
      </c>
      <c r="C29" s="319" t="s">
        <v>1970</v>
      </c>
      <c r="D29" s="320" t="s">
        <v>101</v>
      </c>
      <c r="E29" s="517">
        <v>43.1</v>
      </c>
      <c r="F29" s="518"/>
      <c r="G29" s="321">
        <v>40.4</v>
      </c>
      <c r="H29" s="322">
        <f>G29*E29</f>
        <v>1741.24</v>
      </c>
      <c r="I29" s="317">
        <v>43.1</v>
      </c>
      <c r="J29" s="111">
        <f>'MEDIÇÃO 02 - RANIEIRI'!J29+'BM 03 - RANIERI'!I29</f>
        <v>43.1</v>
      </c>
      <c r="K29" s="117">
        <f t="shared" si="4"/>
        <v>1741.24</v>
      </c>
      <c r="L29" s="118">
        <f t="shared" si="5"/>
        <v>1741.24</v>
      </c>
      <c r="M29" s="315">
        <f t="shared" si="3"/>
        <v>1</v>
      </c>
      <c r="N29" s="515"/>
    </row>
    <row r="30" spans="2:15" ht="17.5" thickBot="1" x14ac:dyDescent="0.35">
      <c r="B30" s="323" t="s">
        <v>1971</v>
      </c>
      <c r="C30" s="319" t="s">
        <v>1972</v>
      </c>
      <c r="D30" s="320" t="s">
        <v>101</v>
      </c>
      <c r="E30" s="517">
        <v>157.69</v>
      </c>
      <c r="F30" s="518"/>
      <c r="G30" s="321">
        <v>61.25</v>
      </c>
      <c r="H30" s="322">
        <f>G30*E30</f>
        <v>9658.5125000000007</v>
      </c>
      <c r="I30" s="317">
        <v>58.28</v>
      </c>
      <c r="J30" s="111">
        <f>'MEDIÇÃO 02 - RANIEIRI'!J30+'BM 03 - RANIERI'!I30</f>
        <v>58.28</v>
      </c>
      <c r="K30" s="117">
        <f t="shared" si="4"/>
        <v>3569.65</v>
      </c>
      <c r="L30" s="118">
        <f t="shared" si="5"/>
        <v>3569.65</v>
      </c>
      <c r="M30" s="315">
        <f t="shared" si="3"/>
        <v>0.36958589637897143</v>
      </c>
      <c r="N30" s="516"/>
      <c r="O30" s="263"/>
    </row>
    <row r="31" spans="2:15" s="90" customFormat="1" ht="9" customHeight="1" x14ac:dyDescent="0.3">
      <c r="B31" s="121" t="s">
        <v>56</v>
      </c>
      <c r="C31" s="122" t="s">
        <v>1973</v>
      </c>
      <c r="D31" s="123"/>
      <c r="E31" s="457"/>
      <c r="F31" s="458"/>
      <c r="G31" s="124"/>
      <c r="H31" s="125">
        <f>H32+H33+H34+H35+H36+H37+H38+H39+H40+H41+H42+H43+H44+H45</f>
        <v>108078.9326</v>
      </c>
      <c r="I31" s="290"/>
      <c r="J31" s="126"/>
      <c r="K31" s="126"/>
      <c r="L31" s="126"/>
      <c r="M31" s="314"/>
      <c r="N31" s="76"/>
      <c r="O31" s="76"/>
    </row>
    <row r="32" spans="2:15" ht="25.5" x14ac:dyDescent="0.3">
      <c r="B32" s="324" t="s">
        <v>1974</v>
      </c>
      <c r="C32" s="325" t="s">
        <v>1975</v>
      </c>
      <c r="D32" s="320" t="s">
        <v>101</v>
      </c>
      <c r="E32" s="517">
        <v>11.92</v>
      </c>
      <c r="F32" s="518"/>
      <c r="G32" s="321">
        <v>398.5</v>
      </c>
      <c r="H32" s="322">
        <f t="shared" ref="H32:H45" si="6">G32*E32</f>
        <v>4750.12</v>
      </c>
      <c r="I32" s="317">
        <v>11.92</v>
      </c>
      <c r="J32" s="111">
        <f>'MEDIÇÃO 02 - RANIEIRI'!J32+'BM 03 - RANIERI'!I32</f>
        <v>11.92</v>
      </c>
      <c r="K32" s="117">
        <f t="shared" si="4"/>
        <v>4750.12</v>
      </c>
      <c r="L32" s="118">
        <f t="shared" si="5"/>
        <v>4750.12</v>
      </c>
      <c r="M32" s="314">
        <f t="shared" si="3"/>
        <v>1</v>
      </c>
    </row>
    <row r="33" spans="2:15" ht="20.399999999999999" customHeight="1" x14ac:dyDescent="0.3">
      <c r="B33" s="323" t="s">
        <v>1976</v>
      </c>
      <c r="C33" s="319" t="s">
        <v>1977</v>
      </c>
      <c r="D33" s="320" t="s">
        <v>47</v>
      </c>
      <c r="E33" s="517">
        <v>72.959999999999994</v>
      </c>
      <c r="F33" s="518"/>
      <c r="G33" s="321">
        <v>5.5</v>
      </c>
      <c r="H33" s="322">
        <f t="shared" si="6"/>
        <v>401.28</v>
      </c>
      <c r="I33" s="317">
        <v>72.959999999999994</v>
      </c>
      <c r="J33" s="111">
        <f>'MEDIÇÃO 02 - RANIEIRI'!J33+'BM 03 - RANIERI'!I33</f>
        <v>72.959999999999994</v>
      </c>
      <c r="K33" s="117">
        <f t="shared" si="4"/>
        <v>401.28</v>
      </c>
      <c r="L33" s="118">
        <f t="shared" si="5"/>
        <v>401.28</v>
      </c>
      <c r="M33" s="314">
        <f t="shared" si="3"/>
        <v>1</v>
      </c>
    </row>
    <row r="34" spans="2:15" ht="22.5" customHeight="1" x14ac:dyDescent="0.3">
      <c r="B34" s="323" t="s">
        <v>1978</v>
      </c>
      <c r="C34" s="325" t="s">
        <v>1979</v>
      </c>
      <c r="D34" s="320" t="s">
        <v>47</v>
      </c>
      <c r="E34" s="517">
        <v>67.73</v>
      </c>
      <c r="F34" s="518"/>
      <c r="G34" s="321">
        <v>65.400000000000006</v>
      </c>
      <c r="H34" s="322">
        <f t="shared" si="6"/>
        <v>4429.5420000000004</v>
      </c>
      <c r="I34" s="317">
        <v>67.73</v>
      </c>
      <c r="J34" s="111">
        <f>'MEDIÇÃO 02 - RANIEIRI'!J34+'BM 03 - RANIERI'!I34</f>
        <v>67.73</v>
      </c>
      <c r="K34" s="117">
        <f t="shared" si="4"/>
        <v>4429.5420000000004</v>
      </c>
      <c r="L34" s="118">
        <f t="shared" si="5"/>
        <v>4429.5420000000004</v>
      </c>
      <c r="M34" s="314">
        <f t="shared" si="3"/>
        <v>1</v>
      </c>
    </row>
    <row r="35" spans="2:15" ht="20.75" customHeight="1" x14ac:dyDescent="0.3">
      <c r="B35" s="324" t="s">
        <v>1980</v>
      </c>
      <c r="C35" s="319" t="s">
        <v>1981</v>
      </c>
      <c r="D35" s="320" t="s">
        <v>273</v>
      </c>
      <c r="E35" s="517">
        <v>540.20000000000005</v>
      </c>
      <c r="F35" s="518"/>
      <c r="G35" s="321">
        <v>16.399999999999999</v>
      </c>
      <c r="H35" s="322">
        <f t="shared" si="6"/>
        <v>8859.2800000000007</v>
      </c>
      <c r="I35" s="317">
        <v>540.20000000000005</v>
      </c>
      <c r="J35" s="111">
        <f>'MEDIÇÃO 02 - RANIEIRI'!J35+'BM 03 - RANIERI'!I35</f>
        <v>540.20000000000005</v>
      </c>
      <c r="K35" s="117">
        <f t="shared" si="4"/>
        <v>8859.2800000000007</v>
      </c>
      <c r="L35" s="118">
        <f t="shared" si="5"/>
        <v>8859.2800000000007</v>
      </c>
      <c r="M35" s="314">
        <f t="shared" si="3"/>
        <v>1</v>
      </c>
    </row>
    <row r="36" spans="2:15" ht="27.65" customHeight="1" x14ac:dyDescent="0.3">
      <c r="B36" s="323" t="s">
        <v>1982</v>
      </c>
      <c r="C36" s="325" t="s">
        <v>1983</v>
      </c>
      <c r="D36" s="320" t="s">
        <v>47</v>
      </c>
      <c r="E36" s="517">
        <v>164.89</v>
      </c>
      <c r="F36" s="518"/>
      <c r="G36" s="321">
        <v>77.23</v>
      </c>
      <c r="H36" s="322">
        <f t="shared" si="6"/>
        <v>12734.4547</v>
      </c>
      <c r="I36" s="317">
        <v>164.89</v>
      </c>
      <c r="J36" s="111">
        <f>'MEDIÇÃO 02 - RANIEIRI'!J36+'BM 03 - RANIERI'!I36</f>
        <v>164.89</v>
      </c>
      <c r="K36" s="117">
        <f t="shared" si="4"/>
        <v>12734.4547</v>
      </c>
      <c r="L36" s="118">
        <f t="shared" si="5"/>
        <v>12734.4547</v>
      </c>
      <c r="M36" s="314">
        <f t="shared" si="3"/>
        <v>1</v>
      </c>
    </row>
    <row r="37" spans="2:15" ht="28.75" customHeight="1" x14ac:dyDescent="0.3">
      <c r="B37" s="324" t="s">
        <v>1984</v>
      </c>
      <c r="C37" s="325" t="s">
        <v>1985</v>
      </c>
      <c r="D37" s="320" t="s">
        <v>101</v>
      </c>
      <c r="E37" s="517">
        <v>23.13</v>
      </c>
      <c r="F37" s="518"/>
      <c r="G37" s="321">
        <v>618.83000000000004</v>
      </c>
      <c r="H37" s="322">
        <f t="shared" si="6"/>
        <v>14313.537900000001</v>
      </c>
      <c r="I37" s="317">
        <v>20.11</v>
      </c>
      <c r="J37" s="111">
        <f>'MEDIÇÃO 02 - RANIEIRI'!J37+'BM 03 - RANIERI'!I37</f>
        <v>20.11</v>
      </c>
      <c r="K37" s="117">
        <f t="shared" si="4"/>
        <v>12444.6713</v>
      </c>
      <c r="L37" s="118">
        <f t="shared" si="5"/>
        <v>12444.6713</v>
      </c>
      <c r="M37" s="314">
        <f t="shared" si="3"/>
        <v>0.86943363597060097</v>
      </c>
    </row>
    <row r="38" spans="2:15" ht="25.5" x14ac:dyDescent="0.3">
      <c r="B38" s="324" t="s">
        <v>1986</v>
      </c>
      <c r="C38" s="325" t="s">
        <v>1987</v>
      </c>
      <c r="D38" s="320" t="s">
        <v>101</v>
      </c>
      <c r="E38" s="517">
        <v>11.07</v>
      </c>
      <c r="F38" s="518"/>
      <c r="G38" s="321">
        <v>575.12</v>
      </c>
      <c r="H38" s="322">
        <f t="shared" si="6"/>
        <v>6366.5784000000003</v>
      </c>
      <c r="I38" s="317">
        <v>11.07</v>
      </c>
      <c r="J38" s="111">
        <f>'MEDIÇÃO 02 - RANIEIRI'!J38+'BM 03 - RANIERI'!I38</f>
        <v>11.07</v>
      </c>
      <c r="K38" s="117">
        <f t="shared" si="4"/>
        <v>6366.5784000000003</v>
      </c>
      <c r="L38" s="118">
        <f t="shared" si="5"/>
        <v>6366.5784000000003</v>
      </c>
      <c r="M38" s="314">
        <f t="shared" si="3"/>
        <v>1</v>
      </c>
    </row>
    <row r="39" spans="2:15" ht="18" customHeight="1" x14ac:dyDescent="0.3">
      <c r="B39" s="323" t="s">
        <v>1988</v>
      </c>
      <c r="C39" s="319" t="s">
        <v>1989</v>
      </c>
      <c r="D39" s="320" t="s">
        <v>101</v>
      </c>
      <c r="E39" s="517">
        <v>34.200000000000003</v>
      </c>
      <c r="F39" s="518"/>
      <c r="G39" s="321">
        <v>244.23</v>
      </c>
      <c r="H39" s="322">
        <f t="shared" si="6"/>
        <v>8352.6660000000011</v>
      </c>
      <c r="I39" s="317">
        <v>31.18</v>
      </c>
      <c r="J39" s="111">
        <f>'MEDIÇÃO 02 - RANIEIRI'!J39+'BM 03 - RANIERI'!I39</f>
        <v>31.18</v>
      </c>
      <c r="K39" s="117">
        <f t="shared" si="4"/>
        <v>7615.0913999999993</v>
      </c>
      <c r="L39" s="118">
        <f t="shared" si="5"/>
        <v>7615.0913999999993</v>
      </c>
      <c r="M39" s="314">
        <f t="shared" si="3"/>
        <v>0.91169590643274845</v>
      </c>
    </row>
    <row r="40" spans="2:15" ht="22.5" customHeight="1" x14ac:dyDescent="0.3">
      <c r="B40" s="323" t="s">
        <v>1990</v>
      </c>
      <c r="C40" s="319" t="s">
        <v>1991</v>
      </c>
      <c r="D40" s="320" t="s">
        <v>273</v>
      </c>
      <c r="E40" s="517">
        <v>373.7</v>
      </c>
      <c r="F40" s="518"/>
      <c r="G40" s="321">
        <v>20.72</v>
      </c>
      <c r="H40" s="322">
        <f t="shared" si="6"/>
        <v>7743.0639999999994</v>
      </c>
      <c r="I40" s="317">
        <v>373.7</v>
      </c>
      <c r="J40" s="111">
        <f>'MEDIÇÃO 02 - RANIEIRI'!J40+'BM 03 - RANIERI'!I40</f>
        <v>373.7</v>
      </c>
      <c r="K40" s="117">
        <f t="shared" si="4"/>
        <v>7743.0639999999994</v>
      </c>
      <c r="L40" s="118">
        <f t="shared" si="5"/>
        <v>7743.0639999999994</v>
      </c>
      <c r="M40" s="314">
        <f t="shared" si="3"/>
        <v>1</v>
      </c>
    </row>
    <row r="41" spans="2:15" ht="22.5" customHeight="1" x14ac:dyDescent="0.3">
      <c r="B41" s="326">
        <v>40181</v>
      </c>
      <c r="C41" s="325" t="s">
        <v>1992</v>
      </c>
      <c r="D41" s="320" t="s">
        <v>273</v>
      </c>
      <c r="E41" s="517">
        <v>327.9</v>
      </c>
      <c r="F41" s="518"/>
      <c r="G41" s="321">
        <v>18.399999999999999</v>
      </c>
      <c r="H41" s="322">
        <f t="shared" si="6"/>
        <v>6033.3599999999988</v>
      </c>
      <c r="I41" s="317">
        <v>327.9</v>
      </c>
      <c r="J41" s="111">
        <f>'MEDIÇÃO 02 - RANIEIRI'!J41+'BM 03 - RANIERI'!I41</f>
        <v>327.9</v>
      </c>
      <c r="K41" s="117">
        <f t="shared" si="4"/>
        <v>6033.3599999999988</v>
      </c>
      <c r="L41" s="118">
        <f t="shared" si="5"/>
        <v>6033.3599999999988</v>
      </c>
      <c r="M41" s="314">
        <f t="shared" si="3"/>
        <v>1</v>
      </c>
    </row>
    <row r="42" spans="2:15" ht="20.75" customHeight="1" x14ac:dyDescent="0.3">
      <c r="B42" s="327">
        <v>40546</v>
      </c>
      <c r="C42" s="319" t="s">
        <v>1993</v>
      </c>
      <c r="D42" s="320" t="s">
        <v>273</v>
      </c>
      <c r="E42" s="517">
        <v>322.8</v>
      </c>
      <c r="F42" s="518"/>
      <c r="G42" s="321">
        <v>15.1</v>
      </c>
      <c r="H42" s="322">
        <f t="shared" si="6"/>
        <v>4874.28</v>
      </c>
      <c r="I42" s="317">
        <v>322.8</v>
      </c>
      <c r="J42" s="111">
        <f>'MEDIÇÃO 02 - RANIEIRI'!J42+'BM 03 - RANIERI'!I42</f>
        <v>322.8</v>
      </c>
      <c r="K42" s="117">
        <f t="shared" si="4"/>
        <v>4874.28</v>
      </c>
      <c r="L42" s="118">
        <f t="shared" si="5"/>
        <v>4874.28</v>
      </c>
      <c r="M42" s="314">
        <f t="shared" si="3"/>
        <v>1</v>
      </c>
    </row>
    <row r="43" spans="2:15" ht="17" x14ac:dyDescent="0.3">
      <c r="B43" s="326">
        <v>40911</v>
      </c>
      <c r="C43" s="325" t="s">
        <v>1994</v>
      </c>
      <c r="D43" s="320" t="s">
        <v>273</v>
      </c>
      <c r="E43" s="517">
        <v>214.3</v>
      </c>
      <c r="F43" s="518"/>
      <c r="G43" s="321">
        <v>14.28</v>
      </c>
      <c r="H43" s="322">
        <f t="shared" si="6"/>
        <v>3060.2040000000002</v>
      </c>
      <c r="I43" s="317">
        <v>214.3</v>
      </c>
      <c r="J43" s="111">
        <f>'MEDIÇÃO 02 - RANIEIRI'!J43+'BM 03 - RANIERI'!I43</f>
        <v>214.3</v>
      </c>
      <c r="K43" s="117">
        <f t="shared" si="4"/>
        <v>3060.2040000000002</v>
      </c>
      <c r="L43" s="118">
        <f t="shared" si="5"/>
        <v>3060.2040000000002</v>
      </c>
      <c r="M43" s="314">
        <f t="shared" si="3"/>
        <v>1</v>
      </c>
    </row>
    <row r="44" spans="2:15" ht="25.5" x14ac:dyDescent="0.3">
      <c r="B44" s="327">
        <v>41277</v>
      </c>
      <c r="C44" s="325" t="s">
        <v>1995</v>
      </c>
      <c r="D44" s="320" t="s">
        <v>47</v>
      </c>
      <c r="E44" s="517">
        <v>285.37</v>
      </c>
      <c r="F44" s="518"/>
      <c r="G44" s="321">
        <v>67.88</v>
      </c>
      <c r="H44" s="322">
        <f t="shared" si="6"/>
        <v>19370.9156</v>
      </c>
      <c r="I44" s="317">
        <v>233.28</v>
      </c>
      <c r="J44" s="111">
        <f>'MEDIÇÃO 02 - RANIEIRI'!J44+'BM 03 - RANIERI'!I44</f>
        <v>233.28</v>
      </c>
      <c r="K44" s="117">
        <f t="shared" si="4"/>
        <v>15835.046399999999</v>
      </c>
      <c r="L44" s="118">
        <f t="shared" si="5"/>
        <v>15835.046399999999</v>
      </c>
      <c r="M44" s="314">
        <f t="shared" si="3"/>
        <v>0.81746504537968245</v>
      </c>
    </row>
    <row r="45" spans="2:15" ht="17" x14ac:dyDescent="0.3">
      <c r="B45" s="327">
        <v>41642</v>
      </c>
      <c r="C45" s="319" t="s">
        <v>1996</v>
      </c>
      <c r="D45" s="320" t="s">
        <v>47</v>
      </c>
      <c r="E45" s="517">
        <v>142.94</v>
      </c>
      <c r="F45" s="518"/>
      <c r="G45" s="321">
        <v>47.5</v>
      </c>
      <c r="H45" s="322">
        <f t="shared" si="6"/>
        <v>6789.65</v>
      </c>
      <c r="I45" s="317">
        <v>142.94</v>
      </c>
      <c r="J45" s="111">
        <f>'MEDIÇÃO 02 - RANIEIRI'!J45+'BM 03 - RANIERI'!I45</f>
        <v>142.94</v>
      </c>
      <c r="K45" s="117">
        <f t="shared" si="4"/>
        <v>6789.65</v>
      </c>
      <c r="L45" s="118">
        <f t="shared" si="5"/>
        <v>6789.65</v>
      </c>
      <c r="M45" s="314">
        <f t="shared" si="3"/>
        <v>1</v>
      </c>
    </row>
    <row r="46" spans="2:15" s="90" customFormat="1" ht="12.5" customHeight="1" x14ac:dyDescent="0.3">
      <c r="B46" s="121" t="s">
        <v>61</v>
      </c>
      <c r="C46" s="122" t="s">
        <v>1997</v>
      </c>
      <c r="D46" s="123"/>
      <c r="E46" s="457"/>
      <c r="F46" s="458"/>
      <c r="G46" s="124"/>
      <c r="H46" s="125">
        <f>SUM(H47:H62)</f>
        <v>176244.6532</v>
      </c>
      <c r="I46" s="290"/>
      <c r="J46" s="126"/>
      <c r="K46" s="126"/>
      <c r="L46" s="126"/>
      <c r="M46" s="314"/>
      <c r="N46" s="76"/>
      <c r="O46" s="76"/>
    </row>
    <row r="47" spans="2:15" ht="30.65" customHeight="1" x14ac:dyDescent="0.3">
      <c r="B47" s="128" t="s">
        <v>1998</v>
      </c>
      <c r="C47" s="107" t="s">
        <v>1999</v>
      </c>
      <c r="D47" s="108" t="s">
        <v>47</v>
      </c>
      <c r="E47" s="425">
        <v>449.93</v>
      </c>
      <c r="F47" s="426"/>
      <c r="G47" s="109">
        <v>39.299999999999997</v>
      </c>
      <c r="H47" s="110">
        <f t="shared" ref="H47:H62" si="7">G47*E47</f>
        <v>17682.249</v>
      </c>
      <c r="I47" s="317"/>
      <c r="J47" s="289">
        <f>'MEDIÇÃO 02 - RANIEIRI'!J47+'BM 03 - RANIERI'!I47</f>
        <v>0</v>
      </c>
      <c r="K47" s="117">
        <f t="shared" si="4"/>
        <v>0</v>
      </c>
      <c r="L47" s="118">
        <f t="shared" si="5"/>
        <v>0</v>
      </c>
      <c r="M47" s="314">
        <f t="shared" si="3"/>
        <v>0</v>
      </c>
    </row>
    <row r="48" spans="2:15" ht="28.75" customHeight="1" x14ac:dyDescent="0.3">
      <c r="B48" s="127" t="s">
        <v>2000</v>
      </c>
      <c r="C48" s="119" t="s">
        <v>2001</v>
      </c>
      <c r="D48" s="108" t="s">
        <v>47</v>
      </c>
      <c r="E48" s="425">
        <v>396.8</v>
      </c>
      <c r="F48" s="426"/>
      <c r="G48" s="109">
        <v>55.4</v>
      </c>
      <c r="H48" s="110">
        <f t="shared" si="7"/>
        <v>21982.720000000001</v>
      </c>
      <c r="I48" s="317"/>
      <c r="J48" s="289">
        <f>'MEDIÇÃO 02 - RANIEIRI'!J48+'BM 03 - RANIERI'!I48</f>
        <v>0</v>
      </c>
      <c r="K48" s="117">
        <f t="shared" si="4"/>
        <v>0</v>
      </c>
      <c r="L48" s="118">
        <f t="shared" si="5"/>
        <v>0</v>
      </c>
      <c r="M48" s="314">
        <f t="shared" si="3"/>
        <v>0</v>
      </c>
    </row>
    <row r="49" spans="2:15" ht="19.25" customHeight="1" x14ac:dyDescent="0.3">
      <c r="B49" s="127" t="s">
        <v>2002</v>
      </c>
      <c r="C49" s="119" t="s">
        <v>2003</v>
      </c>
      <c r="D49" s="108" t="s">
        <v>47</v>
      </c>
      <c r="E49" s="425">
        <v>140.01</v>
      </c>
      <c r="F49" s="426"/>
      <c r="G49" s="109">
        <v>33.299999999999997</v>
      </c>
      <c r="H49" s="110">
        <f t="shared" si="7"/>
        <v>4662.3329999999996</v>
      </c>
      <c r="I49" s="317"/>
      <c r="J49" s="289">
        <f>'MEDIÇÃO 02 - RANIEIRI'!J49+'BM 03 - RANIERI'!I49</f>
        <v>0</v>
      </c>
      <c r="K49" s="117">
        <f t="shared" si="4"/>
        <v>0</v>
      </c>
      <c r="L49" s="118">
        <f t="shared" si="5"/>
        <v>0</v>
      </c>
      <c r="M49" s="314">
        <f t="shared" si="3"/>
        <v>0</v>
      </c>
    </row>
    <row r="50" spans="2:15" ht="18.649999999999999" customHeight="1" x14ac:dyDescent="0.3">
      <c r="B50" s="127" t="s">
        <v>2004</v>
      </c>
      <c r="C50" s="119" t="s">
        <v>2005</v>
      </c>
      <c r="D50" s="108" t="s">
        <v>273</v>
      </c>
      <c r="E50" s="425">
        <v>970.7</v>
      </c>
      <c r="F50" s="426"/>
      <c r="G50" s="109">
        <v>17.46</v>
      </c>
      <c r="H50" s="110">
        <f t="shared" si="7"/>
        <v>16948.422000000002</v>
      </c>
      <c r="I50" s="317"/>
      <c r="J50" s="289">
        <f>'MEDIÇÃO 02 - RANIEIRI'!J50+'BM 03 - RANIERI'!I50</f>
        <v>0</v>
      </c>
      <c r="K50" s="117">
        <f t="shared" si="4"/>
        <v>0</v>
      </c>
      <c r="L50" s="118">
        <f t="shared" si="5"/>
        <v>0</v>
      </c>
      <c r="M50" s="314">
        <f t="shared" si="3"/>
        <v>0</v>
      </c>
    </row>
    <row r="51" spans="2:15" ht="22.75" customHeight="1" x14ac:dyDescent="0.3">
      <c r="B51" s="127" t="s">
        <v>2006</v>
      </c>
      <c r="C51" s="119" t="s">
        <v>2007</v>
      </c>
      <c r="D51" s="108" t="s">
        <v>273</v>
      </c>
      <c r="E51" s="425">
        <v>10</v>
      </c>
      <c r="F51" s="426"/>
      <c r="G51" s="109">
        <v>17.22</v>
      </c>
      <c r="H51" s="110">
        <f t="shared" si="7"/>
        <v>172.2</v>
      </c>
      <c r="I51" s="317"/>
      <c r="J51" s="289">
        <f>'MEDIÇÃO 02 - RANIEIRI'!J51+'BM 03 - RANIERI'!I51</f>
        <v>0</v>
      </c>
      <c r="K51" s="117">
        <f t="shared" si="4"/>
        <v>0</v>
      </c>
      <c r="L51" s="118">
        <f t="shared" si="5"/>
        <v>0</v>
      </c>
      <c r="M51" s="314">
        <f t="shared" si="3"/>
        <v>0</v>
      </c>
    </row>
    <row r="52" spans="2:15" ht="22.75" customHeight="1" x14ac:dyDescent="0.3">
      <c r="B52" s="127" t="s">
        <v>2008</v>
      </c>
      <c r="C52" s="119" t="s">
        <v>2009</v>
      </c>
      <c r="D52" s="108" t="s">
        <v>273</v>
      </c>
      <c r="E52" s="425">
        <v>880.6</v>
      </c>
      <c r="F52" s="426"/>
      <c r="G52" s="109">
        <v>15.67</v>
      </c>
      <c r="H52" s="110">
        <f t="shared" si="7"/>
        <v>13799.002</v>
      </c>
      <c r="I52" s="317"/>
      <c r="J52" s="289">
        <f>'MEDIÇÃO 02 - RANIEIRI'!J52+'BM 03 - RANIERI'!I52</f>
        <v>0</v>
      </c>
      <c r="K52" s="117">
        <f t="shared" si="4"/>
        <v>0</v>
      </c>
      <c r="L52" s="118">
        <f t="shared" si="5"/>
        <v>0</v>
      </c>
      <c r="M52" s="314">
        <f t="shared" si="3"/>
        <v>0</v>
      </c>
    </row>
    <row r="53" spans="2:15" ht="28.25" customHeight="1" x14ac:dyDescent="0.3">
      <c r="B53" s="128" t="s">
        <v>2010</v>
      </c>
      <c r="C53" s="107" t="s">
        <v>2011</v>
      </c>
      <c r="D53" s="108" t="s">
        <v>273</v>
      </c>
      <c r="E53" s="465">
        <v>1253.2</v>
      </c>
      <c r="F53" s="466"/>
      <c r="G53" s="109">
        <v>14.01</v>
      </c>
      <c r="H53" s="110">
        <f t="shared" si="7"/>
        <v>17557.332000000002</v>
      </c>
      <c r="I53" s="317"/>
      <c r="J53" s="289">
        <f>'MEDIÇÃO 02 - RANIEIRI'!J53+'BM 03 - RANIERI'!I53</f>
        <v>0</v>
      </c>
      <c r="K53" s="117">
        <f t="shared" si="4"/>
        <v>0</v>
      </c>
      <c r="L53" s="118">
        <f t="shared" si="5"/>
        <v>0</v>
      </c>
      <c r="M53" s="314">
        <f t="shared" si="3"/>
        <v>0</v>
      </c>
    </row>
    <row r="54" spans="2:15" ht="27" customHeight="1" x14ac:dyDescent="0.3">
      <c r="B54" s="128" t="s">
        <v>2012</v>
      </c>
      <c r="C54" s="107" t="s">
        <v>2013</v>
      </c>
      <c r="D54" s="108" t="s">
        <v>273</v>
      </c>
      <c r="E54" s="425">
        <v>656.8</v>
      </c>
      <c r="F54" s="426"/>
      <c r="G54" s="109">
        <v>11.54</v>
      </c>
      <c r="H54" s="110">
        <f t="shared" si="7"/>
        <v>7579.4719999999988</v>
      </c>
      <c r="I54" s="317"/>
      <c r="J54" s="289">
        <f>'MEDIÇÃO 02 - RANIEIRI'!J54+'BM 03 - RANIERI'!I54</f>
        <v>0</v>
      </c>
      <c r="K54" s="117">
        <f t="shared" si="4"/>
        <v>0</v>
      </c>
      <c r="L54" s="118">
        <f t="shared" si="5"/>
        <v>0</v>
      </c>
      <c r="M54" s="314">
        <f t="shared" si="3"/>
        <v>0</v>
      </c>
    </row>
    <row r="55" spans="2:15" ht="27" customHeight="1" x14ac:dyDescent="0.3">
      <c r="B55" s="127" t="s">
        <v>2014</v>
      </c>
      <c r="C55" s="107" t="s">
        <v>2015</v>
      </c>
      <c r="D55" s="108" t="s">
        <v>273</v>
      </c>
      <c r="E55" s="425">
        <v>177.9</v>
      </c>
      <c r="F55" s="426"/>
      <c r="G55" s="109">
        <v>17.059999999999999</v>
      </c>
      <c r="H55" s="110">
        <f t="shared" si="7"/>
        <v>3034.9739999999997</v>
      </c>
      <c r="I55" s="317"/>
      <c r="J55" s="289">
        <f>'MEDIÇÃO 02 - RANIEIRI'!J55+'BM 03 - RANIERI'!I55</f>
        <v>0</v>
      </c>
      <c r="K55" s="117">
        <f t="shared" si="4"/>
        <v>0</v>
      </c>
      <c r="L55" s="118">
        <f t="shared" si="5"/>
        <v>0</v>
      </c>
      <c r="M55" s="314">
        <f t="shared" si="3"/>
        <v>0</v>
      </c>
    </row>
    <row r="56" spans="2:15" ht="27.65" customHeight="1" x14ac:dyDescent="0.3">
      <c r="B56" s="130">
        <v>40182</v>
      </c>
      <c r="C56" s="107" t="s">
        <v>2016</v>
      </c>
      <c r="D56" s="108" t="s">
        <v>273</v>
      </c>
      <c r="E56" s="425">
        <v>165</v>
      </c>
      <c r="F56" s="426"/>
      <c r="G56" s="109">
        <v>16.77</v>
      </c>
      <c r="H56" s="110">
        <f t="shared" si="7"/>
        <v>2767.0499999999997</v>
      </c>
      <c r="I56" s="317"/>
      <c r="J56" s="289">
        <f>'MEDIÇÃO 02 - RANIEIRI'!J56+'BM 03 - RANIERI'!I56</f>
        <v>0</v>
      </c>
      <c r="K56" s="117">
        <f t="shared" si="4"/>
        <v>0</v>
      </c>
      <c r="L56" s="118">
        <f t="shared" si="5"/>
        <v>0</v>
      </c>
      <c r="M56" s="314">
        <f t="shared" si="3"/>
        <v>0</v>
      </c>
    </row>
    <row r="57" spans="2:15" ht="29.4" customHeight="1" x14ac:dyDescent="0.3">
      <c r="B57" s="129">
        <v>40547</v>
      </c>
      <c r="C57" s="107" t="s">
        <v>2017</v>
      </c>
      <c r="D57" s="108" t="s">
        <v>273</v>
      </c>
      <c r="E57" s="425">
        <v>429.1</v>
      </c>
      <c r="F57" s="426"/>
      <c r="G57" s="109">
        <v>16.239999999999998</v>
      </c>
      <c r="H57" s="110">
        <f t="shared" si="7"/>
        <v>6968.5839999999998</v>
      </c>
      <c r="I57" s="317"/>
      <c r="J57" s="289">
        <f>'MEDIÇÃO 02 - RANIEIRI'!J57+'BM 03 - RANIERI'!I57</f>
        <v>0</v>
      </c>
      <c r="K57" s="117">
        <f t="shared" si="4"/>
        <v>0</v>
      </c>
      <c r="L57" s="118">
        <f t="shared" si="5"/>
        <v>0</v>
      </c>
      <c r="M57" s="314">
        <f t="shared" si="3"/>
        <v>0</v>
      </c>
    </row>
    <row r="58" spans="2:15" ht="27.65" customHeight="1" x14ac:dyDescent="0.3">
      <c r="B58" s="130">
        <v>40912</v>
      </c>
      <c r="C58" s="107" t="s">
        <v>1985</v>
      </c>
      <c r="D58" s="108" t="s">
        <v>101</v>
      </c>
      <c r="E58" s="425">
        <v>65.819999999999993</v>
      </c>
      <c r="F58" s="426"/>
      <c r="G58" s="109">
        <v>618.83000000000004</v>
      </c>
      <c r="H58" s="110">
        <f t="shared" si="7"/>
        <v>40731.390599999999</v>
      </c>
      <c r="I58" s="317"/>
      <c r="J58" s="289">
        <f>'MEDIÇÃO 02 - RANIEIRI'!J58+'BM 03 - RANIERI'!I58</f>
        <v>0</v>
      </c>
      <c r="K58" s="117">
        <f t="shared" si="4"/>
        <v>0</v>
      </c>
      <c r="L58" s="118">
        <f t="shared" si="5"/>
        <v>0</v>
      </c>
      <c r="M58" s="314">
        <f t="shared" si="3"/>
        <v>0</v>
      </c>
    </row>
    <row r="59" spans="2:15" ht="18.649999999999999" customHeight="1" x14ac:dyDescent="0.3">
      <c r="B59" s="129">
        <v>41278</v>
      </c>
      <c r="C59" s="119" t="s">
        <v>1989</v>
      </c>
      <c r="D59" s="108" t="s">
        <v>101</v>
      </c>
      <c r="E59" s="425">
        <v>65.819999999999993</v>
      </c>
      <c r="F59" s="426"/>
      <c r="G59" s="109">
        <v>244.23</v>
      </c>
      <c r="H59" s="110">
        <f t="shared" si="7"/>
        <v>16075.218599999998</v>
      </c>
      <c r="I59" s="317"/>
      <c r="J59" s="289">
        <f>'MEDIÇÃO 02 - RANIEIRI'!J59+'BM 03 - RANIERI'!I59</f>
        <v>0</v>
      </c>
      <c r="K59" s="117">
        <f t="shared" si="4"/>
        <v>0</v>
      </c>
      <c r="L59" s="118">
        <f t="shared" si="5"/>
        <v>0</v>
      </c>
      <c r="M59" s="314">
        <f t="shared" si="3"/>
        <v>0</v>
      </c>
    </row>
    <row r="60" spans="2:15" ht="27" customHeight="1" x14ac:dyDescent="0.3">
      <c r="B60" s="129">
        <v>41643</v>
      </c>
      <c r="C60" s="107" t="s">
        <v>2018</v>
      </c>
      <c r="D60" s="108" t="s">
        <v>273</v>
      </c>
      <c r="E60" s="425">
        <v>24.2</v>
      </c>
      <c r="F60" s="426"/>
      <c r="G60" s="109">
        <v>12.61</v>
      </c>
      <c r="H60" s="110">
        <f t="shared" si="7"/>
        <v>305.16199999999998</v>
      </c>
      <c r="I60" s="317"/>
      <c r="J60" s="289">
        <f>'MEDIÇÃO 02 - RANIEIRI'!J60+'BM 03 - RANIERI'!I60</f>
        <v>0</v>
      </c>
      <c r="K60" s="117">
        <f t="shared" si="4"/>
        <v>0</v>
      </c>
      <c r="L60" s="118">
        <f t="shared" si="5"/>
        <v>0</v>
      </c>
      <c r="M60" s="314">
        <f t="shared" si="3"/>
        <v>0</v>
      </c>
    </row>
    <row r="61" spans="2:15" ht="25.25" customHeight="1" x14ac:dyDescent="0.3">
      <c r="B61" s="130">
        <v>42008</v>
      </c>
      <c r="C61" s="107" t="s">
        <v>2019</v>
      </c>
      <c r="D61" s="108" t="s">
        <v>273</v>
      </c>
      <c r="E61" s="425">
        <v>160.30000000000001</v>
      </c>
      <c r="F61" s="426"/>
      <c r="G61" s="109">
        <v>14.74</v>
      </c>
      <c r="H61" s="110">
        <f t="shared" si="7"/>
        <v>2362.8220000000001</v>
      </c>
      <c r="I61" s="317"/>
      <c r="J61" s="289">
        <f>'MEDIÇÃO 02 - RANIEIRI'!J61+'BM 03 - RANIERI'!I61</f>
        <v>0</v>
      </c>
      <c r="K61" s="117">
        <f t="shared" si="4"/>
        <v>0</v>
      </c>
      <c r="L61" s="118">
        <f t="shared" si="5"/>
        <v>0</v>
      </c>
      <c r="M61" s="314">
        <f t="shared" si="3"/>
        <v>0</v>
      </c>
    </row>
    <row r="62" spans="2:15" ht="26.4" customHeight="1" x14ac:dyDescent="0.3">
      <c r="B62" s="130">
        <v>42373</v>
      </c>
      <c r="C62" s="107" t="s">
        <v>2019</v>
      </c>
      <c r="D62" s="108" t="s">
        <v>273</v>
      </c>
      <c r="E62" s="425">
        <v>245.3</v>
      </c>
      <c r="F62" s="426"/>
      <c r="G62" s="109">
        <v>14.74</v>
      </c>
      <c r="H62" s="110">
        <f t="shared" si="7"/>
        <v>3615.7220000000002</v>
      </c>
      <c r="I62" s="317"/>
      <c r="J62" s="289">
        <f>'MEDIÇÃO 02 - RANIEIRI'!J62+'BM 03 - RANIERI'!I62</f>
        <v>0</v>
      </c>
      <c r="K62" s="117">
        <f t="shared" si="4"/>
        <v>0</v>
      </c>
      <c r="L62" s="118">
        <f t="shared" si="5"/>
        <v>0</v>
      </c>
      <c r="M62" s="314">
        <f t="shared" si="3"/>
        <v>0</v>
      </c>
    </row>
    <row r="63" spans="2:15" s="134" customFormat="1" ht="12" customHeight="1" x14ac:dyDescent="0.3">
      <c r="B63" s="131" t="s">
        <v>67</v>
      </c>
      <c r="C63" s="132" t="s">
        <v>2020</v>
      </c>
      <c r="D63" s="123"/>
      <c r="E63" s="457"/>
      <c r="F63" s="458"/>
      <c r="G63" s="124"/>
      <c r="H63" s="133">
        <f>H64+H65+H66+H67</f>
        <v>59395.925000000003</v>
      </c>
      <c r="I63" s="290"/>
      <c r="J63" s="126"/>
      <c r="K63" s="126"/>
      <c r="L63" s="126"/>
      <c r="M63" s="314"/>
      <c r="N63" s="76"/>
      <c r="O63" s="76"/>
    </row>
    <row r="64" spans="2:15" ht="27" customHeight="1" x14ac:dyDescent="0.3">
      <c r="B64" s="128" t="s">
        <v>2021</v>
      </c>
      <c r="C64" s="107" t="s">
        <v>2022</v>
      </c>
      <c r="D64" s="108" t="s">
        <v>47</v>
      </c>
      <c r="E64" s="425">
        <v>974.2</v>
      </c>
      <c r="F64" s="426"/>
      <c r="G64" s="109">
        <v>50.45</v>
      </c>
      <c r="H64" s="110">
        <f>G64*E64</f>
        <v>49148.390000000007</v>
      </c>
      <c r="I64" s="317"/>
      <c r="J64" s="289">
        <f>'MEDIÇÃO 02 - RANIEIRI'!J64+'BM 03 - RANIERI'!I64</f>
        <v>0</v>
      </c>
      <c r="K64" s="117">
        <f t="shared" si="4"/>
        <v>0</v>
      </c>
      <c r="L64" s="118">
        <f t="shared" si="5"/>
        <v>0</v>
      </c>
      <c r="M64" s="314">
        <f t="shared" si="3"/>
        <v>0</v>
      </c>
    </row>
    <row r="65" spans="2:15" ht="20.75" customHeight="1" x14ac:dyDescent="0.3">
      <c r="B65" s="128" t="s">
        <v>2023</v>
      </c>
      <c r="C65" s="119" t="s">
        <v>2024</v>
      </c>
      <c r="D65" s="108" t="s">
        <v>87</v>
      </c>
      <c r="E65" s="425">
        <v>34.4</v>
      </c>
      <c r="F65" s="426"/>
      <c r="G65" s="109">
        <v>111.23</v>
      </c>
      <c r="H65" s="110">
        <f>G65*E65</f>
        <v>3826.3119999999999</v>
      </c>
      <c r="I65" s="317"/>
      <c r="J65" s="289">
        <f>'MEDIÇÃO 02 - RANIEIRI'!J65+'BM 03 - RANIERI'!I65</f>
        <v>0</v>
      </c>
      <c r="K65" s="117">
        <f t="shared" si="4"/>
        <v>0</v>
      </c>
      <c r="L65" s="118">
        <f t="shared" si="5"/>
        <v>0</v>
      </c>
      <c r="M65" s="314">
        <f t="shared" si="3"/>
        <v>0</v>
      </c>
    </row>
    <row r="66" spans="2:15" ht="22.5" customHeight="1" x14ac:dyDescent="0.3">
      <c r="B66" s="128" t="s">
        <v>2025</v>
      </c>
      <c r="C66" s="107" t="s">
        <v>2026</v>
      </c>
      <c r="D66" s="108" t="s">
        <v>87</v>
      </c>
      <c r="E66" s="425">
        <v>38.9</v>
      </c>
      <c r="F66" s="426"/>
      <c r="G66" s="109">
        <v>60.08</v>
      </c>
      <c r="H66" s="110">
        <f>G66*E66</f>
        <v>2337.1119999999996</v>
      </c>
      <c r="I66" s="317"/>
      <c r="J66" s="289">
        <f>'MEDIÇÃO 02 - RANIEIRI'!J66+'BM 03 - RANIERI'!I66</f>
        <v>0</v>
      </c>
      <c r="K66" s="117">
        <f t="shared" si="4"/>
        <v>0</v>
      </c>
      <c r="L66" s="118">
        <f t="shared" si="5"/>
        <v>0</v>
      </c>
      <c r="M66" s="314">
        <f t="shared" si="3"/>
        <v>0</v>
      </c>
    </row>
    <row r="67" spans="2:15" ht="22.5" customHeight="1" x14ac:dyDescent="0.3">
      <c r="B67" s="106" t="s">
        <v>2027</v>
      </c>
      <c r="C67" s="119" t="s">
        <v>2028</v>
      </c>
      <c r="D67" s="108" t="s">
        <v>87</v>
      </c>
      <c r="E67" s="425">
        <v>38.9</v>
      </c>
      <c r="F67" s="426"/>
      <c r="G67" s="109">
        <v>104.99</v>
      </c>
      <c r="H67" s="110">
        <f>G67*E67</f>
        <v>4084.1109999999999</v>
      </c>
      <c r="I67" s="317"/>
      <c r="J67" s="289">
        <f>'MEDIÇÃO 02 - RANIEIRI'!J67+'BM 03 - RANIERI'!I67</f>
        <v>0</v>
      </c>
      <c r="K67" s="117">
        <f t="shared" si="4"/>
        <v>0</v>
      </c>
      <c r="L67" s="118">
        <f t="shared" si="5"/>
        <v>0</v>
      </c>
      <c r="M67" s="314">
        <f t="shared" si="3"/>
        <v>0</v>
      </c>
    </row>
    <row r="68" spans="2:15" s="90" customFormat="1" ht="12.5" customHeight="1" x14ac:dyDescent="0.3">
      <c r="B68" s="135" t="s">
        <v>73</v>
      </c>
      <c r="C68" s="122" t="s">
        <v>792</v>
      </c>
      <c r="D68" s="123"/>
      <c r="E68" s="457"/>
      <c r="F68" s="458"/>
      <c r="G68" s="124"/>
      <c r="H68" s="125">
        <f>H69+H70+H71+H72</f>
        <v>51908.850600000005</v>
      </c>
      <c r="I68" s="290"/>
      <c r="J68" s="126"/>
      <c r="K68" s="126"/>
      <c r="L68" s="126"/>
      <c r="M68" s="314"/>
      <c r="N68" s="76"/>
      <c r="O68" s="76"/>
    </row>
    <row r="69" spans="2:15" ht="34.5" customHeight="1" x14ac:dyDescent="0.3">
      <c r="B69" s="106" t="s">
        <v>2029</v>
      </c>
      <c r="C69" s="107" t="s">
        <v>2030</v>
      </c>
      <c r="D69" s="108" t="s">
        <v>47</v>
      </c>
      <c r="E69" s="465">
        <v>1015.48</v>
      </c>
      <c r="F69" s="466"/>
      <c r="G69" s="109">
        <v>7.03</v>
      </c>
      <c r="H69" s="110">
        <f>G69*E69</f>
        <v>7138.8244000000004</v>
      </c>
      <c r="I69" s="317"/>
      <c r="J69" s="289">
        <f>'MEDIÇÃO 02 - RANIEIRI'!J69+'BM 03 - RANIERI'!I69</f>
        <v>0</v>
      </c>
      <c r="K69" s="117">
        <f t="shared" si="4"/>
        <v>0</v>
      </c>
      <c r="L69" s="118">
        <f t="shared" si="5"/>
        <v>0</v>
      </c>
      <c r="M69" s="314">
        <f t="shared" si="3"/>
        <v>0</v>
      </c>
    </row>
    <row r="70" spans="2:15" ht="33.65" customHeight="1" x14ac:dyDescent="0.3">
      <c r="B70" s="115" t="s">
        <v>2031</v>
      </c>
      <c r="C70" s="107" t="s">
        <v>2032</v>
      </c>
      <c r="D70" s="108" t="s">
        <v>47</v>
      </c>
      <c r="E70" s="425">
        <v>790.43</v>
      </c>
      <c r="F70" s="426"/>
      <c r="G70" s="109">
        <v>21.54</v>
      </c>
      <c r="H70" s="110">
        <f>G70*E70</f>
        <v>17025.8622</v>
      </c>
      <c r="I70" s="317"/>
      <c r="J70" s="289">
        <f>'MEDIÇÃO 02 - RANIEIRI'!J70+'BM 03 - RANIERI'!I70</f>
        <v>0</v>
      </c>
      <c r="K70" s="117">
        <f t="shared" si="4"/>
        <v>0</v>
      </c>
      <c r="L70" s="118">
        <f t="shared" si="5"/>
        <v>0</v>
      </c>
      <c r="M70" s="314">
        <f t="shared" si="3"/>
        <v>0</v>
      </c>
    </row>
    <row r="71" spans="2:15" ht="37.75" customHeight="1" x14ac:dyDescent="0.3">
      <c r="B71" s="115" t="s">
        <v>2033</v>
      </c>
      <c r="C71" s="119" t="s">
        <v>958</v>
      </c>
      <c r="D71" s="108" t="s">
        <v>47</v>
      </c>
      <c r="E71" s="425">
        <v>225.05</v>
      </c>
      <c r="F71" s="426"/>
      <c r="G71" s="109">
        <v>37.5</v>
      </c>
      <c r="H71" s="110">
        <f>G71*E71</f>
        <v>8439.375</v>
      </c>
      <c r="I71" s="317"/>
      <c r="J71" s="289">
        <f>'MEDIÇÃO 02 - RANIEIRI'!J71+'BM 03 - RANIERI'!I71</f>
        <v>0</v>
      </c>
      <c r="K71" s="117">
        <f t="shared" si="4"/>
        <v>0</v>
      </c>
      <c r="L71" s="118">
        <f t="shared" si="5"/>
        <v>0</v>
      </c>
      <c r="M71" s="314">
        <f t="shared" si="3"/>
        <v>0</v>
      </c>
    </row>
    <row r="72" spans="2:15" ht="28" customHeight="1" x14ac:dyDescent="0.3">
      <c r="B72" s="115" t="s">
        <v>2034</v>
      </c>
      <c r="C72" s="119" t="s">
        <v>2035</v>
      </c>
      <c r="D72" s="108" t="s">
        <v>47</v>
      </c>
      <c r="E72" s="425">
        <v>225.05</v>
      </c>
      <c r="F72" s="426"/>
      <c r="G72" s="109">
        <v>85.78</v>
      </c>
      <c r="H72" s="110">
        <f>G72*E72</f>
        <v>19304.789000000001</v>
      </c>
      <c r="I72" s="317"/>
      <c r="J72" s="289">
        <f>'MEDIÇÃO 02 - RANIEIRI'!J72+'BM 03 - RANIERI'!I72</f>
        <v>0</v>
      </c>
      <c r="K72" s="117">
        <f t="shared" si="4"/>
        <v>0</v>
      </c>
      <c r="L72" s="118">
        <f t="shared" si="5"/>
        <v>0</v>
      </c>
      <c r="M72" s="314">
        <f t="shared" si="3"/>
        <v>0</v>
      </c>
    </row>
    <row r="73" spans="2:15" s="90" customFormat="1" ht="9.75" customHeight="1" x14ac:dyDescent="0.3">
      <c r="B73" s="135" t="s">
        <v>79</v>
      </c>
      <c r="C73" s="122" t="s">
        <v>1011</v>
      </c>
      <c r="D73" s="123"/>
      <c r="E73" s="457"/>
      <c r="F73" s="458"/>
      <c r="G73" s="124"/>
      <c r="H73" s="125">
        <f>H74+H75+H76+H77+H78+H79</f>
        <v>129157.4213</v>
      </c>
      <c r="I73" s="290"/>
      <c r="J73" s="126"/>
      <c r="K73" s="126"/>
      <c r="L73" s="126"/>
      <c r="M73" s="314"/>
      <c r="N73" s="76"/>
      <c r="O73" s="76"/>
    </row>
    <row r="74" spans="2:15" ht="30.75" customHeight="1" x14ac:dyDescent="0.3">
      <c r="B74" s="115" t="s">
        <v>2036</v>
      </c>
      <c r="C74" s="107" t="s">
        <v>2037</v>
      </c>
      <c r="D74" s="108" t="s">
        <v>94</v>
      </c>
      <c r="E74" s="425">
        <v>2</v>
      </c>
      <c r="F74" s="426"/>
      <c r="G74" s="109">
        <v>2030.89</v>
      </c>
      <c r="H74" s="110">
        <f t="shared" ref="H74:H79" si="8">G74*E74</f>
        <v>4061.78</v>
      </c>
      <c r="I74" s="317"/>
      <c r="J74" s="289">
        <f>'MEDIÇÃO 02 - RANIEIRI'!J74+'BM 03 - RANIERI'!I74</f>
        <v>0</v>
      </c>
      <c r="K74" s="117">
        <f t="shared" si="4"/>
        <v>0</v>
      </c>
      <c r="L74" s="118">
        <f t="shared" si="5"/>
        <v>0</v>
      </c>
      <c r="M74" s="314">
        <f t="shared" si="3"/>
        <v>0</v>
      </c>
    </row>
    <row r="75" spans="2:15" ht="34" x14ac:dyDescent="0.3">
      <c r="B75" s="115" t="s">
        <v>2038</v>
      </c>
      <c r="C75" s="107" t="s">
        <v>2039</v>
      </c>
      <c r="D75" s="108" t="s">
        <v>47</v>
      </c>
      <c r="E75" s="425">
        <v>22.8</v>
      </c>
      <c r="F75" s="426"/>
      <c r="G75" s="109">
        <v>929.97</v>
      </c>
      <c r="H75" s="110">
        <f t="shared" si="8"/>
        <v>21203.316000000003</v>
      </c>
      <c r="I75" s="317"/>
      <c r="J75" s="289">
        <f>'MEDIÇÃO 02 - RANIEIRI'!J75+'BM 03 - RANIERI'!I75</f>
        <v>0</v>
      </c>
      <c r="K75" s="117">
        <f t="shared" si="4"/>
        <v>0</v>
      </c>
      <c r="L75" s="118">
        <f t="shared" si="5"/>
        <v>0</v>
      </c>
      <c r="M75" s="314">
        <f t="shared" si="3"/>
        <v>0</v>
      </c>
    </row>
    <row r="76" spans="2:15" ht="42.5" x14ac:dyDescent="0.3">
      <c r="B76" s="115" t="s">
        <v>2040</v>
      </c>
      <c r="C76" s="119" t="s">
        <v>2041</v>
      </c>
      <c r="D76" s="108" t="s">
        <v>1031</v>
      </c>
      <c r="E76" s="425">
        <v>20</v>
      </c>
      <c r="F76" s="426"/>
      <c r="G76" s="109">
        <v>1198.99</v>
      </c>
      <c r="H76" s="110">
        <f t="shared" si="8"/>
        <v>23979.8</v>
      </c>
      <c r="I76" s="317"/>
      <c r="J76" s="289">
        <f>'MEDIÇÃO 02 - RANIEIRI'!J76+'BM 03 - RANIERI'!I76</f>
        <v>0</v>
      </c>
      <c r="K76" s="117">
        <f t="shared" si="4"/>
        <v>0</v>
      </c>
      <c r="L76" s="118">
        <f t="shared" si="5"/>
        <v>0</v>
      </c>
      <c r="M76" s="314">
        <f t="shared" si="3"/>
        <v>0</v>
      </c>
    </row>
    <row r="77" spans="2:15" ht="42.5" customHeight="1" x14ac:dyDescent="0.3">
      <c r="B77" s="127" t="s">
        <v>2042</v>
      </c>
      <c r="C77" s="107" t="s">
        <v>2043</v>
      </c>
      <c r="D77" s="108" t="s">
        <v>1031</v>
      </c>
      <c r="E77" s="425">
        <v>1</v>
      </c>
      <c r="F77" s="426"/>
      <c r="G77" s="109">
        <v>945.98</v>
      </c>
      <c r="H77" s="110">
        <f t="shared" si="8"/>
        <v>945.98</v>
      </c>
      <c r="I77" s="317"/>
      <c r="J77" s="289">
        <f>'MEDIÇÃO 02 - RANIEIRI'!J77+'BM 03 - RANIERI'!I77</f>
        <v>0</v>
      </c>
      <c r="K77" s="117">
        <f t="shared" si="4"/>
        <v>0</v>
      </c>
      <c r="L77" s="118">
        <f t="shared" si="5"/>
        <v>0</v>
      </c>
      <c r="M77" s="314">
        <f t="shared" si="3"/>
        <v>0</v>
      </c>
    </row>
    <row r="78" spans="2:15" ht="19.75" customHeight="1" x14ac:dyDescent="0.3">
      <c r="B78" s="127" t="s">
        <v>2044</v>
      </c>
      <c r="C78" s="119" t="s">
        <v>2045</v>
      </c>
      <c r="D78" s="108" t="s">
        <v>47</v>
      </c>
      <c r="E78" s="425">
        <v>41.11</v>
      </c>
      <c r="F78" s="426"/>
      <c r="G78" s="109">
        <v>1619.23</v>
      </c>
      <c r="H78" s="110">
        <f t="shared" si="8"/>
        <v>66566.545299999998</v>
      </c>
      <c r="I78" s="317"/>
      <c r="J78" s="289">
        <f>'MEDIÇÃO 02 - RANIEIRI'!J78+'BM 03 - RANIERI'!I78</f>
        <v>0</v>
      </c>
      <c r="K78" s="117">
        <f t="shared" si="4"/>
        <v>0</v>
      </c>
      <c r="L78" s="118">
        <f t="shared" si="5"/>
        <v>0</v>
      </c>
      <c r="M78" s="314">
        <f t="shared" si="3"/>
        <v>0</v>
      </c>
    </row>
    <row r="79" spans="2:15" ht="34.25" customHeight="1" x14ac:dyDescent="0.3">
      <c r="B79" s="127" t="s">
        <v>2046</v>
      </c>
      <c r="C79" s="107" t="s">
        <v>2047</v>
      </c>
      <c r="D79" s="108" t="s">
        <v>94</v>
      </c>
      <c r="E79" s="425">
        <v>2</v>
      </c>
      <c r="F79" s="426"/>
      <c r="G79" s="109">
        <v>6200</v>
      </c>
      <c r="H79" s="110">
        <f t="shared" si="8"/>
        <v>12400</v>
      </c>
      <c r="I79" s="317"/>
      <c r="J79" s="289">
        <f>'MEDIÇÃO 02 - RANIEIRI'!J79+'BM 03 - RANIERI'!I79</f>
        <v>0</v>
      </c>
      <c r="K79" s="117">
        <f t="shared" si="4"/>
        <v>0</v>
      </c>
      <c r="L79" s="118">
        <f t="shared" si="5"/>
        <v>0</v>
      </c>
      <c r="M79" s="314">
        <f t="shared" si="3"/>
        <v>0</v>
      </c>
    </row>
    <row r="80" spans="2:15" s="90" customFormat="1" ht="12.5" customHeight="1" x14ac:dyDescent="0.3">
      <c r="B80" s="121" t="s">
        <v>85</v>
      </c>
      <c r="C80" s="122" t="s">
        <v>2048</v>
      </c>
      <c r="D80" s="136"/>
      <c r="E80" s="457"/>
      <c r="F80" s="458"/>
      <c r="G80" s="124"/>
      <c r="H80" s="125">
        <f>SUM(H81:H86)</f>
        <v>39111.371500000001</v>
      </c>
      <c r="I80" s="290"/>
      <c r="J80" s="126"/>
      <c r="K80" s="126"/>
      <c r="L80" s="126"/>
      <c r="M80" s="314"/>
      <c r="N80" s="76"/>
      <c r="O80" s="76"/>
    </row>
    <row r="81" spans="2:15" ht="17" x14ac:dyDescent="0.3">
      <c r="B81" s="127" t="s">
        <v>2049</v>
      </c>
      <c r="C81" s="119" t="s">
        <v>2050</v>
      </c>
      <c r="D81" s="108" t="s">
        <v>47</v>
      </c>
      <c r="E81" s="425">
        <v>790.43</v>
      </c>
      <c r="F81" s="426"/>
      <c r="G81" s="109">
        <v>3.31</v>
      </c>
      <c r="H81" s="110">
        <f t="shared" ref="H81:H86" si="9">G81*E81</f>
        <v>2616.3233</v>
      </c>
      <c r="I81" s="317"/>
      <c r="J81" s="289">
        <f>'MEDIÇÃO 02 - RANIEIRI'!J81+'BM 03 - RANIERI'!I81</f>
        <v>0</v>
      </c>
      <c r="K81" s="117">
        <f t="shared" si="4"/>
        <v>0</v>
      </c>
      <c r="L81" s="118">
        <f t="shared" si="5"/>
        <v>0</v>
      </c>
      <c r="M81" s="314">
        <f t="shared" ref="M81:M144" si="10">J81/E81</f>
        <v>0</v>
      </c>
    </row>
    <row r="82" spans="2:15" ht="17" x14ac:dyDescent="0.3">
      <c r="B82" s="127" t="s">
        <v>2051</v>
      </c>
      <c r="C82" s="119" t="s">
        <v>2052</v>
      </c>
      <c r="D82" s="108" t="s">
        <v>47</v>
      </c>
      <c r="E82" s="425">
        <v>790.43</v>
      </c>
      <c r="F82" s="426"/>
      <c r="G82" s="109">
        <v>10.5</v>
      </c>
      <c r="H82" s="110">
        <f t="shared" si="9"/>
        <v>8299.5149999999994</v>
      </c>
      <c r="I82" s="317"/>
      <c r="J82" s="289">
        <f>'MEDIÇÃO 02 - RANIEIRI'!J82+'BM 03 - RANIERI'!I82</f>
        <v>0</v>
      </c>
      <c r="K82" s="117">
        <f t="shared" si="4"/>
        <v>0</v>
      </c>
      <c r="L82" s="118">
        <f t="shared" si="5"/>
        <v>0</v>
      </c>
      <c r="M82" s="314">
        <f t="shared" si="10"/>
        <v>0</v>
      </c>
    </row>
    <row r="83" spans="2:15" ht="17" x14ac:dyDescent="0.3">
      <c r="B83" s="127" t="s">
        <v>2053</v>
      </c>
      <c r="C83" s="119" t="s">
        <v>2054</v>
      </c>
      <c r="D83" s="108" t="s">
        <v>47</v>
      </c>
      <c r="E83" s="425">
        <v>790.43</v>
      </c>
      <c r="F83" s="426"/>
      <c r="G83" s="109">
        <v>11.5</v>
      </c>
      <c r="H83" s="110">
        <f t="shared" si="9"/>
        <v>9089.9449999999997</v>
      </c>
      <c r="I83" s="317"/>
      <c r="J83" s="289">
        <f>'MEDIÇÃO 02 - RANIEIRI'!J83+'BM 03 - RANIERI'!I83</f>
        <v>0</v>
      </c>
      <c r="K83" s="117">
        <f t="shared" si="4"/>
        <v>0</v>
      </c>
      <c r="L83" s="118">
        <f t="shared" si="5"/>
        <v>0</v>
      </c>
      <c r="M83" s="314">
        <f t="shared" si="10"/>
        <v>0</v>
      </c>
    </row>
    <row r="84" spans="2:15" ht="17" x14ac:dyDescent="0.3">
      <c r="B84" s="127" t="s">
        <v>2055</v>
      </c>
      <c r="C84" s="119" t="s">
        <v>2056</v>
      </c>
      <c r="D84" s="108" t="s">
        <v>47</v>
      </c>
      <c r="E84" s="425">
        <v>491.02</v>
      </c>
      <c r="F84" s="426"/>
      <c r="G84" s="109">
        <v>3.73</v>
      </c>
      <c r="H84" s="110">
        <f t="shared" si="9"/>
        <v>1831.5046</v>
      </c>
      <c r="I84" s="317"/>
      <c r="J84" s="289">
        <f>'MEDIÇÃO 02 - RANIEIRI'!J84+'BM 03 - RANIERI'!I84</f>
        <v>0</v>
      </c>
      <c r="K84" s="117">
        <f t="shared" si="4"/>
        <v>0</v>
      </c>
      <c r="L84" s="118">
        <f t="shared" si="5"/>
        <v>0</v>
      </c>
      <c r="M84" s="314">
        <f t="shared" si="10"/>
        <v>0</v>
      </c>
    </row>
    <row r="85" spans="2:15" ht="17" x14ac:dyDescent="0.3">
      <c r="B85" s="127" t="s">
        <v>2057</v>
      </c>
      <c r="C85" s="119" t="s">
        <v>2058</v>
      </c>
      <c r="D85" s="108" t="s">
        <v>47</v>
      </c>
      <c r="E85" s="425">
        <v>491.02</v>
      </c>
      <c r="F85" s="426"/>
      <c r="G85" s="109">
        <v>20.54</v>
      </c>
      <c r="H85" s="110">
        <f t="shared" si="9"/>
        <v>10085.550799999999</v>
      </c>
      <c r="I85" s="317"/>
      <c r="J85" s="289">
        <f>'MEDIÇÃO 02 - RANIEIRI'!J85+'BM 03 - RANIERI'!I85</f>
        <v>0</v>
      </c>
      <c r="K85" s="117">
        <f t="shared" si="4"/>
        <v>0</v>
      </c>
      <c r="L85" s="118">
        <f t="shared" si="5"/>
        <v>0</v>
      </c>
      <c r="M85" s="314">
        <f t="shared" si="10"/>
        <v>0</v>
      </c>
    </row>
    <row r="86" spans="2:15" ht="17" x14ac:dyDescent="0.3">
      <c r="B86" s="127" t="s">
        <v>2059</v>
      </c>
      <c r="C86" s="119" t="s">
        <v>2060</v>
      </c>
      <c r="D86" s="108" t="s">
        <v>47</v>
      </c>
      <c r="E86" s="425">
        <v>491.02</v>
      </c>
      <c r="F86" s="426"/>
      <c r="G86" s="109">
        <v>14.64</v>
      </c>
      <c r="H86" s="110">
        <f t="shared" si="9"/>
        <v>7188.5328</v>
      </c>
      <c r="I86" s="317"/>
      <c r="J86" s="289">
        <f>'MEDIÇÃO 02 - RANIEIRI'!J86+'BM 03 - RANIERI'!I86</f>
        <v>0</v>
      </c>
      <c r="K86" s="117">
        <f t="shared" si="4"/>
        <v>0</v>
      </c>
      <c r="L86" s="118">
        <f t="shared" si="5"/>
        <v>0</v>
      </c>
      <c r="M86" s="314">
        <f t="shared" si="10"/>
        <v>0</v>
      </c>
    </row>
    <row r="87" spans="2:15" s="90" customFormat="1" ht="11.5" customHeight="1" x14ac:dyDescent="0.3">
      <c r="B87" s="121" t="s">
        <v>92</v>
      </c>
      <c r="C87" s="122" t="s">
        <v>1093</v>
      </c>
      <c r="D87" s="136"/>
      <c r="E87" s="457"/>
      <c r="F87" s="458"/>
      <c r="G87" s="124"/>
      <c r="H87" s="125">
        <f>SUM(H88:H95)</f>
        <v>67996.722399999999</v>
      </c>
      <c r="I87" s="290"/>
      <c r="J87" s="126"/>
      <c r="K87" s="126"/>
      <c r="L87" s="126"/>
      <c r="M87" s="314"/>
      <c r="N87" s="76"/>
      <c r="O87" s="76"/>
    </row>
    <row r="88" spans="2:15" ht="28.75" customHeight="1" x14ac:dyDescent="0.3">
      <c r="B88" s="127" t="s">
        <v>2061</v>
      </c>
      <c r="C88" s="119" t="s">
        <v>2062</v>
      </c>
      <c r="D88" s="108" t="s">
        <v>47</v>
      </c>
      <c r="E88" s="425">
        <v>717.24</v>
      </c>
      <c r="F88" s="426"/>
      <c r="G88" s="109">
        <v>6.57</v>
      </c>
      <c r="H88" s="110">
        <f t="shared" ref="H88:H95" si="11">G88*E88</f>
        <v>4712.2668000000003</v>
      </c>
      <c r="I88" s="317"/>
      <c r="J88" s="289">
        <f>'MEDIÇÃO 02 - RANIEIRI'!J88+'BM 03 - RANIERI'!I88</f>
        <v>0</v>
      </c>
      <c r="K88" s="117">
        <f t="shared" si="4"/>
        <v>0</v>
      </c>
      <c r="L88" s="118">
        <f t="shared" si="5"/>
        <v>0</v>
      </c>
      <c r="M88" s="314">
        <f t="shared" si="10"/>
        <v>0</v>
      </c>
    </row>
    <row r="89" spans="2:15" ht="34.25" customHeight="1" x14ac:dyDescent="0.3">
      <c r="B89" s="127" t="s">
        <v>2063</v>
      </c>
      <c r="C89" s="119" t="s">
        <v>2064</v>
      </c>
      <c r="D89" s="108" t="s">
        <v>47</v>
      </c>
      <c r="E89" s="425">
        <v>717.24</v>
      </c>
      <c r="F89" s="426"/>
      <c r="G89" s="109">
        <v>32.25</v>
      </c>
      <c r="H89" s="110">
        <f t="shared" si="11"/>
        <v>23130.99</v>
      </c>
      <c r="I89" s="317"/>
      <c r="J89" s="289">
        <f>'MEDIÇÃO 02 - RANIEIRI'!J89+'BM 03 - RANIERI'!I89</f>
        <v>0</v>
      </c>
      <c r="K89" s="117">
        <f t="shared" si="4"/>
        <v>0</v>
      </c>
      <c r="L89" s="118">
        <f t="shared" si="5"/>
        <v>0</v>
      </c>
      <c r="M89" s="314">
        <f t="shared" si="10"/>
        <v>0</v>
      </c>
    </row>
    <row r="90" spans="2:15" x14ac:dyDescent="0.3">
      <c r="B90" s="127" t="s">
        <v>2065</v>
      </c>
      <c r="C90" s="119" t="s">
        <v>2066</v>
      </c>
      <c r="D90" s="108" t="s">
        <v>47</v>
      </c>
      <c r="E90" s="425">
        <v>59.83</v>
      </c>
      <c r="F90" s="426"/>
      <c r="G90" s="109">
        <v>147.85</v>
      </c>
      <c r="H90" s="110">
        <f t="shared" si="11"/>
        <v>8845.8654999999999</v>
      </c>
      <c r="I90" s="317"/>
      <c r="J90" s="289">
        <f>'MEDIÇÃO 02 - RANIEIRI'!J90+'BM 03 - RANIERI'!I90</f>
        <v>0</v>
      </c>
      <c r="K90" s="117">
        <f t="shared" si="4"/>
        <v>0</v>
      </c>
      <c r="L90" s="118">
        <f t="shared" si="5"/>
        <v>0</v>
      </c>
      <c r="M90" s="314">
        <f t="shared" si="10"/>
        <v>0</v>
      </c>
    </row>
    <row r="91" spans="2:15" ht="30.75" customHeight="1" x14ac:dyDescent="0.3">
      <c r="B91" s="127" t="s">
        <v>2067</v>
      </c>
      <c r="C91" s="119" t="s">
        <v>2068</v>
      </c>
      <c r="D91" s="108" t="s">
        <v>47</v>
      </c>
      <c r="E91" s="425">
        <v>80.44</v>
      </c>
      <c r="F91" s="426"/>
      <c r="G91" s="109">
        <v>15.22</v>
      </c>
      <c r="H91" s="110">
        <f t="shared" si="11"/>
        <v>1224.2968000000001</v>
      </c>
      <c r="I91" s="317"/>
      <c r="J91" s="289">
        <f>'MEDIÇÃO 02 - RANIEIRI'!J91+'BM 03 - RANIERI'!I91</f>
        <v>0</v>
      </c>
      <c r="K91" s="117">
        <f t="shared" ref="K91:K154" si="12">I91*G91</f>
        <v>0</v>
      </c>
      <c r="L91" s="118">
        <f t="shared" ref="L91:L154" si="13">J91*G91</f>
        <v>0</v>
      </c>
      <c r="M91" s="314">
        <f t="shared" si="10"/>
        <v>0</v>
      </c>
    </row>
    <row r="92" spans="2:15" ht="30.75" customHeight="1" x14ac:dyDescent="0.3">
      <c r="B92" s="127" t="s">
        <v>2069</v>
      </c>
      <c r="C92" s="119" t="s">
        <v>2070</v>
      </c>
      <c r="D92" s="108" t="s">
        <v>47</v>
      </c>
      <c r="E92" s="425">
        <v>30.4</v>
      </c>
      <c r="F92" s="426"/>
      <c r="G92" s="109">
        <v>297.56</v>
      </c>
      <c r="H92" s="110">
        <f t="shared" si="11"/>
        <v>9045.8240000000005</v>
      </c>
      <c r="I92" s="317"/>
      <c r="J92" s="289">
        <f>'MEDIÇÃO 02 - RANIEIRI'!J92+'BM 03 - RANIERI'!I92</f>
        <v>0</v>
      </c>
      <c r="K92" s="117">
        <f t="shared" si="12"/>
        <v>0</v>
      </c>
      <c r="L92" s="118">
        <f t="shared" si="13"/>
        <v>0</v>
      </c>
      <c r="M92" s="314">
        <f t="shared" si="10"/>
        <v>0</v>
      </c>
    </row>
    <row r="93" spans="2:15" ht="17" x14ac:dyDescent="0.3">
      <c r="B93" s="127" t="s">
        <v>2071</v>
      </c>
      <c r="C93" s="119" t="s">
        <v>2050</v>
      </c>
      <c r="D93" s="108" t="s">
        <v>47</v>
      </c>
      <c r="E93" s="425">
        <v>546.57000000000005</v>
      </c>
      <c r="F93" s="426"/>
      <c r="G93" s="109">
        <v>3.31</v>
      </c>
      <c r="H93" s="110">
        <f t="shared" si="11"/>
        <v>1809.1467000000002</v>
      </c>
      <c r="I93" s="317"/>
      <c r="J93" s="289">
        <f>'MEDIÇÃO 02 - RANIEIRI'!J93+'BM 03 - RANIERI'!I93</f>
        <v>0</v>
      </c>
      <c r="K93" s="117">
        <f t="shared" si="12"/>
        <v>0</v>
      </c>
      <c r="L93" s="118">
        <f t="shared" si="13"/>
        <v>0</v>
      </c>
      <c r="M93" s="314">
        <f t="shared" si="10"/>
        <v>0</v>
      </c>
    </row>
    <row r="94" spans="2:15" ht="17" x14ac:dyDescent="0.3">
      <c r="B94" s="127" t="s">
        <v>2072</v>
      </c>
      <c r="C94" s="119" t="s">
        <v>2073</v>
      </c>
      <c r="D94" s="108" t="s">
        <v>47</v>
      </c>
      <c r="E94" s="425">
        <v>546.57000000000005</v>
      </c>
      <c r="F94" s="426"/>
      <c r="G94" s="109">
        <v>20.54</v>
      </c>
      <c r="H94" s="110">
        <f t="shared" si="11"/>
        <v>11226.5478</v>
      </c>
      <c r="I94" s="317"/>
      <c r="J94" s="289">
        <f>'MEDIÇÃO 02 - RANIEIRI'!J94+'BM 03 - RANIERI'!I94</f>
        <v>0</v>
      </c>
      <c r="K94" s="117">
        <f t="shared" si="12"/>
        <v>0</v>
      </c>
      <c r="L94" s="118">
        <f t="shared" si="13"/>
        <v>0</v>
      </c>
      <c r="M94" s="314">
        <f t="shared" si="10"/>
        <v>0</v>
      </c>
    </row>
    <row r="95" spans="2:15" ht="17" x14ac:dyDescent="0.3">
      <c r="B95" s="127" t="s">
        <v>2074</v>
      </c>
      <c r="C95" s="119" t="s">
        <v>2054</v>
      </c>
      <c r="D95" s="108" t="s">
        <v>47</v>
      </c>
      <c r="E95" s="425">
        <v>546.57000000000005</v>
      </c>
      <c r="F95" s="426"/>
      <c r="G95" s="109">
        <v>14.64</v>
      </c>
      <c r="H95" s="110">
        <f t="shared" si="11"/>
        <v>8001.7848000000013</v>
      </c>
      <c r="I95" s="317"/>
      <c r="J95" s="289">
        <f>'MEDIÇÃO 02 - RANIEIRI'!J95+'BM 03 - RANIERI'!I95</f>
        <v>0</v>
      </c>
      <c r="K95" s="117">
        <f t="shared" si="12"/>
        <v>0</v>
      </c>
      <c r="L95" s="118">
        <f t="shared" si="13"/>
        <v>0</v>
      </c>
      <c r="M95" s="314">
        <f t="shared" si="10"/>
        <v>0</v>
      </c>
    </row>
    <row r="96" spans="2:15" s="90" customFormat="1" ht="11.5" customHeight="1" x14ac:dyDescent="0.3">
      <c r="B96" s="121" t="s">
        <v>99</v>
      </c>
      <c r="C96" s="122" t="s">
        <v>2075</v>
      </c>
      <c r="D96" s="136"/>
      <c r="E96" s="457"/>
      <c r="F96" s="458"/>
      <c r="G96" s="124"/>
      <c r="H96" s="125">
        <f>SUM(H97:H124)</f>
        <v>35834.100400000003</v>
      </c>
      <c r="I96" s="290"/>
      <c r="J96" s="126"/>
      <c r="K96" s="126"/>
      <c r="L96" s="126"/>
      <c r="M96" s="314"/>
      <c r="N96" s="76"/>
      <c r="O96" s="76"/>
    </row>
    <row r="97" spans="2:17" ht="17" x14ac:dyDescent="0.3">
      <c r="B97" s="137" t="s">
        <v>2076</v>
      </c>
      <c r="C97" s="119" t="s">
        <v>2077</v>
      </c>
      <c r="D97" s="108" t="s">
        <v>1031</v>
      </c>
      <c r="E97" s="425">
        <v>53</v>
      </c>
      <c r="F97" s="426"/>
      <c r="G97" s="109">
        <v>13.66</v>
      </c>
      <c r="H97" s="110">
        <f t="shared" ref="H97:H124" si="14">G97*E97</f>
        <v>723.98</v>
      </c>
      <c r="I97" s="317"/>
      <c r="J97" s="289">
        <f>'MEDIÇÃO 02 - RANIEIRI'!J97+'BM 03 - RANIERI'!I97</f>
        <v>0</v>
      </c>
      <c r="K97" s="117">
        <f t="shared" si="12"/>
        <v>0</v>
      </c>
      <c r="L97" s="118">
        <f t="shared" si="13"/>
        <v>0</v>
      </c>
      <c r="M97" s="314">
        <f t="shared" si="10"/>
        <v>0</v>
      </c>
    </row>
    <row r="98" spans="2:17" ht="17" x14ac:dyDescent="0.3">
      <c r="B98" s="137" t="s">
        <v>2078</v>
      </c>
      <c r="C98" s="119" t="s">
        <v>2079</v>
      </c>
      <c r="D98" s="108" t="s">
        <v>1031</v>
      </c>
      <c r="E98" s="425">
        <v>62</v>
      </c>
      <c r="F98" s="426"/>
      <c r="G98" s="109">
        <v>13.02</v>
      </c>
      <c r="H98" s="110">
        <f t="shared" si="14"/>
        <v>807.24</v>
      </c>
      <c r="I98" s="317"/>
      <c r="J98" s="289">
        <f>'MEDIÇÃO 02 - RANIEIRI'!J98+'BM 03 - RANIERI'!I98</f>
        <v>0</v>
      </c>
      <c r="K98" s="117">
        <f t="shared" si="12"/>
        <v>0</v>
      </c>
      <c r="L98" s="118">
        <f t="shared" si="13"/>
        <v>0</v>
      </c>
      <c r="M98" s="314">
        <f t="shared" si="10"/>
        <v>0</v>
      </c>
    </row>
    <row r="99" spans="2:17" ht="17" x14ac:dyDescent="0.3">
      <c r="B99" s="138" t="s">
        <v>2080</v>
      </c>
      <c r="C99" s="119" t="s">
        <v>2081</v>
      </c>
      <c r="D99" s="108" t="s">
        <v>87</v>
      </c>
      <c r="E99" s="425">
        <v>782.4</v>
      </c>
      <c r="F99" s="426"/>
      <c r="G99" s="109">
        <v>3.22</v>
      </c>
      <c r="H99" s="110">
        <f t="shared" si="14"/>
        <v>2519.328</v>
      </c>
      <c r="I99" s="317"/>
      <c r="J99" s="289">
        <f>'MEDIÇÃO 02 - RANIEIRI'!J99+'BM 03 - RANIERI'!I99</f>
        <v>0</v>
      </c>
      <c r="K99" s="117">
        <f t="shared" si="12"/>
        <v>0</v>
      </c>
      <c r="L99" s="118">
        <f t="shared" si="13"/>
        <v>0</v>
      </c>
      <c r="M99" s="314">
        <f t="shared" si="10"/>
        <v>0</v>
      </c>
    </row>
    <row r="100" spans="2:17" ht="17" x14ac:dyDescent="0.3">
      <c r="B100" s="106" t="s">
        <v>2082</v>
      </c>
      <c r="C100" s="119" t="s">
        <v>2083</v>
      </c>
      <c r="D100" s="108" t="s">
        <v>87</v>
      </c>
      <c r="E100" s="425">
        <v>895.4</v>
      </c>
      <c r="F100" s="426"/>
      <c r="G100" s="109">
        <v>4.75</v>
      </c>
      <c r="H100" s="110">
        <f t="shared" si="14"/>
        <v>4253.1499999999996</v>
      </c>
      <c r="I100" s="317"/>
      <c r="J100" s="289">
        <f>'MEDIÇÃO 02 - RANIEIRI'!J100+'BM 03 - RANIERI'!I100</f>
        <v>0</v>
      </c>
      <c r="K100" s="117">
        <f t="shared" si="12"/>
        <v>0</v>
      </c>
      <c r="L100" s="118">
        <f t="shared" si="13"/>
        <v>0</v>
      </c>
      <c r="M100" s="314">
        <f t="shared" si="10"/>
        <v>0</v>
      </c>
    </row>
    <row r="101" spans="2:17" ht="17" x14ac:dyDescent="0.3">
      <c r="B101" s="106" t="s">
        <v>2084</v>
      </c>
      <c r="C101" s="119" t="s">
        <v>2085</v>
      </c>
      <c r="D101" s="108" t="s">
        <v>87</v>
      </c>
      <c r="E101" s="425">
        <v>378.7</v>
      </c>
      <c r="F101" s="426"/>
      <c r="G101" s="109">
        <v>6.47</v>
      </c>
      <c r="H101" s="110">
        <f t="shared" si="14"/>
        <v>2450.1889999999999</v>
      </c>
      <c r="I101" s="317"/>
      <c r="J101" s="289">
        <f>'MEDIÇÃO 02 - RANIEIRI'!J101+'BM 03 - RANIERI'!I101</f>
        <v>0</v>
      </c>
      <c r="K101" s="117">
        <f t="shared" si="12"/>
        <v>0</v>
      </c>
      <c r="L101" s="118">
        <f t="shared" si="13"/>
        <v>0</v>
      </c>
      <c r="M101" s="314">
        <f t="shared" si="10"/>
        <v>0</v>
      </c>
    </row>
    <row r="102" spans="2:17" ht="17" x14ac:dyDescent="0.3">
      <c r="B102" s="106" t="s">
        <v>2086</v>
      </c>
      <c r="C102" s="119" t="s">
        <v>2087</v>
      </c>
      <c r="D102" s="108" t="s">
        <v>87</v>
      </c>
      <c r="E102" s="425">
        <v>103.6</v>
      </c>
      <c r="F102" s="426"/>
      <c r="G102" s="109">
        <v>8.0299999999999994</v>
      </c>
      <c r="H102" s="110">
        <f t="shared" si="14"/>
        <v>831.9079999999999</v>
      </c>
      <c r="I102" s="317"/>
      <c r="J102" s="289">
        <f>'MEDIÇÃO 02 - RANIEIRI'!J102+'BM 03 - RANIERI'!I102</f>
        <v>0</v>
      </c>
      <c r="K102" s="117">
        <f t="shared" si="12"/>
        <v>0</v>
      </c>
      <c r="L102" s="118">
        <f t="shared" si="13"/>
        <v>0</v>
      </c>
      <c r="M102" s="314">
        <f t="shared" si="10"/>
        <v>0</v>
      </c>
    </row>
    <row r="103" spans="2:17" ht="17" x14ac:dyDescent="0.3">
      <c r="B103" s="106" t="s">
        <v>2088</v>
      </c>
      <c r="C103" s="119" t="s">
        <v>2089</v>
      </c>
      <c r="D103" s="108" t="s">
        <v>87</v>
      </c>
      <c r="E103" s="425">
        <v>131.1</v>
      </c>
      <c r="F103" s="426"/>
      <c r="G103" s="109">
        <v>9.5</v>
      </c>
      <c r="H103" s="110">
        <f t="shared" si="14"/>
        <v>1245.45</v>
      </c>
      <c r="I103" s="317"/>
      <c r="J103" s="289">
        <f>'MEDIÇÃO 02 - RANIEIRI'!J103+'BM 03 - RANIERI'!I103</f>
        <v>0</v>
      </c>
      <c r="K103" s="117">
        <f t="shared" si="12"/>
        <v>0</v>
      </c>
      <c r="L103" s="118">
        <f t="shared" si="13"/>
        <v>0</v>
      </c>
      <c r="M103" s="314">
        <f t="shared" si="10"/>
        <v>0</v>
      </c>
    </row>
    <row r="104" spans="2:17" s="76" customFormat="1" ht="17" x14ac:dyDescent="0.3">
      <c r="B104" s="106" t="s">
        <v>2090</v>
      </c>
      <c r="C104" s="119" t="s">
        <v>2091</v>
      </c>
      <c r="D104" s="108" t="s">
        <v>87</v>
      </c>
      <c r="E104" s="425">
        <v>20.3</v>
      </c>
      <c r="F104" s="426"/>
      <c r="G104" s="109">
        <v>17.95</v>
      </c>
      <c r="H104" s="110">
        <f t="shared" si="14"/>
        <v>364.38499999999999</v>
      </c>
      <c r="I104" s="317"/>
      <c r="J104" s="289">
        <f>'MEDIÇÃO 02 - RANIEIRI'!J104+'BM 03 - RANIERI'!I104</f>
        <v>0</v>
      </c>
      <c r="K104" s="117">
        <f t="shared" si="12"/>
        <v>0</v>
      </c>
      <c r="L104" s="118">
        <f t="shared" si="13"/>
        <v>0</v>
      </c>
      <c r="M104" s="314">
        <f t="shared" si="10"/>
        <v>0</v>
      </c>
      <c r="P104" s="72"/>
      <c r="Q104" s="72"/>
    </row>
    <row r="105" spans="2:17" s="76" customFormat="1" ht="17" x14ac:dyDescent="0.3">
      <c r="B105" s="106" t="s">
        <v>2092</v>
      </c>
      <c r="C105" s="119" t="s">
        <v>2093</v>
      </c>
      <c r="D105" s="108" t="s">
        <v>87</v>
      </c>
      <c r="E105" s="425">
        <v>81.2</v>
      </c>
      <c r="F105" s="426"/>
      <c r="G105" s="109">
        <v>28.5</v>
      </c>
      <c r="H105" s="110">
        <f t="shared" si="14"/>
        <v>2314.2000000000003</v>
      </c>
      <c r="I105" s="317"/>
      <c r="J105" s="289">
        <f>'MEDIÇÃO 02 - RANIEIRI'!J105+'BM 03 - RANIERI'!I105</f>
        <v>0</v>
      </c>
      <c r="K105" s="117">
        <f t="shared" si="12"/>
        <v>0</v>
      </c>
      <c r="L105" s="118">
        <f t="shared" si="13"/>
        <v>0</v>
      </c>
      <c r="M105" s="314">
        <f t="shared" si="10"/>
        <v>0</v>
      </c>
      <c r="P105" s="72"/>
      <c r="Q105" s="72"/>
    </row>
    <row r="106" spans="2:17" s="76" customFormat="1" ht="22.75" customHeight="1" x14ac:dyDescent="0.3">
      <c r="B106" s="139">
        <v>40188</v>
      </c>
      <c r="C106" s="119" t="s">
        <v>2094</v>
      </c>
      <c r="D106" s="108" t="s">
        <v>1031</v>
      </c>
      <c r="E106" s="425">
        <v>3</v>
      </c>
      <c r="F106" s="426"/>
      <c r="G106" s="109">
        <v>111.45</v>
      </c>
      <c r="H106" s="110">
        <f t="shared" si="14"/>
        <v>334.35</v>
      </c>
      <c r="I106" s="317"/>
      <c r="J106" s="289">
        <f>'MEDIÇÃO 02 - RANIEIRI'!J106+'BM 03 - RANIERI'!I106</f>
        <v>0</v>
      </c>
      <c r="K106" s="117">
        <f t="shared" si="12"/>
        <v>0</v>
      </c>
      <c r="L106" s="118">
        <f t="shared" si="13"/>
        <v>0</v>
      </c>
      <c r="M106" s="314">
        <f t="shared" si="10"/>
        <v>0</v>
      </c>
      <c r="P106" s="72"/>
      <c r="Q106" s="72"/>
    </row>
    <row r="107" spans="2:17" s="76" customFormat="1" ht="19.75" customHeight="1" x14ac:dyDescent="0.3">
      <c r="B107" s="139">
        <v>40553</v>
      </c>
      <c r="C107" s="119" t="s">
        <v>2095</v>
      </c>
      <c r="D107" s="108" t="s">
        <v>1031</v>
      </c>
      <c r="E107" s="425">
        <v>27</v>
      </c>
      <c r="F107" s="426"/>
      <c r="G107" s="109">
        <v>18.420000000000002</v>
      </c>
      <c r="H107" s="110">
        <f t="shared" si="14"/>
        <v>497.34000000000003</v>
      </c>
      <c r="I107" s="317"/>
      <c r="J107" s="289">
        <f>'MEDIÇÃO 02 - RANIEIRI'!J107+'BM 03 - RANIERI'!I107</f>
        <v>0</v>
      </c>
      <c r="K107" s="117">
        <f t="shared" si="12"/>
        <v>0</v>
      </c>
      <c r="L107" s="118">
        <f t="shared" si="13"/>
        <v>0</v>
      </c>
      <c r="M107" s="314">
        <f t="shared" si="10"/>
        <v>0</v>
      </c>
      <c r="P107" s="72"/>
      <c r="Q107" s="72"/>
    </row>
    <row r="108" spans="2:17" s="76" customFormat="1" ht="19.25" customHeight="1" x14ac:dyDescent="0.3">
      <c r="B108" s="139">
        <v>40918</v>
      </c>
      <c r="C108" s="119" t="s">
        <v>2096</v>
      </c>
      <c r="D108" s="108" t="s">
        <v>1031</v>
      </c>
      <c r="E108" s="425">
        <v>1</v>
      </c>
      <c r="F108" s="426"/>
      <c r="G108" s="109">
        <v>23.97</v>
      </c>
      <c r="H108" s="110">
        <f t="shared" si="14"/>
        <v>23.97</v>
      </c>
      <c r="I108" s="317"/>
      <c r="J108" s="289">
        <f>'MEDIÇÃO 02 - RANIEIRI'!J108+'BM 03 - RANIERI'!I108</f>
        <v>0</v>
      </c>
      <c r="K108" s="117">
        <f t="shared" si="12"/>
        <v>0</v>
      </c>
      <c r="L108" s="118">
        <f t="shared" si="13"/>
        <v>0</v>
      </c>
      <c r="M108" s="314">
        <f t="shared" si="10"/>
        <v>0</v>
      </c>
      <c r="P108" s="72"/>
      <c r="Q108" s="72"/>
    </row>
    <row r="109" spans="2:17" s="76" customFormat="1" ht="21.65" customHeight="1" x14ac:dyDescent="0.3">
      <c r="B109" s="139">
        <v>41284</v>
      </c>
      <c r="C109" s="119" t="s">
        <v>2097</v>
      </c>
      <c r="D109" s="108" t="s">
        <v>1031</v>
      </c>
      <c r="E109" s="425">
        <v>1</v>
      </c>
      <c r="F109" s="426"/>
      <c r="G109" s="109">
        <v>195</v>
      </c>
      <c r="H109" s="110">
        <f t="shared" si="14"/>
        <v>195</v>
      </c>
      <c r="I109" s="317"/>
      <c r="J109" s="289">
        <f>'MEDIÇÃO 02 - RANIEIRI'!J109+'BM 03 - RANIERI'!I109</f>
        <v>0</v>
      </c>
      <c r="K109" s="117">
        <f t="shared" si="12"/>
        <v>0</v>
      </c>
      <c r="L109" s="118">
        <f t="shared" si="13"/>
        <v>0</v>
      </c>
      <c r="M109" s="314">
        <f t="shared" si="10"/>
        <v>0</v>
      </c>
      <c r="P109" s="72"/>
      <c r="Q109" s="72"/>
    </row>
    <row r="110" spans="2:17" s="76" customFormat="1" ht="19.5" customHeight="1" x14ac:dyDescent="0.3">
      <c r="B110" s="139">
        <v>41649</v>
      </c>
      <c r="C110" s="107" t="s">
        <v>2098</v>
      </c>
      <c r="D110" s="108" t="s">
        <v>1031</v>
      </c>
      <c r="E110" s="425">
        <v>28</v>
      </c>
      <c r="F110" s="426"/>
      <c r="G110" s="109">
        <v>30.46</v>
      </c>
      <c r="H110" s="110">
        <f t="shared" si="14"/>
        <v>852.88</v>
      </c>
      <c r="I110" s="317"/>
      <c r="J110" s="289">
        <f>'MEDIÇÃO 02 - RANIEIRI'!J110+'BM 03 - RANIERI'!I110</f>
        <v>0</v>
      </c>
      <c r="K110" s="117">
        <f t="shared" si="12"/>
        <v>0</v>
      </c>
      <c r="L110" s="118">
        <f t="shared" si="13"/>
        <v>0</v>
      </c>
      <c r="M110" s="314">
        <f t="shared" si="10"/>
        <v>0</v>
      </c>
      <c r="P110" s="72"/>
      <c r="Q110" s="72"/>
    </row>
    <row r="111" spans="2:17" s="76" customFormat="1" ht="19.5" customHeight="1" x14ac:dyDescent="0.3">
      <c r="B111" s="139">
        <v>42014</v>
      </c>
      <c r="C111" s="119" t="s">
        <v>2099</v>
      </c>
      <c r="D111" s="108" t="s">
        <v>1031</v>
      </c>
      <c r="E111" s="425">
        <v>1</v>
      </c>
      <c r="F111" s="426"/>
      <c r="G111" s="109">
        <v>82.48</v>
      </c>
      <c r="H111" s="110">
        <f t="shared" si="14"/>
        <v>82.48</v>
      </c>
      <c r="I111" s="317"/>
      <c r="J111" s="289">
        <f>'MEDIÇÃO 02 - RANIEIRI'!J111+'BM 03 - RANIERI'!I111</f>
        <v>0</v>
      </c>
      <c r="K111" s="117">
        <f t="shared" si="12"/>
        <v>0</v>
      </c>
      <c r="L111" s="118">
        <f t="shared" si="13"/>
        <v>0</v>
      </c>
      <c r="M111" s="314">
        <f t="shared" si="10"/>
        <v>0</v>
      </c>
      <c r="P111" s="72"/>
      <c r="Q111" s="72"/>
    </row>
    <row r="112" spans="2:17" s="76" customFormat="1" ht="23.4" customHeight="1" x14ac:dyDescent="0.3">
      <c r="B112" s="120">
        <v>42379</v>
      </c>
      <c r="C112" s="119" t="s">
        <v>2100</v>
      </c>
      <c r="D112" s="108" t="s">
        <v>1031</v>
      </c>
      <c r="E112" s="425">
        <v>56</v>
      </c>
      <c r="F112" s="426"/>
      <c r="G112" s="109">
        <v>32.119999999999997</v>
      </c>
      <c r="H112" s="110">
        <f t="shared" si="14"/>
        <v>1798.7199999999998</v>
      </c>
      <c r="I112" s="317"/>
      <c r="J112" s="289">
        <f>'MEDIÇÃO 02 - RANIEIRI'!J112+'BM 03 - RANIERI'!I112</f>
        <v>0</v>
      </c>
      <c r="K112" s="117">
        <f t="shared" si="12"/>
        <v>0</v>
      </c>
      <c r="L112" s="118">
        <f t="shared" si="13"/>
        <v>0</v>
      </c>
      <c r="M112" s="314">
        <f t="shared" si="10"/>
        <v>0</v>
      </c>
      <c r="P112" s="72"/>
      <c r="Q112" s="72"/>
    </row>
    <row r="113" spans="2:17" s="76" customFormat="1" ht="21.65" customHeight="1" x14ac:dyDescent="0.3">
      <c r="B113" s="120">
        <v>42745</v>
      </c>
      <c r="C113" s="119" t="s">
        <v>2101</v>
      </c>
      <c r="D113" s="108" t="s">
        <v>1031</v>
      </c>
      <c r="E113" s="425">
        <v>17</v>
      </c>
      <c r="F113" s="426"/>
      <c r="G113" s="109">
        <v>34.869999999999997</v>
      </c>
      <c r="H113" s="110">
        <f t="shared" si="14"/>
        <v>592.79</v>
      </c>
      <c r="I113" s="317"/>
      <c r="J113" s="289">
        <f>'MEDIÇÃO 02 - RANIEIRI'!J113+'BM 03 - RANIERI'!I113</f>
        <v>0</v>
      </c>
      <c r="K113" s="117">
        <f t="shared" si="12"/>
        <v>0</v>
      </c>
      <c r="L113" s="118">
        <f t="shared" si="13"/>
        <v>0</v>
      </c>
      <c r="M113" s="314">
        <f t="shared" si="10"/>
        <v>0</v>
      </c>
      <c r="P113" s="72"/>
      <c r="Q113" s="72"/>
    </row>
    <row r="114" spans="2:17" s="76" customFormat="1" ht="22.75" customHeight="1" x14ac:dyDescent="0.3">
      <c r="B114" s="120">
        <v>43110</v>
      </c>
      <c r="C114" s="119" t="s">
        <v>2102</v>
      </c>
      <c r="D114" s="108" t="s">
        <v>1031</v>
      </c>
      <c r="E114" s="425">
        <v>2</v>
      </c>
      <c r="F114" s="426"/>
      <c r="G114" s="109">
        <v>36.909999999999997</v>
      </c>
      <c r="H114" s="110">
        <f t="shared" si="14"/>
        <v>73.819999999999993</v>
      </c>
      <c r="I114" s="317"/>
      <c r="J114" s="289">
        <f>'MEDIÇÃO 02 - RANIEIRI'!J114+'BM 03 - RANIERI'!I114</f>
        <v>0</v>
      </c>
      <c r="K114" s="117">
        <f t="shared" si="12"/>
        <v>0</v>
      </c>
      <c r="L114" s="118">
        <f t="shared" si="13"/>
        <v>0</v>
      </c>
      <c r="M114" s="314">
        <f t="shared" si="10"/>
        <v>0</v>
      </c>
      <c r="P114" s="72"/>
      <c r="Q114" s="72"/>
    </row>
    <row r="115" spans="2:17" s="76" customFormat="1" ht="28.25" customHeight="1" x14ac:dyDescent="0.3">
      <c r="B115" s="120">
        <v>43475</v>
      </c>
      <c r="C115" s="119" t="s">
        <v>2103</v>
      </c>
      <c r="D115" s="108" t="s">
        <v>87</v>
      </c>
      <c r="E115" s="425">
        <v>586.6</v>
      </c>
      <c r="F115" s="426"/>
      <c r="G115" s="109">
        <v>11.44</v>
      </c>
      <c r="H115" s="110">
        <f t="shared" si="14"/>
        <v>6710.7039999999997</v>
      </c>
      <c r="I115" s="317"/>
      <c r="J115" s="289">
        <f>'MEDIÇÃO 02 - RANIEIRI'!J115+'BM 03 - RANIERI'!I115</f>
        <v>0</v>
      </c>
      <c r="K115" s="117">
        <f t="shared" si="12"/>
        <v>0</v>
      </c>
      <c r="L115" s="118">
        <f t="shared" si="13"/>
        <v>0</v>
      </c>
      <c r="M115" s="314">
        <f t="shared" si="10"/>
        <v>0</v>
      </c>
      <c r="P115" s="72"/>
      <c r="Q115" s="72"/>
    </row>
    <row r="116" spans="2:17" s="76" customFormat="1" ht="29.4" customHeight="1" x14ac:dyDescent="0.3">
      <c r="B116" s="120">
        <v>43840</v>
      </c>
      <c r="C116" s="119" t="s">
        <v>2104</v>
      </c>
      <c r="D116" s="108" t="s">
        <v>87</v>
      </c>
      <c r="E116" s="425">
        <v>18.2</v>
      </c>
      <c r="F116" s="426"/>
      <c r="G116" s="109">
        <v>10.38</v>
      </c>
      <c r="H116" s="110">
        <f t="shared" si="14"/>
        <v>188.916</v>
      </c>
      <c r="I116" s="317"/>
      <c r="J116" s="289">
        <f>'MEDIÇÃO 02 - RANIEIRI'!J116+'BM 03 - RANIERI'!I116</f>
        <v>0</v>
      </c>
      <c r="K116" s="117">
        <f t="shared" si="12"/>
        <v>0</v>
      </c>
      <c r="L116" s="118">
        <f t="shared" si="13"/>
        <v>0</v>
      </c>
      <c r="M116" s="314">
        <f t="shared" si="10"/>
        <v>0</v>
      </c>
      <c r="P116" s="72"/>
      <c r="Q116" s="72"/>
    </row>
    <row r="117" spans="2:17" s="76" customFormat="1" ht="27.65" customHeight="1" x14ac:dyDescent="0.3">
      <c r="B117" s="120">
        <v>44206</v>
      </c>
      <c r="C117" s="119" t="s">
        <v>2105</v>
      </c>
      <c r="D117" s="108" t="s">
        <v>87</v>
      </c>
      <c r="E117" s="425">
        <v>32.6</v>
      </c>
      <c r="F117" s="426"/>
      <c r="G117" s="109">
        <v>21.08</v>
      </c>
      <c r="H117" s="110">
        <f t="shared" si="14"/>
        <v>687.20799999999997</v>
      </c>
      <c r="I117" s="317"/>
      <c r="J117" s="289">
        <f>'MEDIÇÃO 02 - RANIEIRI'!J117+'BM 03 - RANIERI'!I117</f>
        <v>0</v>
      </c>
      <c r="K117" s="117">
        <f t="shared" si="12"/>
        <v>0</v>
      </c>
      <c r="L117" s="118">
        <f t="shared" si="13"/>
        <v>0</v>
      </c>
      <c r="M117" s="314">
        <f t="shared" si="10"/>
        <v>0</v>
      </c>
      <c r="P117" s="72"/>
      <c r="Q117" s="72"/>
    </row>
    <row r="118" spans="2:17" s="76" customFormat="1" ht="31.25" customHeight="1" x14ac:dyDescent="0.3">
      <c r="B118" s="120">
        <v>44571</v>
      </c>
      <c r="C118" s="119" t="s">
        <v>2106</v>
      </c>
      <c r="D118" s="108" t="s">
        <v>87</v>
      </c>
      <c r="E118" s="425">
        <v>3.91</v>
      </c>
      <c r="F118" s="426"/>
      <c r="G118" s="109">
        <v>32.64</v>
      </c>
      <c r="H118" s="110">
        <f t="shared" si="14"/>
        <v>127.62240000000001</v>
      </c>
      <c r="I118" s="317"/>
      <c r="J118" s="289">
        <f>'MEDIÇÃO 02 - RANIEIRI'!J118+'BM 03 - RANIERI'!I118</f>
        <v>0</v>
      </c>
      <c r="K118" s="117">
        <f t="shared" si="12"/>
        <v>0</v>
      </c>
      <c r="L118" s="118">
        <f t="shared" si="13"/>
        <v>0</v>
      </c>
      <c r="M118" s="314">
        <f t="shared" si="10"/>
        <v>0</v>
      </c>
      <c r="P118" s="72"/>
      <c r="Q118" s="72"/>
    </row>
    <row r="119" spans="2:17" s="76" customFormat="1" ht="31.25" customHeight="1" x14ac:dyDescent="0.3">
      <c r="B119" s="120">
        <v>44936</v>
      </c>
      <c r="C119" s="119" t="s">
        <v>2107</v>
      </c>
      <c r="D119" s="108" t="s">
        <v>87</v>
      </c>
      <c r="E119" s="425">
        <v>1</v>
      </c>
      <c r="F119" s="426"/>
      <c r="G119" s="109">
        <v>10.91</v>
      </c>
      <c r="H119" s="110">
        <f t="shared" si="14"/>
        <v>10.91</v>
      </c>
      <c r="I119" s="317"/>
      <c r="J119" s="289">
        <f>'MEDIÇÃO 02 - RANIEIRI'!J119+'BM 03 - RANIERI'!I119</f>
        <v>0</v>
      </c>
      <c r="K119" s="117">
        <f t="shared" si="12"/>
        <v>0</v>
      </c>
      <c r="L119" s="118">
        <f t="shared" si="13"/>
        <v>0</v>
      </c>
      <c r="M119" s="314">
        <f t="shared" si="10"/>
        <v>0</v>
      </c>
      <c r="P119" s="72"/>
      <c r="Q119" s="72"/>
    </row>
    <row r="120" spans="2:17" ht="31.25" customHeight="1" x14ac:dyDescent="0.3">
      <c r="B120" s="120">
        <v>45301</v>
      </c>
      <c r="C120" s="119" t="s">
        <v>2108</v>
      </c>
      <c r="D120" s="108" t="s">
        <v>1031</v>
      </c>
      <c r="E120" s="425">
        <v>17</v>
      </c>
      <c r="F120" s="426"/>
      <c r="G120" s="109">
        <v>115.4</v>
      </c>
      <c r="H120" s="110">
        <f t="shared" si="14"/>
        <v>1961.8000000000002</v>
      </c>
      <c r="I120" s="317"/>
      <c r="J120" s="289">
        <f>'MEDIÇÃO 02 - RANIEIRI'!J120+'BM 03 - RANIERI'!I120</f>
        <v>0</v>
      </c>
      <c r="K120" s="117">
        <f t="shared" si="12"/>
        <v>0</v>
      </c>
      <c r="L120" s="118">
        <f t="shared" si="13"/>
        <v>0</v>
      </c>
      <c r="M120" s="314">
        <f t="shared" si="10"/>
        <v>0</v>
      </c>
    </row>
    <row r="121" spans="2:17" ht="25.75" customHeight="1" x14ac:dyDescent="0.3">
      <c r="B121" s="120">
        <v>45667</v>
      </c>
      <c r="C121" s="119" t="s">
        <v>2109</v>
      </c>
      <c r="D121" s="108" t="s">
        <v>1031</v>
      </c>
      <c r="E121" s="425">
        <v>45</v>
      </c>
      <c r="F121" s="426"/>
      <c r="G121" s="109">
        <v>39.58</v>
      </c>
      <c r="H121" s="110">
        <f t="shared" si="14"/>
        <v>1781.1</v>
      </c>
      <c r="I121" s="317"/>
      <c r="J121" s="289">
        <f>'MEDIÇÃO 02 - RANIEIRI'!J121+'BM 03 - RANIERI'!I121</f>
        <v>0</v>
      </c>
      <c r="K121" s="117">
        <f t="shared" si="12"/>
        <v>0</v>
      </c>
      <c r="L121" s="118">
        <f t="shared" si="13"/>
        <v>0</v>
      </c>
      <c r="M121" s="314">
        <f t="shared" si="10"/>
        <v>0</v>
      </c>
    </row>
    <row r="122" spans="2:17" ht="31.25" customHeight="1" x14ac:dyDescent="0.3">
      <c r="B122" s="120">
        <v>46032</v>
      </c>
      <c r="C122" s="119" t="s">
        <v>2110</v>
      </c>
      <c r="D122" s="108" t="s">
        <v>1031</v>
      </c>
      <c r="E122" s="425">
        <v>1</v>
      </c>
      <c r="F122" s="426"/>
      <c r="G122" s="109">
        <v>1901.96</v>
      </c>
      <c r="H122" s="110">
        <f t="shared" si="14"/>
        <v>1901.96</v>
      </c>
      <c r="I122" s="317"/>
      <c r="J122" s="289">
        <f>'MEDIÇÃO 02 - RANIEIRI'!J122+'BM 03 - RANIERI'!I122</f>
        <v>0</v>
      </c>
      <c r="K122" s="117">
        <f t="shared" si="12"/>
        <v>0</v>
      </c>
      <c r="L122" s="118">
        <f t="shared" si="13"/>
        <v>0</v>
      </c>
      <c r="M122" s="314">
        <f t="shared" si="10"/>
        <v>0</v>
      </c>
    </row>
    <row r="123" spans="2:17" ht="19.5" customHeight="1" x14ac:dyDescent="0.3">
      <c r="B123" s="139">
        <v>46397</v>
      </c>
      <c r="C123" s="107" t="s">
        <v>2111</v>
      </c>
      <c r="D123" s="108" t="s">
        <v>1031</v>
      </c>
      <c r="E123" s="425">
        <v>1</v>
      </c>
      <c r="F123" s="426"/>
      <c r="G123" s="109">
        <v>1117.45</v>
      </c>
      <c r="H123" s="110">
        <f t="shared" si="14"/>
        <v>1117.45</v>
      </c>
      <c r="I123" s="317"/>
      <c r="J123" s="289">
        <f>'MEDIÇÃO 02 - RANIEIRI'!J123+'BM 03 - RANIERI'!I123</f>
        <v>0</v>
      </c>
      <c r="K123" s="117">
        <f t="shared" si="12"/>
        <v>0</v>
      </c>
      <c r="L123" s="118">
        <f t="shared" si="13"/>
        <v>0</v>
      </c>
      <c r="M123" s="314">
        <f t="shared" si="10"/>
        <v>0</v>
      </c>
    </row>
    <row r="124" spans="2:17" ht="30" customHeight="1" x14ac:dyDescent="0.3">
      <c r="B124" s="139">
        <v>46762</v>
      </c>
      <c r="C124" s="119" t="s">
        <v>2112</v>
      </c>
      <c r="D124" s="108" t="s">
        <v>1031</v>
      </c>
      <c r="E124" s="425">
        <v>3</v>
      </c>
      <c r="F124" s="426"/>
      <c r="G124" s="109">
        <v>461.75</v>
      </c>
      <c r="H124" s="110">
        <f t="shared" si="14"/>
        <v>1385.25</v>
      </c>
      <c r="I124" s="317"/>
      <c r="J124" s="289">
        <f>'MEDIÇÃO 02 - RANIEIRI'!J124+'BM 03 - RANIERI'!I124</f>
        <v>0</v>
      </c>
      <c r="K124" s="117">
        <f t="shared" si="12"/>
        <v>0</v>
      </c>
      <c r="L124" s="118">
        <f t="shared" si="13"/>
        <v>0</v>
      </c>
      <c r="M124" s="314">
        <f t="shared" si="10"/>
        <v>0</v>
      </c>
    </row>
    <row r="125" spans="2:17" s="90" customFormat="1" ht="9" customHeight="1" x14ac:dyDescent="0.3">
      <c r="B125" s="135" t="s">
        <v>112</v>
      </c>
      <c r="C125" s="122" t="s">
        <v>2113</v>
      </c>
      <c r="D125" s="123"/>
      <c r="E125" s="457"/>
      <c r="F125" s="458"/>
      <c r="G125" s="124"/>
      <c r="H125" s="125">
        <f>H126+H127+H128+H129+H130+H131+H132+H133</f>
        <v>253598.34640000001</v>
      </c>
      <c r="I125" s="290"/>
      <c r="J125" s="126"/>
      <c r="K125" s="126"/>
      <c r="L125" s="126"/>
      <c r="M125" s="314"/>
      <c r="N125" s="76"/>
      <c r="O125" s="76"/>
    </row>
    <row r="126" spans="2:17" ht="19.5" customHeight="1" x14ac:dyDescent="0.3">
      <c r="B126" s="106" t="s">
        <v>2114</v>
      </c>
      <c r="C126" s="119" t="s">
        <v>2115</v>
      </c>
      <c r="D126" s="108" t="s">
        <v>101</v>
      </c>
      <c r="E126" s="425">
        <v>34.950000000000003</v>
      </c>
      <c r="F126" s="426"/>
      <c r="G126" s="109">
        <v>635</v>
      </c>
      <c r="H126" s="110">
        <f t="shared" ref="H126:H133" si="15">G126*E126</f>
        <v>22193.25</v>
      </c>
      <c r="I126" s="317"/>
      <c r="J126" s="289">
        <f>'MEDIÇÃO 02 - RANIEIRI'!J126+'BM 03 - RANIERI'!I126</f>
        <v>0</v>
      </c>
      <c r="K126" s="117">
        <f t="shared" si="12"/>
        <v>0</v>
      </c>
      <c r="L126" s="118">
        <f t="shared" si="13"/>
        <v>0</v>
      </c>
      <c r="M126" s="314">
        <f t="shared" si="10"/>
        <v>0</v>
      </c>
    </row>
    <row r="127" spans="2:17" ht="45" customHeight="1" x14ac:dyDescent="0.3">
      <c r="B127" s="115" t="s">
        <v>2116</v>
      </c>
      <c r="C127" s="119" t="s">
        <v>2117</v>
      </c>
      <c r="D127" s="108" t="s">
        <v>47</v>
      </c>
      <c r="E127" s="425">
        <v>698.86</v>
      </c>
      <c r="F127" s="426"/>
      <c r="G127" s="109">
        <v>44</v>
      </c>
      <c r="H127" s="110">
        <f t="shared" si="15"/>
        <v>30749.84</v>
      </c>
      <c r="I127" s="317"/>
      <c r="J127" s="289">
        <f>'MEDIÇÃO 02 - RANIEIRI'!J127+'BM 03 - RANIERI'!I127</f>
        <v>0</v>
      </c>
      <c r="K127" s="117">
        <f t="shared" si="12"/>
        <v>0</v>
      </c>
      <c r="L127" s="118">
        <f t="shared" si="13"/>
        <v>0</v>
      </c>
      <c r="M127" s="314">
        <f t="shared" si="10"/>
        <v>0</v>
      </c>
    </row>
    <row r="128" spans="2:17" ht="33.5" customHeight="1" x14ac:dyDescent="0.3">
      <c r="B128" s="106" t="s">
        <v>2118</v>
      </c>
      <c r="C128" s="119" t="s">
        <v>2119</v>
      </c>
      <c r="D128" s="108" t="s">
        <v>47</v>
      </c>
      <c r="E128" s="425">
        <v>542.02</v>
      </c>
      <c r="F128" s="426"/>
      <c r="G128" s="109">
        <v>174</v>
      </c>
      <c r="H128" s="110">
        <f t="shared" si="15"/>
        <v>94311.48</v>
      </c>
      <c r="I128" s="317"/>
      <c r="J128" s="289">
        <f>'MEDIÇÃO 02 - RANIEIRI'!J128+'BM 03 - RANIERI'!I128</f>
        <v>0</v>
      </c>
      <c r="K128" s="117">
        <f t="shared" si="12"/>
        <v>0</v>
      </c>
      <c r="L128" s="118">
        <f t="shared" si="13"/>
        <v>0</v>
      </c>
      <c r="M128" s="314">
        <f t="shared" si="10"/>
        <v>0</v>
      </c>
    </row>
    <row r="129" spans="2:15" ht="33.5" customHeight="1" x14ac:dyDescent="0.3">
      <c r="B129" s="106" t="s">
        <v>2120</v>
      </c>
      <c r="C129" s="119" t="s">
        <v>2070</v>
      </c>
      <c r="D129" s="108" t="s">
        <v>47</v>
      </c>
      <c r="E129" s="425">
        <v>156.84</v>
      </c>
      <c r="F129" s="426"/>
      <c r="G129" s="109">
        <v>310</v>
      </c>
      <c r="H129" s="110">
        <f t="shared" si="15"/>
        <v>48620.4</v>
      </c>
      <c r="I129" s="317"/>
      <c r="J129" s="289">
        <f>'MEDIÇÃO 02 - RANIEIRI'!J129+'BM 03 - RANIERI'!I129</f>
        <v>0</v>
      </c>
      <c r="K129" s="117">
        <f t="shared" si="12"/>
        <v>0</v>
      </c>
      <c r="L129" s="118">
        <f t="shared" si="13"/>
        <v>0</v>
      </c>
      <c r="M129" s="314">
        <f t="shared" si="10"/>
        <v>0</v>
      </c>
    </row>
    <row r="130" spans="2:15" ht="33.25" customHeight="1" x14ac:dyDescent="0.3">
      <c r="B130" s="106" t="s">
        <v>2121</v>
      </c>
      <c r="C130" s="119" t="s">
        <v>2122</v>
      </c>
      <c r="D130" s="108" t="s">
        <v>47</v>
      </c>
      <c r="E130" s="425">
        <v>537</v>
      </c>
      <c r="F130" s="426"/>
      <c r="G130" s="109">
        <v>60.1</v>
      </c>
      <c r="H130" s="110">
        <f t="shared" si="15"/>
        <v>32273.7</v>
      </c>
      <c r="I130" s="317"/>
      <c r="J130" s="289">
        <f>'MEDIÇÃO 02 - RANIEIRI'!J130+'BM 03 - RANIERI'!I130</f>
        <v>0</v>
      </c>
      <c r="K130" s="117">
        <f t="shared" si="12"/>
        <v>0</v>
      </c>
      <c r="L130" s="118">
        <f t="shared" si="13"/>
        <v>0</v>
      </c>
      <c r="M130" s="314">
        <f t="shared" si="10"/>
        <v>0</v>
      </c>
    </row>
    <row r="131" spans="2:15" ht="39" customHeight="1" x14ac:dyDescent="0.3">
      <c r="B131" s="106" t="s">
        <v>2123</v>
      </c>
      <c r="C131" s="107" t="s">
        <v>2124</v>
      </c>
      <c r="D131" s="108" t="s">
        <v>87</v>
      </c>
      <c r="E131" s="425">
        <v>211.06</v>
      </c>
      <c r="F131" s="426"/>
      <c r="G131" s="109">
        <v>51.44</v>
      </c>
      <c r="H131" s="110">
        <f t="shared" si="15"/>
        <v>10856.9264</v>
      </c>
      <c r="I131" s="317"/>
      <c r="J131" s="289">
        <f>'MEDIÇÃO 02 - RANIEIRI'!J131+'BM 03 - RANIERI'!I131</f>
        <v>0</v>
      </c>
      <c r="K131" s="117">
        <f t="shared" si="12"/>
        <v>0</v>
      </c>
      <c r="L131" s="118">
        <f t="shared" si="13"/>
        <v>0</v>
      </c>
      <c r="M131" s="314">
        <f t="shared" si="10"/>
        <v>0</v>
      </c>
    </row>
    <row r="132" spans="2:15" ht="37.25" customHeight="1" x14ac:dyDescent="0.3">
      <c r="B132" s="106" t="s">
        <v>2125</v>
      </c>
      <c r="C132" s="107" t="s">
        <v>2124</v>
      </c>
      <c r="D132" s="108" t="s">
        <v>87</v>
      </c>
      <c r="E132" s="425">
        <v>31.6</v>
      </c>
      <c r="F132" s="426"/>
      <c r="G132" s="109">
        <v>51</v>
      </c>
      <c r="H132" s="110">
        <f t="shared" si="15"/>
        <v>1611.6000000000001</v>
      </c>
      <c r="I132" s="317"/>
      <c r="J132" s="289">
        <f>'MEDIÇÃO 02 - RANIEIRI'!J132+'BM 03 - RANIERI'!I132</f>
        <v>0</v>
      </c>
      <c r="K132" s="117">
        <f t="shared" si="12"/>
        <v>0</v>
      </c>
      <c r="L132" s="118">
        <f t="shared" si="13"/>
        <v>0</v>
      </c>
      <c r="M132" s="314">
        <f t="shared" si="10"/>
        <v>0</v>
      </c>
    </row>
    <row r="133" spans="2:15" ht="30" customHeight="1" x14ac:dyDescent="0.3">
      <c r="B133" s="106" t="s">
        <v>2126</v>
      </c>
      <c r="C133" s="119" t="s">
        <v>2127</v>
      </c>
      <c r="D133" s="108" t="s">
        <v>47</v>
      </c>
      <c r="E133" s="425">
        <v>190.2</v>
      </c>
      <c r="F133" s="426"/>
      <c r="G133" s="109">
        <v>68.25</v>
      </c>
      <c r="H133" s="110">
        <f t="shared" si="15"/>
        <v>12981.15</v>
      </c>
      <c r="I133" s="317"/>
      <c r="J133" s="289">
        <f>'MEDIÇÃO 02 - RANIEIRI'!J133+'BM 03 - RANIERI'!I133</f>
        <v>0</v>
      </c>
      <c r="K133" s="117">
        <f t="shared" si="12"/>
        <v>0</v>
      </c>
      <c r="L133" s="118">
        <f t="shared" si="13"/>
        <v>0</v>
      </c>
      <c r="M133" s="314">
        <f t="shared" si="10"/>
        <v>0</v>
      </c>
    </row>
    <row r="134" spans="2:15" s="90" customFormat="1" ht="11.75" customHeight="1" x14ac:dyDescent="0.3">
      <c r="B134" s="135" t="s">
        <v>1381</v>
      </c>
      <c r="C134" s="122" t="s">
        <v>2128</v>
      </c>
      <c r="D134" s="123"/>
      <c r="E134" s="457"/>
      <c r="F134" s="458"/>
      <c r="G134" s="124"/>
      <c r="H134" s="125">
        <f>H135+H136+H137+H138+H139+H140+H141+H142+H143+H144+H145</f>
        <v>137519.22820000001</v>
      </c>
      <c r="I134" s="290"/>
      <c r="J134" s="126"/>
      <c r="K134" s="126"/>
      <c r="L134" s="126"/>
      <c r="M134" s="314"/>
      <c r="N134" s="76"/>
      <c r="O134" s="76"/>
    </row>
    <row r="135" spans="2:15" ht="35.25" customHeight="1" x14ac:dyDescent="0.3">
      <c r="B135" s="106" t="s">
        <v>2129</v>
      </c>
      <c r="C135" s="107" t="s">
        <v>2130</v>
      </c>
      <c r="D135" s="108" t="s">
        <v>47</v>
      </c>
      <c r="E135" s="425">
        <v>220.02</v>
      </c>
      <c r="F135" s="426"/>
      <c r="G135" s="109">
        <v>66.5</v>
      </c>
      <c r="H135" s="110">
        <f t="shared" ref="H135:H145" si="16">G135*E135</f>
        <v>14631.33</v>
      </c>
      <c r="I135" s="317"/>
      <c r="J135" s="289">
        <f>'MEDIÇÃO 02 - RANIEIRI'!J135+'BM 03 - RANIERI'!I135</f>
        <v>0</v>
      </c>
      <c r="K135" s="117">
        <f t="shared" si="12"/>
        <v>0</v>
      </c>
      <c r="L135" s="118">
        <f t="shared" si="13"/>
        <v>0</v>
      </c>
      <c r="M135" s="314">
        <f t="shared" si="10"/>
        <v>0</v>
      </c>
    </row>
    <row r="136" spans="2:15" ht="35.25" customHeight="1" x14ac:dyDescent="0.3">
      <c r="B136" s="106" t="s">
        <v>2131</v>
      </c>
      <c r="C136" s="119" t="s">
        <v>2132</v>
      </c>
      <c r="D136" s="108" t="s">
        <v>47</v>
      </c>
      <c r="E136" s="425">
        <v>107.02</v>
      </c>
      <c r="F136" s="426"/>
      <c r="G136" s="109">
        <v>112.45</v>
      </c>
      <c r="H136" s="110">
        <f t="shared" si="16"/>
        <v>12034.398999999999</v>
      </c>
      <c r="I136" s="317"/>
      <c r="J136" s="289">
        <f>'MEDIÇÃO 02 - RANIEIRI'!J136+'BM 03 - RANIERI'!I136</f>
        <v>0</v>
      </c>
      <c r="K136" s="117">
        <f t="shared" si="12"/>
        <v>0</v>
      </c>
      <c r="L136" s="118">
        <f t="shared" si="13"/>
        <v>0</v>
      </c>
      <c r="M136" s="314">
        <f t="shared" si="10"/>
        <v>0</v>
      </c>
    </row>
    <row r="137" spans="2:15" ht="25.75" customHeight="1" x14ac:dyDescent="0.3">
      <c r="B137" s="106" t="s">
        <v>2133</v>
      </c>
      <c r="C137" s="119" t="s">
        <v>2134</v>
      </c>
      <c r="D137" s="108" t="s">
        <v>47</v>
      </c>
      <c r="E137" s="425">
        <v>107.02</v>
      </c>
      <c r="F137" s="426"/>
      <c r="G137" s="109">
        <v>50.68</v>
      </c>
      <c r="H137" s="110">
        <f t="shared" si="16"/>
        <v>5423.7735999999995</v>
      </c>
      <c r="I137" s="317"/>
      <c r="J137" s="289">
        <f>'MEDIÇÃO 02 - RANIEIRI'!J137+'BM 03 - RANIERI'!I137</f>
        <v>0</v>
      </c>
      <c r="K137" s="117">
        <f t="shared" si="12"/>
        <v>0</v>
      </c>
      <c r="L137" s="118">
        <f t="shared" si="13"/>
        <v>0</v>
      </c>
      <c r="M137" s="314">
        <f t="shared" si="10"/>
        <v>0</v>
      </c>
    </row>
    <row r="138" spans="2:15" ht="35.25" customHeight="1" x14ac:dyDescent="0.3">
      <c r="B138" s="106" t="s">
        <v>2135</v>
      </c>
      <c r="C138" s="107" t="s">
        <v>2136</v>
      </c>
      <c r="D138" s="108" t="s">
        <v>1031</v>
      </c>
      <c r="E138" s="425">
        <v>5</v>
      </c>
      <c r="F138" s="426"/>
      <c r="G138" s="109">
        <v>2554.9899999999998</v>
      </c>
      <c r="H138" s="110">
        <f t="shared" si="16"/>
        <v>12774.949999999999</v>
      </c>
      <c r="I138" s="317"/>
      <c r="J138" s="289">
        <f>'MEDIÇÃO 02 - RANIEIRI'!J138+'BM 03 - RANIERI'!I138</f>
        <v>0</v>
      </c>
      <c r="K138" s="117">
        <f t="shared" si="12"/>
        <v>0</v>
      </c>
      <c r="L138" s="118">
        <f t="shared" si="13"/>
        <v>0</v>
      </c>
      <c r="M138" s="314">
        <f t="shared" si="10"/>
        <v>0</v>
      </c>
    </row>
    <row r="139" spans="2:15" ht="35.25" customHeight="1" x14ac:dyDescent="0.3">
      <c r="B139" s="106" t="s">
        <v>2137</v>
      </c>
      <c r="C139" s="107" t="s">
        <v>2138</v>
      </c>
      <c r="D139" s="108" t="s">
        <v>1031</v>
      </c>
      <c r="E139" s="425">
        <v>9</v>
      </c>
      <c r="F139" s="426"/>
      <c r="G139" s="109">
        <v>2430.5500000000002</v>
      </c>
      <c r="H139" s="110">
        <f t="shared" si="16"/>
        <v>21874.95</v>
      </c>
      <c r="I139" s="317"/>
      <c r="J139" s="289">
        <f>'MEDIÇÃO 02 - RANIEIRI'!J139+'BM 03 - RANIERI'!I139</f>
        <v>0</v>
      </c>
      <c r="K139" s="117">
        <f t="shared" si="12"/>
        <v>0</v>
      </c>
      <c r="L139" s="118">
        <f t="shared" si="13"/>
        <v>0</v>
      </c>
      <c r="M139" s="314">
        <f t="shared" si="10"/>
        <v>0</v>
      </c>
    </row>
    <row r="140" spans="2:15" ht="35.25" customHeight="1" x14ac:dyDescent="0.3">
      <c r="B140" s="106" t="s">
        <v>2139</v>
      </c>
      <c r="C140" s="107" t="s">
        <v>2140</v>
      </c>
      <c r="D140" s="108" t="s">
        <v>47</v>
      </c>
      <c r="E140" s="425">
        <v>220.02</v>
      </c>
      <c r="F140" s="426"/>
      <c r="G140" s="109">
        <v>16.100000000000001</v>
      </c>
      <c r="H140" s="110">
        <f t="shared" si="16"/>
        <v>3542.3220000000006</v>
      </c>
      <c r="I140" s="317"/>
      <c r="J140" s="289">
        <f>'MEDIÇÃO 02 - RANIEIRI'!J140+'BM 03 - RANIERI'!I140</f>
        <v>0</v>
      </c>
      <c r="K140" s="117">
        <f t="shared" si="12"/>
        <v>0</v>
      </c>
      <c r="L140" s="118">
        <f t="shared" si="13"/>
        <v>0</v>
      </c>
      <c r="M140" s="314">
        <f t="shared" si="10"/>
        <v>0</v>
      </c>
    </row>
    <row r="141" spans="2:15" ht="29.4" customHeight="1" x14ac:dyDescent="0.3">
      <c r="B141" s="106" t="s">
        <v>2141</v>
      </c>
      <c r="C141" s="119" t="s">
        <v>2142</v>
      </c>
      <c r="D141" s="108" t="s">
        <v>87</v>
      </c>
      <c r="E141" s="425">
        <v>91.35</v>
      </c>
      <c r="F141" s="426"/>
      <c r="G141" s="109">
        <v>96.89</v>
      </c>
      <c r="H141" s="110">
        <f t="shared" si="16"/>
        <v>8850.9014999999999</v>
      </c>
      <c r="I141" s="317"/>
      <c r="J141" s="289">
        <f>'MEDIÇÃO 02 - RANIEIRI'!J141+'BM 03 - RANIERI'!I141</f>
        <v>0</v>
      </c>
      <c r="K141" s="117">
        <f t="shared" si="12"/>
        <v>0</v>
      </c>
      <c r="L141" s="118">
        <f t="shared" si="13"/>
        <v>0</v>
      </c>
      <c r="M141" s="314">
        <f t="shared" si="10"/>
        <v>0</v>
      </c>
    </row>
    <row r="142" spans="2:15" ht="28.75" customHeight="1" x14ac:dyDescent="0.3">
      <c r="B142" s="106" t="s">
        <v>2143</v>
      </c>
      <c r="C142" s="119" t="s">
        <v>2144</v>
      </c>
      <c r="D142" s="108" t="s">
        <v>87</v>
      </c>
      <c r="E142" s="425">
        <v>37.75</v>
      </c>
      <c r="F142" s="426"/>
      <c r="G142" s="109">
        <v>185.65</v>
      </c>
      <c r="H142" s="110">
        <f t="shared" si="16"/>
        <v>7008.2875000000004</v>
      </c>
      <c r="I142" s="317"/>
      <c r="J142" s="289">
        <f>'MEDIÇÃO 02 - RANIEIRI'!J142+'BM 03 - RANIERI'!I142</f>
        <v>0</v>
      </c>
      <c r="K142" s="117">
        <f t="shared" si="12"/>
        <v>0</v>
      </c>
      <c r="L142" s="118">
        <f t="shared" si="13"/>
        <v>0</v>
      </c>
      <c r="M142" s="314">
        <f t="shared" si="10"/>
        <v>0</v>
      </c>
    </row>
    <row r="143" spans="2:15" ht="19.25" customHeight="1" x14ac:dyDescent="0.3">
      <c r="B143" s="106" t="s">
        <v>2145</v>
      </c>
      <c r="C143" s="119" t="s">
        <v>2146</v>
      </c>
      <c r="D143" s="108" t="s">
        <v>47</v>
      </c>
      <c r="E143" s="425">
        <v>491.02</v>
      </c>
      <c r="F143" s="426"/>
      <c r="G143" s="109">
        <v>39.229999999999997</v>
      </c>
      <c r="H143" s="110">
        <f t="shared" si="16"/>
        <v>19262.714599999999</v>
      </c>
      <c r="I143" s="317"/>
      <c r="J143" s="289">
        <f>'MEDIÇÃO 02 - RANIEIRI'!J143+'BM 03 - RANIERI'!I143</f>
        <v>0</v>
      </c>
      <c r="K143" s="117">
        <f t="shared" si="12"/>
        <v>0</v>
      </c>
      <c r="L143" s="118">
        <f t="shared" si="13"/>
        <v>0</v>
      </c>
      <c r="M143" s="314">
        <f t="shared" si="10"/>
        <v>0</v>
      </c>
    </row>
    <row r="144" spans="2:15" ht="24" customHeight="1" x14ac:dyDescent="0.3">
      <c r="B144" s="139">
        <v>40190</v>
      </c>
      <c r="C144" s="119" t="s">
        <v>2147</v>
      </c>
      <c r="D144" s="108" t="s">
        <v>47</v>
      </c>
      <c r="E144" s="425">
        <v>90</v>
      </c>
      <c r="F144" s="426"/>
      <c r="G144" s="109">
        <v>290</v>
      </c>
      <c r="H144" s="110">
        <f t="shared" si="16"/>
        <v>26100</v>
      </c>
      <c r="I144" s="317"/>
      <c r="J144" s="289">
        <f>'MEDIÇÃO 02 - RANIEIRI'!J144+'BM 03 - RANIERI'!I144</f>
        <v>0</v>
      </c>
      <c r="K144" s="117">
        <f t="shared" si="12"/>
        <v>0</v>
      </c>
      <c r="L144" s="118">
        <f t="shared" si="13"/>
        <v>0</v>
      </c>
      <c r="M144" s="314">
        <f t="shared" si="10"/>
        <v>0</v>
      </c>
    </row>
    <row r="145" spans="2:15" ht="35.25" customHeight="1" x14ac:dyDescent="0.3">
      <c r="B145" s="139">
        <v>40555</v>
      </c>
      <c r="C145" s="107" t="s">
        <v>2148</v>
      </c>
      <c r="D145" s="108" t="s">
        <v>47</v>
      </c>
      <c r="E145" s="425">
        <v>90</v>
      </c>
      <c r="F145" s="426"/>
      <c r="G145" s="109">
        <v>66.84</v>
      </c>
      <c r="H145" s="110">
        <f t="shared" si="16"/>
        <v>6015.6</v>
      </c>
      <c r="I145" s="317"/>
      <c r="J145" s="289">
        <f>'MEDIÇÃO 02 - RANIEIRI'!J145+'BM 03 - RANIERI'!I145</f>
        <v>0</v>
      </c>
      <c r="K145" s="117">
        <f t="shared" si="12"/>
        <v>0</v>
      </c>
      <c r="L145" s="118">
        <f t="shared" si="13"/>
        <v>0</v>
      </c>
      <c r="M145" s="314">
        <f t="shared" ref="M145:M207" si="17">J145/E145</f>
        <v>0</v>
      </c>
    </row>
    <row r="146" spans="2:15" s="90" customFormat="1" ht="12.5" customHeight="1" x14ac:dyDescent="0.3">
      <c r="B146" s="135" t="s">
        <v>1473</v>
      </c>
      <c r="C146" s="122" t="s">
        <v>2149</v>
      </c>
      <c r="D146" s="123"/>
      <c r="E146" s="457"/>
      <c r="F146" s="458"/>
      <c r="G146" s="124"/>
      <c r="H146" s="125">
        <f>H147+H148+H149+H150+H151+H152+H153+H154+H155+H156+H157+H158+H159+H160+H161+H162+H163+H164+H165</f>
        <v>32699.764200000005</v>
      </c>
      <c r="I146" s="290"/>
      <c r="J146" s="126"/>
      <c r="K146" s="126"/>
      <c r="L146" s="126"/>
      <c r="M146" s="314"/>
      <c r="N146" s="76"/>
      <c r="O146" s="76"/>
    </row>
    <row r="147" spans="2:15" ht="35.25" customHeight="1" x14ac:dyDescent="0.3">
      <c r="B147" s="106" t="s">
        <v>2150</v>
      </c>
      <c r="C147" s="107" t="s">
        <v>2151</v>
      </c>
      <c r="D147" s="108" t="s">
        <v>87</v>
      </c>
      <c r="E147" s="425">
        <v>54.7</v>
      </c>
      <c r="F147" s="426"/>
      <c r="G147" s="109">
        <v>42.92</v>
      </c>
      <c r="H147" s="110">
        <f t="shared" ref="H147:H165" si="18">G147*E147</f>
        <v>2347.7240000000002</v>
      </c>
      <c r="I147" s="317"/>
      <c r="J147" s="289">
        <f>'MEDIÇÃO 02 - RANIEIRI'!J147+'BM 03 - RANIERI'!I147</f>
        <v>0</v>
      </c>
      <c r="K147" s="117">
        <f t="shared" si="12"/>
        <v>0</v>
      </c>
      <c r="L147" s="118">
        <f t="shared" si="13"/>
        <v>0</v>
      </c>
      <c r="M147" s="314">
        <f t="shared" si="17"/>
        <v>0</v>
      </c>
    </row>
    <row r="148" spans="2:15" ht="35.25" customHeight="1" x14ac:dyDescent="0.3">
      <c r="B148" s="106" t="s">
        <v>2152</v>
      </c>
      <c r="C148" s="107" t="s">
        <v>2153</v>
      </c>
      <c r="D148" s="108" t="s">
        <v>87</v>
      </c>
      <c r="E148" s="425">
        <v>30.93</v>
      </c>
      <c r="F148" s="426"/>
      <c r="G148" s="109">
        <v>43.97</v>
      </c>
      <c r="H148" s="110">
        <f t="shared" si="18"/>
        <v>1359.9920999999999</v>
      </c>
      <c r="I148" s="317"/>
      <c r="J148" s="289">
        <f>'MEDIÇÃO 02 - RANIEIRI'!J148+'BM 03 - RANIERI'!I148</f>
        <v>0</v>
      </c>
      <c r="K148" s="117">
        <f t="shared" si="12"/>
        <v>0</v>
      </c>
      <c r="L148" s="118">
        <f t="shared" si="13"/>
        <v>0</v>
      </c>
      <c r="M148" s="314">
        <f t="shared" si="17"/>
        <v>0</v>
      </c>
    </row>
    <row r="149" spans="2:15" ht="35.25" customHeight="1" x14ac:dyDescent="0.3">
      <c r="B149" s="106" t="s">
        <v>2154</v>
      </c>
      <c r="C149" s="107" t="s">
        <v>2155</v>
      </c>
      <c r="D149" s="108" t="s">
        <v>87</v>
      </c>
      <c r="E149" s="425">
        <v>41.34</v>
      </c>
      <c r="F149" s="426"/>
      <c r="G149" s="109">
        <v>31.73</v>
      </c>
      <c r="H149" s="110">
        <f t="shared" si="18"/>
        <v>1311.7182</v>
      </c>
      <c r="I149" s="317"/>
      <c r="J149" s="289">
        <f>'MEDIÇÃO 02 - RANIEIRI'!J149+'BM 03 - RANIERI'!I149</f>
        <v>0</v>
      </c>
      <c r="K149" s="117">
        <f t="shared" si="12"/>
        <v>0</v>
      </c>
      <c r="L149" s="118">
        <f t="shared" si="13"/>
        <v>0</v>
      </c>
      <c r="M149" s="314">
        <f t="shared" si="17"/>
        <v>0</v>
      </c>
    </row>
    <row r="150" spans="2:15" ht="35.25" customHeight="1" x14ac:dyDescent="0.3">
      <c r="B150" s="106" t="s">
        <v>2156</v>
      </c>
      <c r="C150" s="107" t="s">
        <v>2157</v>
      </c>
      <c r="D150" s="108" t="s">
        <v>87</v>
      </c>
      <c r="E150" s="425">
        <v>10.57</v>
      </c>
      <c r="F150" s="426"/>
      <c r="G150" s="109">
        <v>41.09</v>
      </c>
      <c r="H150" s="110">
        <f t="shared" si="18"/>
        <v>434.32130000000006</v>
      </c>
      <c r="I150" s="317"/>
      <c r="J150" s="289">
        <f>'MEDIÇÃO 02 - RANIEIRI'!J150+'BM 03 - RANIERI'!I150</f>
        <v>0</v>
      </c>
      <c r="K150" s="117">
        <f t="shared" si="12"/>
        <v>0</v>
      </c>
      <c r="L150" s="118">
        <f t="shared" si="13"/>
        <v>0</v>
      </c>
      <c r="M150" s="314">
        <f t="shared" si="17"/>
        <v>0</v>
      </c>
    </row>
    <row r="151" spans="2:15" ht="27.65" customHeight="1" x14ac:dyDescent="0.3">
      <c r="B151" s="106" t="s">
        <v>2158</v>
      </c>
      <c r="C151" s="119" t="s">
        <v>2159</v>
      </c>
      <c r="D151" s="108" t="s">
        <v>1031</v>
      </c>
      <c r="E151" s="425">
        <v>7</v>
      </c>
      <c r="F151" s="426"/>
      <c r="G151" s="109">
        <v>119.99</v>
      </c>
      <c r="H151" s="110">
        <f t="shared" si="18"/>
        <v>839.93</v>
      </c>
      <c r="I151" s="317"/>
      <c r="J151" s="289">
        <f>'MEDIÇÃO 02 - RANIEIRI'!J151+'BM 03 - RANIERI'!I151</f>
        <v>0</v>
      </c>
      <c r="K151" s="117">
        <f t="shared" si="12"/>
        <v>0</v>
      </c>
      <c r="L151" s="118">
        <f t="shared" si="13"/>
        <v>0</v>
      </c>
      <c r="M151" s="314">
        <f t="shared" si="17"/>
        <v>0</v>
      </c>
    </row>
    <row r="152" spans="2:15" ht="19.75" customHeight="1" x14ac:dyDescent="0.3">
      <c r="B152" s="106" t="s">
        <v>2160</v>
      </c>
      <c r="C152" s="119" t="s">
        <v>2161</v>
      </c>
      <c r="D152" s="108" t="s">
        <v>1031</v>
      </c>
      <c r="E152" s="425">
        <v>5</v>
      </c>
      <c r="F152" s="426"/>
      <c r="G152" s="109">
        <v>35.94</v>
      </c>
      <c r="H152" s="110">
        <f t="shared" si="18"/>
        <v>179.7</v>
      </c>
      <c r="I152" s="317"/>
      <c r="J152" s="289">
        <f>'MEDIÇÃO 02 - RANIEIRI'!J152+'BM 03 - RANIERI'!I152</f>
        <v>0</v>
      </c>
      <c r="K152" s="117">
        <f t="shared" si="12"/>
        <v>0</v>
      </c>
      <c r="L152" s="118">
        <f t="shared" si="13"/>
        <v>0</v>
      </c>
      <c r="M152" s="314">
        <f t="shared" si="17"/>
        <v>0</v>
      </c>
    </row>
    <row r="153" spans="2:15" ht="26.4" customHeight="1" x14ac:dyDescent="0.3">
      <c r="B153" s="106" t="s">
        <v>2162</v>
      </c>
      <c r="C153" s="119" t="s">
        <v>2163</v>
      </c>
      <c r="D153" s="108" t="s">
        <v>1031</v>
      </c>
      <c r="E153" s="425">
        <v>1</v>
      </c>
      <c r="F153" s="426"/>
      <c r="G153" s="109">
        <v>114.3</v>
      </c>
      <c r="H153" s="110">
        <f t="shared" si="18"/>
        <v>114.3</v>
      </c>
      <c r="I153" s="317"/>
      <c r="J153" s="289">
        <f>'MEDIÇÃO 02 - RANIEIRI'!J153+'BM 03 - RANIERI'!I153</f>
        <v>0</v>
      </c>
      <c r="K153" s="117">
        <f t="shared" si="12"/>
        <v>0</v>
      </c>
      <c r="L153" s="118">
        <f t="shared" si="13"/>
        <v>0</v>
      </c>
      <c r="M153" s="314">
        <f t="shared" si="17"/>
        <v>0</v>
      </c>
    </row>
    <row r="154" spans="2:15" ht="23.4" customHeight="1" x14ac:dyDescent="0.3">
      <c r="B154" s="106" t="s">
        <v>2164</v>
      </c>
      <c r="C154" s="119" t="s">
        <v>2165</v>
      </c>
      <c r="D154" s="108" t="s">
        <v>1031</v>
      </c>
      <c r="E154" s="425">
        <v>5</v>
      </c>
      <c r="F154" s="426"/>
      <c r="G154" s="109">
        <v>890.58</v>
      </c>
      <c r="H154" s="110">
        <f t="shared" si="18"/>
        <v>4452.9000000000005</v>
      </c>
      <c r="I154" s="317"/>
      <c r="J154" s="289">
        <f>'MEDIÇÃO 02 - RANIEIRI'!J154+'BM 03 - RANIERI'!I154</f>
        <v>0</v>
      </c>
      <c r="K154" s="117">
        <f t="shared" si="12"/>
        <v>0</v>
      </c>
      <c r="L154" s="118">
        <f t="shared" si="13"/>
        <v>0</v>
      </c>
      <c r="M154" s="314">
        <f t="shared" si="17"/>
        <v>0</v>
      </c>
    </row>
    <row r="155" spans="2:15" ht="24" customHeight="1" x14ac:dyDescent="0.3">
      <c r="B155" s="106" t="s">
        <v>2166</v>
      </c>
      <c r="C155" s="119" t="s">
        <v>2167</v>
      </c>
      <c r="D155" s="108" t="s">
        <v>1031</v>
      </c>
      <c r="E155" s="425">
        <v>5</v>
      </c>
      <c r="F155" s="426"/>
      <c r="G155" s="109">
        <v>56.16</v>
      </c>
      <c r="H155" s="110">
        <f t="shared" si="18"/>
        <v>280.79999999999995</v>
      </c>
      <c r="I155" s="317"/>
      <c r="J155" s="289">
        <f>'MEDIÇÃO 02 - RANIEIRI'!J155+'BM 03 - RANIERI'!I155</f>
        <v>0</v>
      </c>
      <c r="K155" s="117">
        <f t="shared" ref="K155:K218" si="19">I155*G155</f>
        <v>0</v>
      </c>
      <c r="L155" s="118">
        <f t="shared" ref="L155:L218" si="20">J155*G155</f>
        <v>0</v>
      </c>
      <c r="M155" s="314">
        <f t="shared" si="17"/>
        <v>0</v>
      </c>
    </row>
    <row r="156" spans="2:15" ht="18" customHeight="1" x14ac:dyDescent="0.3">
      <c r="B156" s="139">
        <v>40191</v>
      </c>
      <c r="C156" s="119" t="s">
        <v>2168</v>
      </c>
      <c r="D156" s="108" t="s">
        <v>1031</v>
      </c>
      <c r="E156" s="425">
        <v>5</v>
      </c>
      <c r="F156" s="426"/>
      <c r="G156" s="109">
        <v>49.16</v>
      </c>
      <c r="H156" s="110">
        <f t="shared" si="18"/>
        <v>245.79999999999998</v>
      </c>
      <c r="I156" s="317"/>
      <c r="J156" s="289">
        <f>'MEDIÇÃO 02 - RANIEIRI'!J156+'BM 03 - RANIERI'!I156</f>
        <v>0</v>
      </c>
      <c r="K156" s="117">
        <f t="shared" si="19"/>
        <v>0</v>
      </c>
      <c r="L156" s="118">
        <f t="shared" si="20"/>
        <v>0</v>
      </c>
      <c r="M156" s="314">
        <f t="shared" si="17"/>
        <v>0</v>
      </c>
    </row>
    <row r="157" spans="2:15" ht="30.65" customHeight="1" x14ac:dyDescent="0.3">
      <c r="B157" s="139">
        <v>40556</v>
      </c>
      <c r="C157" s="119" t="s">
        <v>2169</v>
      </c>
      <c r="D157" s="108" t="s">
        <v>1031</v>
      </c>
      <c r="E157" s="425">
        <v>1</v>
      </c>
      <c r="F157" s="426"/>
      <c r="G157" s="109">
        <v>589.79999999999995</v>
      </c>
      <c r="H157" s="110">
        <f t="shared" si="18"/>
        <v>589.79999999999995</v>
      </c>
      <c r="I157" s="317"/>
      <c r="J157" s="289">
        <f>'MEDIÇÃO 02 - RANIEIRI'!J157+'BM 03 - RANIERI'!I157</f>
        <v>0</v>
      </c>
      <c r="K157" s="117">
        <f t="shared" si="19"/>
        <v>0</v>
      </c>
      <c r="L157" s="118">
        <f t="shared" si="20"/>
        <v>0</v>
      </c>
      <c r="M157" s="314">
        <f t="shared" si="17"/>
        <v>0</v>
      </c>
    </row>
    <row r="158" spans="2:15" ht="29.4" customHeight="1" x14ac:dyDescent="0.3">
      <c r="B158" s="139">
        <v>40921</v>
      </c>
      <c r="C158" s="119" t="s">
        <v>2170</v>
      </c>
      <c r="D158" s="108" t="s">
        <v>1031</v>
      </c>
      <c r="E158" s="425">
        <v>10</v>
      </c>
      <c r="F158" s="426"/>
      <c r="G158" s="109">
        <v>205</v>
      </c>
      <c r="H158" s="110">
        <f t="shared" si="18"/>
        <v>2050</v>
      </c>
      <c r="I158" s="317"/>
      <c r="J158" s="289">
        <f>'MEDIÇÃO 02 - RANIEIRI'!J158+'BM 03 - RANIERI'!I158</f>
        <v>0</v>
      </c>
      <c r="K158" s="117">
        <f t="shared" si="19"/>
        <v>0</v>
      </c>
      <c r="L158" s="118">
        <f t="shared" si="20"/>
        <v>0</v>
      </c>
      <c r="M158" s="314">
        <f t="shared" si="17"/>
        <v>0</v>
      </c>
    </row>
    <row r="159" spans="2:15" ht="27.65" customHeight="1" x14ac:dyDescent="0.3">
      <c r="B159" s="139">
        <v>41287</v>
      </c>
      <c r="C159" s="119" t="s">
        <v>2171</v>
      </c>
      <c r="D159" s="108" t="s">
        <v>1031</v>
      </c>
      <c r="E159" s="425">
        <v>7</v>
      </c>
      <c r="F159" s="426"/>
      <c r="G159" s="109">
        <v>38.909999999999997</v>
      </c>
      <c r="H159" s="110">
        <f t="shared" si="18"/>
        <v>272.37</v>
      </c>
      <c r="I159" s="317"/>
      <c r="J159" s="289">
        <f>'MEDIÇÃO 02 - RANIEIRI'!J159+'BM 03 - RANIERI'!I159</f>
        <v>0</v>
      </c>
      <c r="K159" s="117">
        <f t="shared" si="19"/>
        <v>0</v>
      </c>
      <c r="L159" s="118">
        <f t="shared" si="20"/>
        <v>0</v>
      </c>
      <c r="M159" s="314">
        <f t="shared" si="17"/>
        <v>0</v>
      </c>
    </row>
    <row r="160" spans="2:15" ht="35.25" customHeight="1" x14ac:dyDescent="0.3">
      <c r="B160" s="139">
        <v>41652</v>
      </c>
      <c r="C160" s="107" t="s">
        <v>2172</v>
      </c>
      <c r="D160" s="108" t="s">
        <v>87</v>
      </c>
      <c r="E160" s="425">
        <v>20.28</v>
      </c>
      <c r="F160" s="426"/>
      <c r="G160" s="109">
        <v>62.06</v>
      </c>
      <c r="H160" s="110">
        <f t="shared" si="18"/>
        <v>1258.5768</v>
      </c>
      <c r="I160" s="317"/>
      <c r="J160" s="289">
        <f>'MEDIÇÃO 02 - RANIEIRI'!J160+'BM 03 - RANIERI'!I160</f>
        <v>0</v>
      </c>
      <c r="K160" s="117">
        <f t="shared" si="19"/>
        <v>0</v>
      </c>
      <c r="L160" s="118">
        <f t="shared" si="20"/>
        <v>0</v>
      </c>
      <c r="M160" s="314">
        <f t="shared" si="17"/>
        <v>0</v>
      </c>
    </row>
    <row r="161" spans="2:15" ht="35.25" customHeight="1" x14ac:dyDescent="0.3">
      <c r="B161" s="139">
        <v>42017</v>
      </c>
      <c r="C161" s="107" t="s">
        <v>2173</v>
      </c>
      <c r="D161" s="108" t="s">
        <v>87</v>
      </c>
      <c r="E161" s="425">
        <v>11.93</v>
      </c>
      <c r="F161" s="426"/>
      <c r="G161" s="109">
        <v>101.66</v>
      </c>
      <c r="H161" s="110">
        <f t="shared" si="18"/>
        <v>1212.8037999999999</v>
      </c>
      <c r="I161" s="317"/>
      <c r="J161" s="289">
        <f>'MEDIÇÃO 02 - RANIEIRI'!J161+'BM 03 - RANIERI'!I161</f>
        <v>0</v>
      </c>
      <c r="K161" s="117">
        <f t="shared" si="19"/>
        <v>0</v>
      </c>
      <c r="L161" s="118">
        <f t="shared" si="20"/>
        <v>0</v>
      </c>
      <c r="M161" s="314">
        <f t="shared" si="17"/>
        <v>0</v>
      </c>
    </row>
    <row r="162" spans="2:15" ht="35.25" customHeight="1" x14ac:dyDescent="0.3">
      <c r="B162" s="139">
        <v>42382</v>
      </c>
      <c r="C162" s="107" t="s">
        <v>2174</v>
      </c>
      <c r="D162" s="108" t="s">
        <v>1031</v>
      </c>
      <c r="E162" s="425">
        <v>2</v>
      </c>
      <c r="F162" s="426"/>
      <c r="G162" s="109">
        <v>284.87</v>
      </c>
      <c r="H162" s="110">
        <f t="shared" si="18"/>
        <v>569.74</v>
      </c>
      <c r="I162" s="317"/>
      <c r="J162" s="289">
        <f>'MEDIÇÃO 02 - RANIEIRI'!J162+'BM 03 - RANIERI'!I162</f>
        <v>0</v>
      </c>
      <c r="K162" s="117">
        <f t="shared" si="19"/>
        <v>0</v>
      </c>
      <c r="L162" s="118">
        <f t="shared" si="20"/>
        <v>0</v>
      </c>
      <c r="M162" s="314">
        <f t="shared" si="17"/>
        <v>0</v>
      </c>
    </row>
    <row r="163" spans="2:15" ht="37.25" customHeight="1" x14ac:dyDescent="0.3">
      <c r="B163" s="139">
        <v>42748</v>
      </c>
      <c r="C163" s="119" t="s">
        <v>2175</v>
      </c>
      <c r="D163" s="108" t="s">
        <v>87</v>
      </c>
      <c r="E163" s="425">
        <v>121.28</v>
      </c>
      <c r="F163" s="426"/>
      <c r="G163" s="109">
        <v>72.95</v>
      </c>
      <c r="H163" s="110">
        <f t="shared" si="18"/>
        <v>8847.3760000000002</v>
      </c>
      <c r="I163" s="317"/>
      <c r="J163" s="289">
        <f>'MEDIÇÃO 02 - RANIEIRI'!J163+'BM 03 - RANIERI'!I163</f>
        <v>0</v>
      </c>
      <c r="K163" s="117">
        <f t="shared" si="19"/>
        <v>0</v>
      </c>
      <c r="L163" s="118">
        <f t="shared" si="20"/>
        <v>0</v>
      </c>
      <c r="M163" s="314">
        <f t="shared" si="17"/>
        <v>0</v>
      </c>
    </row>
    <row r="164" spans="2:15" ht="30.65" customHeight="1" x14ac:dyDescent="0.3">
      <c r="B164" s="139">
        <v>43113</v>
      </c>
      <c r="C164" s="119" t="s">
        <v>2176</v>
      </c>
      <c r="D164" s="108" t="s">
        <v>1031</v>
      </c>
      <c r="E164" s="425">
        <v>3</v>
      </c>
      <c r="F164" s="426"/>
      <c r="G164" s="109">
        <v>288.93</v>
      </c>
      <c r="H164" s="110">
        <f t="shared" si="18"/>
        <v>866.79</v>
      </c>
      <c r="I164" s="317"/>
      <c r="J164" s="289">
        <f>'MEDIÇÃO 02 - RANIEIRI'!J164+'BM 03 - RANIERI'!I164</f>
        <v>0</v>
      </c>
      <c r="K164" s="117">
        <f t="shared" si="19"/>
        <v>0</v>
      </c>
      <c r="L164" s="118">
        <f t="shared" si="20"/>
        <v>0</v>
      </c>
      <c r="M164" s="314">
        <f t="shared" si="17"/>
        <v>0</v>
      </c>
    </row>
    <row r="165" spans="2:15" ht="35.25" customHeight="1" x14ac:dyDescent="0.3">
      <c r="B165" s="139">
        <v>43478</v>
      </c>
      <c r="C165" s="107" t="s">
        <v>2177</v>
      </c>
      <c r="D165" s="108" t="s">
        <v>87</v>
      </c>
      <c r="E165" s="425">
        <v>91.39</v>
      </c>
      <c r="F165" s="426"/>
      <c r="G165" s="109">
        <v>59.8</v>
      </c>
      <c r="H165" s="110">
        <f t="shared" si="18"/>
        <v>5465.1219999999994</v>
      </c>
      <c r="I165" s="317"/>
      <c r="J165" s="289">
        <f>'MEDIÇÃO 02 - RANIEIRI'!J165+'BM 03 - RANIERI'!I165</f>
        <v>0</v>
      </c>
      <c r="K165" s="117">
        <f t="shared" si="19"/>
        <v>0</v>
      </c>
      <c r="L165" s="118">
        <f t="shared" si="20"/>
        <v>0</v>
      </c>
      <c r="M165" s="314">
        <f t="shared" si="17"/>
        <v>0</v>
      </c>
    </row>
    <row r="166" spans="2:15" s="90" customFormat="1" ht="11.25" customHeight="1" x14ac:dyDescent="0.3">
      <c r="B166" s="135" t="s">
        <v>1572</v>
      </c>
      <c r="C166" s="122" t="s">
        <v>2178</v>
      </c>
      <c r="D166" s="123"/>
      <c r="E166" s="457"/>
      <c r="F166" s="458"/>
      <c r="G166" s="124"/>
      <c r="H166" s="125">
        <f>H167+H168+H169+H170+H171+H172+H173</f>
        <v>18289.714500000002</v>
      </c>
      <c r="I166" s="290"/>
      <c r="J166" s="126"/>
      <c r="K166" s="126"/>
      <c r="L166" s="126"/>
      <c r="M166" s="314"/>
      <c r="N166" s="76"/>
      <c r="O166" s="76"/>
    </row>
    <row r="167" spans="2:15" ht="35.25" customHeight="1" x14ac:dyDescent="0.3">
      <c r="B167" s="138" t="s">
        <v>2179</v>
      </c>
      <c r="C167" s="119" t="s">
        <v>2180</v>
      </c>
      <c r="D167" s="108" t="s">
        <v>47</v>
      </c>
      <c r="E167" s="425">
        <v>8.85</v>
      </c>
      <c r="F167" s="426"/>
      <c r="G167" s="109">
        <v>639.37</v>
      </c>
      <c r="H167" s="110">
        <f t="shared" ref="H167:H173" si="21">G167*E167</f>
        <v>5658.4245000000001</v>
      </c>
      <c r="I167" s="317"/>
      <c r="J167" s="289">
        <f>'MEDIÇÃO 02 - RANIEIRI'!J167+'BM 03 - RANIERI'!I167</f>
        <v>0</v>
      </c>
      <c r="K167" s="117">
        <f t="shared" si="19"/>
        <v>0</v>
      </c>
      <c r="L167" s="118">
        <f t="shared" si="20"/>
        <v>0</v>
      </c>
      <c r="M167" s="314">
        <f t="shared" si="17"/>
        <v>0</v>
      </c>
    </row>
    <row r="168" spans="2:15" ht="35.25" customHeight="1" x14ac:dyDescent="0.3">
      <c r="B168" s="138" t="s">
        <v>2181</v>
      </c>
      <c r="C168" s="119" t="s">
        <v>2182</v>
      </c>
      <c r="D168" s="108" t="s">
        <v>1031</v>
      </c>
      <c r="E168" s="425">
        <v>7</v>
      </c>
      <c r="F168" s="426"/>
      <c r="G168" s="109">
        <v>85.09</v>
      </c>
      <c r="H168" s="110">
        <f t="shared" si="21"/>
        <v>595.63</v>
      </c>
      <c r="I168" s="317"/>
      <c r="J168" s="289">
        <f>'MEDIÇÃO 02 - RANIEIRI'!J168+'BM 03 - RANIERI'!I168</f>
        <v>0</v>
      </c>
      <c r="K168" s="117">
        <f t="shared" si="19"/>
        <v>0</v>
      </c>
      <c r="L168" s="118">
        <f t="shared" si="20"/>
        <v>0</v>
      </c>
      <c r="M168" s="314">
        <f t="shared" si="17"/>
        <v>0</v>
      </c>
    </row>
    <row r="169" spans="2:15" ht="35.25" customHeight="1" x14ac:dyDescent="0.3">
      <c r="B169" s="138" t="s">
        <v>2183</v>
      </c>
      <c r="C169" s="119" t="s">
        <v>2184</v>
      </c>
      <c r="D169" s="108" t="s">
        <v>1031</v>
      </c>
      <c r="E169" s="425">
        <v>2</v>
      </c>
      <c r="F169" s="426"/>
      <c r="G169" s="109">
        <v>99.57</v>
      </c>
      <c r="H169" s="110">
        <f t="shared" si="21"/>
        <v>199.14</v>
      </c>
      <c r="I169" s="317"/>
      <c r="J169" s="289">
        <f>'MEDIÇÃO 02 - RANIEIRI'!J169+'BM 03 - RANIERI'!I169</f>
        <v>0</v>
      </c>
      <c r="K169" s="117">
        <f t="shared" si="19"/>
        <v>0</v>
      </c>
      <c r="L169" s="118">
        <f t="shared" si="20"/>
        <v>0</v>
      </c>
      <c r="M169" s="314">
        <f t="shared" si="17"/>
        <v>0</v>
      </c>
    </row>
    <row r="170" spans="2:15" ht="35.25" customHeight="1" x14ac:dyDescent="0.3">
      <c r="B170" s="138" t="s">
        <v>2185</v>
      </c>
      <c r="C170" s="107" t="s">
        <v>2186</v>
      </c>
      <c r="D170" s="108" t="s">
        <v>1031</v>
      </c>
      <c r="E170" s="425">
        <v>7</v>
      </c>
      <c r="F170" s="426"/>
      <c r="G170" s="109">
        <v>460.58</v>
      </c>
      <c r="H170" s="110">
        <f t="shared" si="21"/>
        <v>3224.06</v>
      </c>
      <c r="I170" s="317"/>
      <c r="J170" s="289">
        <f>'MEDIÇÃO 02 - RANIEIRI'!J170+'BM 03 - RANIERI'!I170</f>
        <v>0</v>
      </c>
      <c r="K170" s="117">
        <f t="shared" si="19"/>
        <v>0</v>
      </c>
      <c r="L170" s="118">
        <f t="shared" si="20"/>
        <v>0</v>
      </c>
      <c r="M170" s="314">
        <f t="shared" si="17"/>
        <v>0</v>
      </c>
    </row>
    <row r="171" spans="2:15" ht="35.25" customHeight="1" x14ac:dyDescent="0.3">
      <c r="B171" s="138" t="s">
        <v>2187</v>
      </c>
      <c r="C171" s="107" t="s">
        <v>2188</v>
      </c>
      <c r="D171" s="108" t="s">
        <v>1031</v>
      </c>
      <c r="E171" s="425">
        <v>7</v>
      </c>
      <c r="F171" s="426"/>
      <c r="G171" s="109">
        <v>638.32000000000005</v>
      </c>
      <c r="H171" s="110">
        <f t="shared" si="21"/>
        <v>4468.2400000000007</v>
      </c>
      <c r="I171" s="317"/>
      <c r="J171" s="289">
        <f>'MEDIÇÃO 02 - RANIEIRI'!J171+'BM 03 - RANIERI'!I171</f>
        <v>0</v>
      </c>
      <c r="K171" s="117">
        <f t="shared" si="19"/>
        <v>0</v>
      </c>
      <c r="L171" s="118">
        <f t="shared" si="20"/>
        <v>0</v>
      </c>
      <c r="M171" s="314">
        <f t="shared" si="17"/>
        <v>0</v>
      </c>
    </row>
    <row r="172" spans="2:15" ht="35.25" customHeight="1" x14ac:dyDescent="0.3">
      <c r="B172" s="138" t="s">
        <v>2189</v>
      </c>
      <c r="C172" s="107" t="s">
        <v>2190</v>
      </c>
      <c r="D172" s="108" t="s">
        <v>1031</v>
      </c>
      <c r="E172" s="425">
        <v>2</v>
      </c>
      <c r="F172" s="426"/>
      <c r="G172" s="109">
        <v>388.11</v>
      </c>
      <c r="H172" s="110">
        <f t="shared" si="21"/>
        <v>776.22</v>
      </c>
      <c r="I172" s="317"/>
      <c r="J172" s="289">
        <f>'MEDIÇÃO 02 - RANIEIRI'!J172+'BM 03 - RANIERI'!I172</f>
        <v>0</v>
      </c>
      <c r="K172" s="117">
        <f t="shared" si="19"/>
        <v>0</v>
      </c>
      <c r="L172" s="118">
        <f t="shared" si="20"/>
        <v>0</v>
      </c>
      <c r="M172" s="314">
        <f t="shared" si="17"/>
        <v>0</v>
      </c>
    </row>
    <row r="173" spans="2:15" ht="33.65" customHeight="1" x14ac:dyDescent="0.3">
      <c r="B173" s="138" t="s">
        <v>2191</v>
      </c>
      <c r="C173" s="119" t="s">
        <v>2192</v>
      </c>
      <c r="D173" s="108" t="s">
        <v>1031</v>
      </c>
      <c r="E173" s="425">
        <v>8</v>
      </c>
      <c r="F173" s="426"/>
      <c r="G173" s="109">
        <v>421</v>
      </c>
      <c r="H173" s="110">
        <f t="shared" si="21"/>
        <v>3368</v>
      </c>
      <c r="I173" s="317"/>
      <c r="J173" s="289">
        <f>'MEDIÇÃO 02 - RANIEIRI'!J173+'BM 03 - RANIERI'!I173</f>
        <v>0</v>
      </c>
      <c r="K173" s="117">
        <f t="shared" si="19"/>
        <v>0</v>
      </c>
      <c r="L173" s="118">
        <f t="shared" si="20"/>
        <v>0</v>
      </c>
      <c r="M173" s="314">
        <f t="shared" si="17"/>
        <v>0</v>
      </c>
    </row>
    <row r="174" spans="2:15" s="90" customFormat="1" ht="18" customHeight="1" x14ac:dyDescent="0.3">
      <c r="B174" s="140" t="s">
        <v>1614</v>
      </c>
      <c r="C174" s="141" t="s">
        <v>2193</v>
      </c>
      <c r="D174" s="142"/>
      <c r="E174" s="467"/>
      <c r="F174" s="468"/>
      <c r="G174" s="143"/>
      <c r="H174" s="144">
        <f>H175+H177+H181+H195+H208+H213+H220+H229+H233+H238+H242+H246+H267</f>
        <v>71708.641999999993</v>
      </c>
      <c r="I174" s="291"/>
      <c r="J174" s="145"/>
      <c r="K174" s="145"/>
      <c r="L174" s="145"/>
      <c r="M174" s="314"/>
      <c r="N174" s="76"/>
      <c r="O174" s="76"/>
    </row>
    <row r="175" spans="2:15" s="90" customFormat="1" ht="9" customHeight="1" x14ac:dyDescent="0.3">
      <c r="B175" s="121" t="s">
        <v>119</v>
      </c>
      <c r="C175" s="122" t="s">
        <v>42</v>
      </c>
      <c r="D175" s="123"/>
      <c r="E175" s="457"/>
      <c r="F175" s="458"/>
      <c r="G175" s="124"/>
      <c r="H175" s="125">
        <f>H176</f>
        <v>1128.9599999999998</v>
      </c>
      <c r="I175" s="290"/>
      <c r="J175" s="126"/>
      <c r="K175" s="126"/>
      <c r="L175" s="126"/>
      <c r="M175" s="314"/>
      <c r="N175" s="76"/>
      <c r="O175" s="76"/>
    </row>
    <row r="176" spans="2:15" ht="26.75" customHeight="1" x14ac:dyDescent="0.3">
      <c r="B176" s="127" t="s">
        <v>2194</v>
      </c>
      <c r="C176" s="107" t="s">
        <v>1966</v>
      </c>
      <c r="D176" s="108" t="s">
        <v>87</v>
      </c>
      <c r="E176" s="425">
        <v>22.4</v>
      </c>
      <c r="F176" s="426"/>
      <c r="G176" s="109">
        <v>50.4</v>
      </c>
      <c r="H176" s="110">
        <f>G176*E176</f>
        <v>1128.9599999999998</v>
      </c>
      <c r="I176" s="317"/>
      <c r="J176" s="289">
        <f>'MEDIÇÃO 02 - RANIEIRI'!J176+'BM 03 - RANIERI'!I176</f>
        <v>0</v>
      </c>
      <c r="K176" s="117">
        <f t="shared" si="19"/>
        <v>0</v>
      </c>
      <c r="L176" s="118">
        <f t="shared" si="20"/>
        <v>0</v>
      </c>
      <c r="M176" s="314">
        <f t="shared" si="17"/>
        <v>0</v>
      </c>
    </row>
    <row r="177" spans="2:15" s="90" customFormat="1" ht="9" customHeight="1" x14ac:dyDescent="0.3">
      <c r="B177" s="121" t="s">
        <v>124</v>
      </c>
      <c r="C177" s="122" t="s">
        <v>118</v>
      </c>
      <c r="D177" s="123"/>
      <c r="E177" s="457"/>
      <c r="F177" s="458"/>
      <c r="G177" s="124"/>
      <c r="H177" s="125">
        <f>H178+H179+H180</f>
        <v>610.35950000000003</v>
      </c>
      <c r="I177" s="290"/>
      <c r="J177" s="126"/>
      <c r="K177" s="126"/>
      <c r="L177" s="126"/>
      <c r="M177" s="314"/>
      <c r="N177" s="76"/>
      <c r="O177" s="76"/>
    </row>
    <row r="178" spans="2:15" ht="18" customHeight="1" x14ac:dyDescent="0.3">
      <c r="B178" s="128" t="s">
        <v>2195</v>
      </c>
      <c r="C178" s="107" t="s">
        <v>2196</v>
      </c>
      <c r="D178" s="108" t="s">
        <v>101</v>
      </c>
      <c r="E178" s="425">
        <v>4.8499999999999996</v>
      </c>
      <c r="F178" s="426"/>
      <c r="G178" s="109">
        <v>70.5</v>
      </c>
      <c r="H178" s="110">
        <f>G178*E178</f>
        <v>341.92499999999995</v>
      </c>
      <c r="I178" s="317"/>
      <c r="J178" s="289">
        <f>'MEDIÇÃO 02 - RANIEIRI'!J178+'BM 03 - RANIERI'!I178</f>
        <v>0</v>
      </c>
      <c r="K178" s="117">
        <f t="shared" si="19"/>
        <v>0</v>
      </c>
      <c r="L178" s="118">
        <f t="shared" si="20"/>
        <v>0</v>
      </c>
      <c r="M178" s="314">
        <f t="shared" si="17"/>
        <v>0</v>
      </c>
    </row>
    <row r="179" spans="2:15" ht="9" customHeight="1" x14ac:dyDescent="0.3">
      <c r="B179" s="128" t="s">
        <v>2197</v>
      </c>
      <c r="C179" s="119" t="s">
        <v>1970</v>
      </c>
      <c r="D179" s="108" t="s">
        <v>101</v>
      </c>
      <c r="E179" s="425">
        <v>2.93</v>
      </c>
      <c r="F179" s="426"/>
      <c r="G179" s="109">
        <v>40.4</v>
      </c>
      <c r="H179" s="110">
        <f>G179*E179</f>
        <v>118.372</v>
      </c>
      <c r="I179" s="317"/>
      <c r="J179" s="289">
        <f>'MEDIÇÃO 02 - RANIEIRI'!J179+'BM 03 - RANIERI'!I179</f>
        <v>0</v>
      </c>
      <c r="K179" s="117">
        <f t="shared" si="19"/>
        <v>0</v>
      </c>
      <c r="L179" s="118">
        <f t="shared" si="20"/>
        <v>0</v>
      </c>
      <c r="M179" s="314">
        <f t="shared" si="17"/>
        <v>0</v>
      </c>
    </row>
    <row r="180" spans="2:15" ht="18" customHeight="1" x14ac:dyDescent="0.3">
      <c r="B180" s="128" t="s">
        <v>2198</v>
      </c>
      <c r="C180" s="107" t="s">
        <v>2199</v>
      </c>
      <c r="D180" s="108" t="s">
        <v>101</v>
      </c>
      <c r="E180" s="425">
        <v>2.4500000000000002</v>
      </c>
      <c r="F180" s="426"/>
      <c r="G180" s="109">
        <v>61.25</v>
      </c>
      <c r="H180" s="110">
        <f>G180*E180</f>
        <v>150.0625</v>
      </c>
      <c r="I180" s="317"/>
      <c r="J180" s="289">
        <f>'MEDIÇÃO 02 - RANIEIRI'!J180+'BM 03 - RANIERI'!I180</f>
        <v>0</v>
      </c>
      <c r="K180" s="146">
        <f t="shared" si="19"/>
        <v>0</v>
      </c>
      <c r="L180" s="146">
        <f t="shared" si="20"/>
        <v>0</v>
      </c>
      <c r="M180" s="314">
        <f t="shared" si="17"/>
        <v>0</v>
      </c>
    </row>
    <row r="181" spans="2:15" s="90" customFormat="1" ht="9" customHeight="1" x14ac:dyDescent="0.3">
      <c r="B181" s="121" t="s">
        <v>172</v>
      </c>
      <c r="C181" s="122" t="s">
        <v>1627</v>
      </c>
      <c r="D181" s="136"/>
      <c r="E181" s="457"/>
      <c r="F181" s="458"/>
      <c r="G181" s="124"/>
      <c r="H181" s="125">
        <f>H182+H183+H184+H185+H186+H187+H188+H189+H190+H191+H192+H193+H194</f>
        <v>8076.055800000001</v>
      </c>
      <c r="I181" s="290"/>
      <c r="J181" s="126"/>
      <c r="K181" s="126"/>
      <c r="L181" s="126"/>
      <c r="M181" s="314"/>
      <c r="N181" s="76"/>
      <c r="O181" s="76"/>
    </row>
    <row r="182" spans="2:15" ht="26.75" customHeight="1" x14ac:dyDescent="0.3">
      <c r="B182" s="127" t="s">
        <v>2200</v>
      </c>
      <c r="C182" s="107" t="s">
        <v>2201</v>
      </c>
      <c r="D182" s="108" t="s">
        <v>101</v>
      </c>
      <c r="E182" s="425">
        <v>3.36</v>
      </c>
      <c r="F182" s="426"/>
      <c r="G182" s="109">
        <v>398.5</v>
      </c>
      <c r="H182" s="110">
        <f t="shared" ref="H182:H194" si="22">G182*E182</f>
        <v>1338.96</v>
      </c>
      <c r="I182" s="317"/>
      <c r="J182" s="289">
        <f>'MEDIÇÃO 02 - RANIEIRI'!J182+'BM 03 - RANIERI'!I182</f>
        <v>0</v>
      </c>
      <c r="K182" s="117">
        <f t="shared" si="19"/>
        <v>0</v>
      </c>
      <c r="L182" s="118">
        <f t="shared" si="20"/>
        <v>0</v>
      </c>
      <c r="M182" s="314">
        <f t="shared" si="17"/>
        <v>0</v>
      </c>
    </row>
    <row r="183" spans="2:15" ht="18" customHeight="1" x14ac:dyDescent="0.3">
      <c r="B183" s="128" t="s">
        <v>2202</v>
      </c>
      <c r="C183" s="107" t="s">
        <v>2203</v>
      </c>
      <c r="D183" s="108" t="s">
        <v>47</v>
      </c>
      <c r="E183" s="425">
        <v>6.03</v>
      </c>
      <c r="F183" s="426"/>
      <c r="G183" s="109">
        <v>5.5</v>
      </c>
      <c r="H183" s="110">
        <f t="shared" si="22"/>
        <v>33.164999999999999</v>
      </c>
      <c r="I183" s="317"/>
      <c r="J183" s="289">
        <f>'MEDIÇÃO 02 - RANIEIRI'!J183+'BM 03 - RANIERI'!I183</f>
        <v>0</v>
      </c>
      <c r="K183" s="117">
        <f t="shared" si="19"/>
        <v>0</v>
      </c>
      <c r="L183" s="118">
        <f t="shared" si="20"/>
        <v>0</v>
      </c>
      <c r="M183" s="314">
        <f t="shared" si="17"/>
        <v>0</v>
      </c>
    </row>
    <row r="184" spans="2:15" ht="26.75" customHeight="1" x14ac:dyDescent="0.3">
      <c r="B184" s="127" t="s">
        <v>2204</v>
      </c>
      <c r="C184" s="107" t="s">
        <v>2205</v>
      </c>
      <c r="D184" s="108" t="s">
        <v>47</v>
      </c>
      <c r="E184" s="425">
        <v>6.03</v>
      </c>
      <c r="F184" s="426"/>
      <c r="G184" s="109">
        <v>65.400000000000006</v>
      </c>
      <c r="H184" s="110">
        <f t="shared" si="22"/>
        <v>394.36200000000002</v>
      </c>
      <c r="I184" s="317"/>
      <c r="J184" s="289">
        <f>'MEDIÇÃO 02 - RANIEIRI'!J184+'BM 03 - RANIERI'!I184</f>
        <v>0</v>
      </c>
      <c r="K184" s="117">
        <f t="shared" si="19"/>
        <v>0</v>
      </c>
      <c r="L184" s="118">
        <f t="shared" si="20"/>
        <v>0</v>
      </c>
      <c r="M184" s="314">
        <f t="shared" si="17"/>
        <v>0</v>
      </c>
    </row>
    <row r="185" spans="2:15" ht="18" customHeight="1" x14ac:dyDescent="0.3">
      <c r="B185" s="128" t="s">
        <v>2206</v>
      </c>
      <c r="C185" s="107" t="s">
        <v>2207</v>
      </c>
      <c r="D185" s="108" t="s">
        <v>273</v>
      </c>
      <c r="E185" s="425">
        <v>35.6</v>
      </c>
      <c r="F185" s="426"/>
      <c r="G185" s="109">
        <v>16.399999999999999</v>
      </c>
      <c r="H185" s="110">
        <f t="shared" si="22"/>
        <v>583.83999999999992</v>
      </c>
      <c r="I185" s="317"/>
      <c r="J185" s="289">
        <f>'MEDIÇÃO 02 - RANIEIRI'!J185+'BM 03 - RANIERI'!I185</f>
        <v>0</v>
      </c>
      <c r="K185" s="117">
        <f t="shared" si="19"/>
        <v>0</v>
      </c>
      <c r="L185" s="118">
        <f t="shared" si="20"/>
        <v>0</v>
      </c>
      <c r="M185" s="314">
        <f t="shared" si="17"/>
        <v>0</v>
      </c>
    </row>
    <row r="186" spans="2:15" ht="26.75" customHeight="1" x14ac:dyDescent="0.3">
      <c r="B186" s="127" t="s">
        <v>2208</v>
      </c>
      <c r="C186" s="107" t="s">
        <v>2209</v>
      </c>
      <c r="D186" s="108" t="s">
        <v>47</v>
      </c>
      <c r="E186" s="425">
        <v>10.31</v>
      </c>
      <c r="F186" s="426"/>
      <c r="G186" s="109">
        <v>77.23</v>
      </c>
      <c r="H186" s="110">
        <f t="shared" si="22"/>
        <v>796.24130000000002</v>
      </c>
      <c r="I186" s="317"/>
      <c r="J186" s="289">
        <f>'MEDIÇÃO 02 - RANIEIRI'!J186+'BM 03 - RANIERI'!I186</f>
        <v>0</v>
      </c>
      <c r="K186" s="117">
        <f t="shared" si="19"/>
        <v>0</v>
      </c>
      <c r="L186" s="118">
        <f t="shared" si="20"/>
        <v>0</v>
      </c>
      <c r="M186" s="314">
        <f t="shared" si="17"/>
        <v>0</v>
      </c>
    </row>
    <row r="187" spans="2:15" ht="26.75" customHeight="1" x14ac:dyDescent="0.3">
      <c r="B187" s="127" t="s">
        <v>2210</v>
      </c>
      <c r="C187" s="107" t="s">
        <v>1987</v>
      </c>
      <c r="D187" s="108" t="s">
        <v>101</v>
      </c>
      <c r="E187" s="425">
        <v>0.67</v>
      </c>
      <c r="F187" s="426"/>
      <c r="G187" s="109">
        <v>575.12</v>
      </c>
      <c r="H187" s="110">
        <f t="shared" si="22"/>
        <v>385.33040000000005</v>
      </c>
      <c r="I187" s="317"/>
      <c r="J187" s="289">
        <f>'MEDIÇÃO 02 - RANIEIRI'!J187+'BM 03 - RANIERI'!I187</f>
        <v>0</v>
      </c>
      <c r="K187" s="117">
        <f t="shared" si="19"/>
        <v>0</v>
      </c>
      <c r="L187" s="118">
        <f t="shared" si="20"/>
        <v>0</v>
      </c>
      <c r="M187" s="314">
        <f t="shared" si="17"/>
        <v>0</v>
      </c>
    </row>
    <row r="188" spans="2:15" ht="26.75" customHeight="1" x14ac:dyDescent="0.3">
      <c r="B188" s="127" t="s">
        <v>2211</v>
      </c>
      <c r="C188" s="107" t="s">
        <v>2212</v>
      </c>
      <c r="D188" s="108" t="s">
        <v>101</v>
      </c>
      <c r="E188" s="425">
        <v>1.25</v>
      </c>
      <c r="F188" s="426"/>
      <c r="G188" s="109">
        <v>618.83000000000004</v>
      </c>
      <c r="H188" s="110">
        <f t="shared" si="22"/>
        <v>773.53750000000002</v>
      </c>
      <c r="I188" s="317"/>
      <c r="J188" s="289">
        <f>'MEDIÇÃO 02 - RANIEIRI'!J188+'BM 03 - RANIERI'!I188</f>
        <v>0</v>
      </c>
      <c r="K188" s="117">
        <f t="shared" si="19"/>
        <v>0</v>
      </c>
      <c r="L188" s="118">
        <f t="shared" si="20"/>
        <v>0</v>
      </c>
      <c r="M188" s="314">
        <f t="shared" si="17"/>
        <v>0</v>
      </c>
    </row>
    <row r="189" spans="2:15" ht="18" customHeight="1" x14ac:dyDescent="0.3">
      <c r="B189" s="128" t="s">
        <v>2213</v>
      </c>
      <c r="C189" s="107" t="s">
        <v>2214</v>
      </c>
      <c r="D189" s="108" t="s">
        <v>101</v>
      </c>
      <c r="E189" s="425">
        <v>1.92</v>
      </c>
      <c r="F189" s="426"/>
      <c r="G189" s="109">
        <v>244.23</v>
      </c>
      <c r="H189" s="110">
        <f t="shared" si="22"/>
        <v>468.92159999999996</v>
      </c>
      <c r="I189" s="317"/>
      <c r="J189" s="289">
        <f>'MEDIÇÃO 02 - RANIEIRI'!J189+'BM 03 - RANIERI'!I189</f>
        <v>0</v>
      </c>
      <c r="K189" s="117">
        <f t="shared" si="19"/>
        <v>0</v>
      </c>
      <c r="L189" s="118">
        <f t="shared" si="20"/>
        <v>0</v>
      </c>
      <c r="M189" s="314">
        <f t="shared" si="17"/>
        <v>0</v>
      </c>
    </row>
    <row r="190" spans="2:15" ht="18" customHeight="1" x14ac:dyDescent="0.3">
      <c r="B190" s="128" t="s">
        <v>2215</v>
      </c>
      <c r="C190" s="107" t="s">
        <v>2216</v>
      </c>
      <c r="D190" s="108" t="s">
        <v>273</v>
      </c>
      <c r="E190" s="425">
        <v>25.2</v>
      </c>
      <c r="F190" s="426"/>
      <c r="G190" s="109">
        <v>20.72</v>
      </c>
      <c r="H190" s="110">
        <f t="shared" si="22"/>
        <v>522.14400000000001</v>
      </c>
      <c r="I190" s="317"/>
      <c r="J190" s="289">
        <f>'MEDIÇÃO 02 - RANIEIRI'!J190+'BM 03 - RANIERI'!I190</f>
        <v>0</v>
      </c>
      <c r="K190" s="117">
        <f t="shared" si="19"/>
        <v>0</v>
      </c>
      <c r="L190" s="118">
        <f t="shared" si="20"/>
        <v>0</v>
      </c>
      <c r="M190" s="314">
        <f t="shared" si="17"/>
        <v>0</v>
      </c>
    </row>
    <row r="191" spans="2:15" ht="26.75" customHeight="1" x14ac:dyDescent="0.3">
      <c r="B191" s="130">
        <v>40212</v>
      </c>
      <c r="C191" s="107" t="s">
        <v>2217</v>
      </c>
      <c r="D191" s="108" t="s">
        <v>273</v>
      </c>
      <c r="E191" s="425">
        <v>18.899999999999999</v>
      </c>
      <c r="F191" s="426"/>
      <c r="G191" s="109">
        <v>18.399999999999999</v>
      </c>
      <c r="H191" s="110">
        <f t="shared" si="22"/>
        <v>347.75999999999993</v>
      </c>
      <c r="I191" s="317"/>
      <c r="J191" s="289">
        <f>'MEDIÇÃO 02 - RANIEIRI'!J191+'BM 03 - RANIERI'!I191</f>
        <v>0</v>
      </c>
      <c r="K191" s="117">
        <f t="shared" si="19"/>
        <v>0</v>
      </c>
      <c r="L191" s="118">
        <f t="shared" si="20"/>
        <v>0</v>
      </c>
      <c r="M191" s="314">
        <f t="shared" si="17"/>
        <v>0</v>
      </c>
    </row>
    <row r="192" spans="2:15" ht="18" customHeight="1" x14ac:dyDescent="0.3">
      <c r="B192" s="129">
        <v>40577</v>
      </c>
      <c r="C192" s="107" t="s">
        <v>2218</v>
      </c>
      <c r="D192" s="108" t="s">
        <v>273</v>
      </c>
      <c r="E192" s="425">
        <v>33.799999999999997</v>
      </c>
      <c r="F192" s="426"/>
      <c r="G192" s="109">
        <v>15.1</v>
      </c>
      <c r="H192" s="110">
        <f t="shared" si="22"/>
        <v>510.37999999999994</v>
      </c>
      <c r="I192" s="317"/>
      <c r="J192" s="289">
        <f>'MEDIÇÃO 02 - RANIEIRI'!J192+'BM 03 - RANIERI'!I192</f>
        <v>0</v>
      </c>
      <c r="K192" s="117">
        <f t="shared" si="19"/>
        <v>0</v>
      </c>
      <c r="L192" s="118">
        <f t="shared" si="20"/>
        <v>0</v>
      </c>
      <c r="M192" s="314">
        <f t="shared" si="17"/>
        <v>0</v>
      </c>
    </row>
    <row r="193" spans="2:15" ht="26.75" customHeight="1" x14ac:dyDescent="0.3">
      <c r="B193" s="130">
        <v>40942</v>
      </c>
      <c r="C193" s="107" t="s">
        <v>2219</v>
      </c>
      <c r="D193" s="108" t="s">
        <v>47</v>
      </c>
      <c r="E193" s="425">
        <v>16.55</v>
      </c>
      <c r="F193" s="426"/>
      <c r="G193" s="109">
        <v>67.88</v>
      </c>
      <c r="H193" s="110">
        <f t="shared" si="22"/>
        <v>1123.414</v>
      </c>
      <c r="I193" s="317"/>
      <c r="J193" s="289">
        <f>'MEDIÇÃO 02 - RANIEIRI'!J193+'BM 03 - RANIERI'!I193</f>
        <v>0</v>
      </c>
      <c r="K193" s="117">
        <f t="shared" si="19"/>
        <v>0</v>
      </c>
      <c r="L193" s="118">
        <f t="shared" si="20"/>
        <v>0</v>
      </c>
      <c r="M193" s="314">
        <f t="shared" si="17"/>
        <v>0</v>
      </c>
    </row>
    <row r="194" spans="2:15" ht="18" customHeight="1" x14ac:dyDescent="0.3">
      <c r="B194" s="129">
        <v>41308</v>
      </c>
      <c r="C194" s="107" t="s">
        <v>2220</v>
      </c>
      <c r="D194" s="108" t="s">
        <v>47</v>
      </c>
      <c r="E194" s="425">
        <v>16.8</v>
      </c>
      <c r="F194" s="426"/>
      <c r="G194" s="109">
        <v>47.5</v>
      </c>
      <c r="H194" s="110">
        <f t="shared" si="22"/>
        <v>798</v>
      </c>
      <c r="I194" s="317"/>
      <c r="J194" s="289">
        <f>'MEDIÇÃO 02 - RANIEIRI'!J194+'BM 03 - RANIERI'!I194</f>
        <v>0</v>
      </c>
      <c r="K194" s="117">
        <f t="shared" si="19"/>
        <v>0</v>
      </c>
      <c r="L194" s="118">
        <f t="shared" si="20"/>
        <v>0</v>
      </c>
      <c r="M194" s="314">
        <f t="shared" si="17"/>
        <v>0</v>
      </c>
    </row>
    <row r="195" spans="2:15" s="90" customFormat="1" ht="9" customHeight="1" x14ac:dyDescent="0.3">
      <c r="B195" s="121" t="s">
        <v>178</v>
      </c>
      <c r="C195" s="122" t="s">
        <v>1997</v>
      </c>
      <c r="D195" s="136"/>
      <c r="E195" s="457"/>
      <c r="F195" s="458"/>
      <c r="G195" s="124"/>
      <c r="H195" s="125">
        <f>H196+H197+H198+H199+H200+H201+H202+H203+H204+H205+H206+H207</f>
        <v>9325.2350000000024</v>
      </c>
      <c r="I195" s="290"/>
      <c r="J195" s="126"/>
      <c r="K195" s="126"/>
      <c r="L195" s="126"/>
      <c r="M195" s="314"/>
      <c r="N195" s="76"/>
      <c r="O195" s="76"/>
    </row>
    <row r="196" spans="2:15" ht="35.75" customHeight="1" x14ac:dyDescent="0.3">
      <c r="B196" s="128" t="s">
        <v>2221</v>
      </c>
      <c r="C196" s="107" t="s">
        <v>2222</v>
      </c>
      <c r="D196" s="108" t="s">
        <v>47</v>
      </c>
      <c r="E196" s="425">
        <v>27.44</v>
      </c>
      <c r="F196" s="426"/>
      <c r="G196" s="109">
        <v>39.299999999999997</v>
      </c>
      <c r="H196" s="110">
        <f t="shared" ref="H196:H207" si="23">G196*E196</f>
        <v>1078.3920000000001</v>
      </c>
      <c r="I196" s="317"/>
      <c r="J196" s="289">
        <f>'MEDIÇÃO 02 - RANIEIRI'!J196+'BM 03 - RANIERI'!I196</f>
        <v>0</v>
      </c>
      <c r="K196" s="117">
        <f t="shared" si="19"/>
        <v>0</v>
      </c>
      <c r="L196" s="118">
        <f t="shared" si="20"/>
        <v>0</v>
      </c>
      <c r="M196" s="314">
        <f t="shared" si="17"/>
        <v>0</v>
      </c>
    </row>
    <row r="197" spans="2:15" ht="27" customHeight="1" x14ac:dyDescent="0.3">
      <c r="B197" s="127" t="s">
        <v>2223</v>
      </c>
      <c r="C197" s="107" t="s">
        <v>2224</v>
      </c>
      <c r="D197" s="108" t="s">
        <v>47</v>
      </c>
      <c r="E197" s="425">
        <v>23.63</v>
      </c>
      <c r="F197" s="426"/>
      <c r="G197" s="109">
        <v>55.4</v>
      </c>
      <c r="H197" s="110">
        <f t="shared" si="23"/>
        <v>1309.1019999999999</v>
      </c>
      <c r="I197" s="317"/>
      <c r="J197" s="289">
        <f>'MEDIÇÃO 02 - RANIEIRI'!J197+'BM 03 - RANIERI'!I197</f>
        <v>0</v>
      </c>
      <c r="K197" s="117">
        <f t="shared" si="19"/>
        <v>0</v>
      </c>
      <c r="L197" s="118">
        <f t="shared" si="20"/>
        <v>0</v>
      </c>
      <c r="M197" s="314">
        <f t="shared" si="17"/>
        <v>0</v>
      </c>
    </row>
    <row r="198" spans="2:15" ht="18" customHeight="1" x14ac:dyDescent="0.3">
      <c r="B198" s="128" t="s">
        <v>2225</v>
      </c>
      <c r="C198" s="107" t="s">
        <v>2226</v>
      </c>
      <c r="D198" s="108" t="s">
        <v>47</v>
      </c>
      <c r="E198" s="425">
        <v>5.81</v>
      </c>
      <c r="F198" s="426"/>
      <c r="G198" s="109">
        <v>33.299999999999997</v>
      </c>
      <c r="H198" s="110">
        <f t="shared" si="23"/>
        <v>193.47299999999996</v>
      </c>
      <c r="I198" s="317"/>
      <c r="J198" s="289">
        <f>'MEDIÇÃO 02 - RANIEIRI'!J198+'BM 03 - RANIERI'!I198</f>
        <v>0</v>
      </c>
      <c r="K198" s="117">
        <f t="shared" si="19"/>
        <v>0</v>
      </c>
      <c r="L198" s="118">
        <f t="shared" si="20"/>
        <v>0</v>
      </c>
      <c r="M198" s="314">
        <f t="shared" si="17"/>
        <v>0</v>
      </c>
    </row>
    <row r="199" spans="2:15" ht="26.75" customHeight="1" x14ac:dyDescent="0.3">
      <c r="B199" s="127" t="s">
        <v>2227</v>
      </c>
      <c r="C199" s="107" t="s">
        <v>2228</v>
      </c>
      <c r="D199" s="108" t="s">
        <v>273</v>
      </c>
      <c r="E199" s="425">
        <v>60.1</v>
      </c>
      <c r="F199" s="426"/>
      <c r="G199" s="109">
        <v>17.46</v>
      </c>
      <c r="H199" s="110">
        <f t="shared" si="23"/>
        <v>1049.346</v>
      </c>
      <c r="I199" s="317"/>
      <c r="J199" s="289">
        <f>'MEDIÇÃO 02 - RANIEIRI'!J199+'BM 03 - RANIERI'!I199</f>
        <v>0</v>
      </c>
      <c r="K199" s="117">
        <f t="shared" si="19"/>
        <v>0</v>
      </c>
      <c r="L199" s="118">
        <f t="shared" si="20"/>
        <v>0</v>
      </c>
      <c r="M199" s="314">
        <f t="shared" si="17"/>
        <v>0</v>
      </c>
    </row>
    <row r="200" spans="2:15" ht="26.75" customHeight="1" x14ac:dyDescent="0.3">
      <c r="B200" s="127" t="s">
        <v>2229</v>
      </c>
      <c r="C200" s="107" t="s">
        <v>2230</v>
      </c>
      <c r="D200" s="108" t="s">
        <v>273</v>
      </c>
      <c r="E200" s="425">
        <v>0.2</v>
      </c>
      <c r="F200" s="426"/>
      <c r="G200" s="109">
        <v>17.22</v>
      </c>
      <c r="H200" s="110">
        <f t="shared" si="23"/>
        <v>3.444</v>
      </c>
      <c r="I200" s="317"/>
      <c r="J200" s="289">
        <f>'MEDIÇÃO 02 - RANIEIRI'!J200+'BM 03 - RANIERI'!I200</f>
        <v>0</v>
      </c>
      <c r="K200" s="117">
        <f t="shared" si="19"/>
        <v>0</v>
      </c>
      <c r="L200" s="118">
        <f t="shared" si="20"/>
        <v>0</v>
      </c>
      <c r="M200" s="314">
        <f t="shared" si="17"/>
        <v>0</v>
      </c>
    </row>
    <row r="201" spans="2:15" ht="26.75" customHeight="1" x14ac:dyDescent="0.3">
      <c r="B201" s="127" t="s">
        <v>2231</v>
      </c>
      <c r="C201" s="107" t="s">
        <v>2232</v>
      </c>
      <c r="D201" s="108" t="s">
        <v>273</v>
      </c>
      <c r="E201" s="425">
        <v>55.1</v>
      </c>
      <c r="F201" s="426"/>
      <c r="G201" s="109">
        <v>15.67</v>
      </c>
      <c r="H201" s="110">
        <f t="shared" si="23"/>
        <v>863.41700000000003</v>
      </c>
      <c r="I201" s="317"/>
      <c r="J201" s="289">
        <f>'MEDIÇÃO 02 - RANIEIRI'!J201+'BM 03 - RANIERI'!I201</f>
        <v>0</v>
      </c>
      <c r="K201" s="117">
        <f t="shared" si="19"/>
        <v>0</v>
      </c>
      <c r="L201" s="118">
        <f t="shared" si="20"/>
        <v>0</v>
      </c>
      <c r="M201" s="314">
        <f t="shared" si="17"/>
        <v>0</v>
      </c>
    </row>
    <row r="202" spans="2:15" ht="26.75" customHeight="1" x14ac:dyDescent="0.3">
      <c r="B202" s="127" t="s">
        <v>2233</v>
      </c>
      <c r="C202" s="107" t="s">
        <v>2234</v>
      </c>
      <c r="D202" s="108" t="s">
        <v>273</v>
      </c>
      <c r="E202" s="425">
        <v>100.4</v>
      </c>
      <c r="F202" s="426"/>
      <c r="G202" s="109">
        <v>14.01</v>
      </c>
      <c r="H202" s="110">
        <f t="shared" si="23"/>
        <v>1406.604</v>
      </c>
      <c r="I202" s="317"/>
      <c r="J202" s="289">
        <f>'MEDIÇÃO 02 - RANIEIRI'!J202+'BM 03 - RANIERI'!I202</f>
        <v>0</v>
      </c>
      <c r="K202" s="117">
        <f t="shared" si="19"/>
        <v>0</v>
      </c>
      <c r="L202" s="118">
        <f t="shared" si="20"/>
        <v>0</v>
      </c>
      <c r="M202" s="314">
        <f t="shared" si="17"/>
        <v>0</v>
      </c>
    </row>
    <row r="203" spans="2:15" ht="26.75" customHeight="1" x14ac:dyDescent="0.3">
      <c r="B203" s="127" t="s">
        <v>2235</v>
      </c>
      <c r="C203" s="107" t="s">
        <v>2236</v>
      </c>
      <c r="D203" s="108" t="s">
        <v>273</v>
      </c>
      <c r="E203" s="425">
        <v>14.2</v>
      </c>
      <c r="F203" s="426"/>
      <c r="G203" s="109">
        <v>17.059999999999999</v>
      </c>
      <c r="H203" s="110">
        <f t="shared" si="23"/>
        <v>242.25199999999998</v>
      </c>
      <c r="I203" s="317"/>
      <c r="J203" s="289">
        <f>'MEDIÇÃO 02 - RANIEIRI'!J203+'BM 03 - RANIERI'!I203</f>
        <v>0</v>
      </c>
      <c r="K203" s="117">
        <f t="shared" si="19"/>
        <v>0</v>
      </c>
      <c r="L203" s="118">
        <f t="shared" si="20"/>
        <v>0</v>
      </c>
      <c r="M203" s="314">
        <f t="shared" si="17"/>
        <v>0</v>
      </c>
    </row>
    <row r="204" spans="2:15" ht="26.75" customHeight="1" x14ac:dyDescent="0.3">
      <c r="B204" s="130">
        <v>40213</v>
      </c>
      <c r="C204" s="107" t="s">
        <v>2237</v>
      </c>
      <c r="D204" s="108" t="s">
        <v>273</v>
      </c>
      <c r="E204" s="425">
        <v>11.9</v>
      </c>
      <c r="F204" s="426"/>
      <c r="G204" s="109">
        <v>16.77</v>
      </c>
      <c r="H204" s="110">
        <f t="shared" si="23"/>
        <v>199.56299999999999</v>
      </c>
      <c r="I204" s="317"/>
      <c r="J204" s="289">
        <f>'MEDIÇÃO 02 - RANIEIRI'!J204+'BM 03 - RANIERI'!I204</f>
        <v>0</v>
      </c>
      <c r="K204" s="117">
        <f t="shared" si="19"/>
        <v>0</v>
      </c>
      <c r="L204" s="118">
        <f t="shared" si="20"/>
        <v>0</v>
      </c>
      <c r="M204" s="314">
        <f t="shared" si="17"/>
        <v>0</v>
      </c>
    </row>
    <row r="205" spans="2:15" ht="26.75" customHeight="1" x14ac:dyDescent="0.3">
      <c r="B205" s="130">
        <v>40578</v>
      </c>
      <c r="C205" s="107" t="s">
        <v>2238</v>
      </c>
      <c r="D205" s="108" t="s">
        <v>273</v>
      </c>
      <c r="E205" s="425">
        <v>8.1</v>
      </c>
      <c r="F205" s="426"/>
      <c r="G205" s="109">
        <v>16.239999999999998</v>
      </c>
      <c r="H205" s="110">
        <f t="shared" si="23"/>
        <v>131.54399999999998</v>
      </c>
      <c r="I205" s="317"/>
      <c r="J205" s="289">
        <f>'MEDIÇÃO 02 - RANIEIRI'!J205+'BM 03 - RANIERI'!I205</f>
        <v>0</v>
      </c>
      <c r="K205" s="117">
        <f t="shared" si="19"/>
        <v>0</v>
      </c>
      <c r="L205" s="118">
        <f t="shared" si="20"/>
        <v>0</v>
      </c>
      <c r="M205" s="314">
        <f t="shared" si="17"/>
        <v>0</v>
      </c>
    </row>
    <row r="206" spans="2:15" ht="26.75" customHeight="1" x14ac:dyDescent="0.3">
      <c r="B206" s="130">
        <v>40943</v>
      </c>
      <c r="C206" s="107" t="s">
        <v>1985</v>
      </c>
      <c r="D206" s="108" t="s">
        <v>101</v>
      </c>
      <c r="E206" s="425">
        <v>3.3</v>
      </c>
      <c r="F206" s="426"/>
      <c r="G206" s="109">
        <v>618.83000000000004</v>
      </c>
      <c r="H206" s="110">
        <f t="shared" si="23"/>
        <v>2042.1390000000001</v>
      </c>
      <c r="I206" s="317"/>
      <c r="J206" s="289">
        <f>'MEDIÇÃO 02 - RANIEIRI'!J206+'BM 03 - RANIERI'!I206</f>
        <v>0</v>
      </c>
      <c r="K206" s="117">
        <f t="shared" si="19"/>
        <v>0</v>
      </c>
      <c r="L206" s="118">
        <f t="shared" si="20"/>
        <v>0</v>
      </c>
      <c r="M206" s="314">
        <f t="shared" si="17"/>
        <v>0</v>
      </c>
    </row>
    <row r="207" spans="2:15" ht="18" customHeight="1" x14ac:dyDescent="0.3">
      <c r="B207" s="129">
        <v>41309</v>
      </c>
      <c r="C207" s="107" t="s">
        <v>2214</v>
      </c>
      <c r="D207" s="108" t="s">
        <v>101</v>
      </c>
      <c r="E207" s="425">
        <v>3.3</v>
      </c>
      <c r="F207" s="426"/>
      <c r="G207" s="109">
        <v>244.23</v>
      </c>
      <c r="H207" s="110">
        <f t="shared" si="23"/>
        <v>805.95899999999995</v>
      </c>
      <c r="I207" s="317"/>
      <c r="J207" s="289">
        <f>'MEDIÇÃO 02 - RANIEIRI'!J207+'BM 03 - RANIERI'!I207</f>
        <v>0</v>
      </c>
      <c r="K207" s="117">
        <f t="shared" si="19"/>
        <v>0</v>
      </c>
      <c r="L207" s="118">
        <f t="shared" si="20"/>
        <v>0</v>
      </c>
      <c r="M207" s="314">
        <f t="shared" si="17"/>
        <v>0</v>
      </c>
    </row>
    <row r="208" spans="2:15" s="90" customFormat="1" ht="9" customHeight="1" x14ac:dyDescent="0.3">
      <c r="B208" s="121" t="s">
        <v>1704</v>
      </c>
      <c r="C208" s="122" t="s">
        <v>2020</v>
      </c>
      <c r="D208" s="136"/>
      <c r="E208" s="457"/>
      <c r="F208" s="458"/>
      <c r="G208" s="124"/>
      <c r="H208" s="125">
        <f>H209+H210+H211+H212</f>
        <v>4487.4059999999999</v>
      </c>
      <c r="I208" s="290"/>
      <c r="J208" s="126"/>
      <c r="K208" s="126"/>
      <c r="L208" s="126" t="s">
        <v>2239</v>
      </c>
      <c r="M208" s="314"/>
      <c r="N208" s="76"/>
      <c r="O208" s="76"/>
    </row>
    <row r="209" spans="2:15" ht="35.75" customHeight="1" x14ac:dyDescent="0.3">
      <c r="B209" s="128" t="s">
        <v>2240</v>
      </c>
      <c r="C209" s="107" t="s">
        <v>2241</v>
      </c>
      <c r="D209" s="108" t="s">
        <v>47</v>
      </c>
      <c r="E209" s="425">
        <v>75.62</v>
      </c>
      <c r="F209" s="426"/>
      <c r="G209" s="109">
        <v>50.45</v>
      </c>
      <c r="H209" s="110">
        <f>G209*E209</f>
        <v>3815.0290000000005</v>
      </c>
      <c r="I209" s="317"/>
      <c r="J209" s="289">
        <f>'MEDIÇÃO 02 - RANIEIRI'!J209+'BM 03 - RANIERI'!I209</f>
        <v>0</v>
      </c>
      <c r="K209" s="117">
        <f t="shared" si="19"/>
        <v>0</v>
      </c>
      <c r="L209" s="118">
        <f t="shared" si="20"/>
        <v>0</v>
      </c>
      <c r="M209" s="314">
        <f t="shared" ref="M209:M272" si="24">J209/E209</f>
        <v>0</v>
      </c>
    </row>
    <row r="210" spans="2:15" ht="26.75" customHeight="1" x14ac:dyDescent="0.3">
      <c r="B210" s="127" t="s">
        <v>2242</v>
      </c>
      <c r="C210" s="107" t="s">
        <v>2243</v>
      </c>
      <c r="D210" s="108" t="s">
        <v>87</v>
      </c>
      <c r="E210" s="425">
        <v>2.9</v>
      </c>
      <c r="F210" s="426"/>
      <c r="G210" s="109">
        <v>55.4</v>
      </c>
      <c r="H210" s="110">
        <f>G210*E210</f>
        <v>160.66</v>
      </c>
      <c r="I210" s="317"/>
      <c r="J210" s="289">
        <f>'MEDIÇÃO 02 - RANIEIRI'!J210+'BM 03 - RANIERI'!I210</f>
        <v>0</v>
      </c>
      <c r="K210" s="117">
        <f t="shared" si="19"/>
        <v>0</v>
      </c>
      <c r="L210" s="118">
        <f t="shared" si="20"/>
        <v>0</v>
      </c>
      <c r="M210" s="314">
        <f t="shared" si="24"/>
        <v>0</v>
      </c>
    </row>
    <row r="211" spans="2:15" ht="26.75" customHeight="1" x14ac:dyDescent="0.3">
      <c r="B211" s="127" t="s">
        <v>2244</v>
      </c>
      <c r="C211" s="107" t="s">
        <v>2245</v>
      </c>
      <c r="D211" s="108" t="s">
        <v>87</v>
      </c>
      <c r="E211" s="425">
        <v>3.1</v>
      </c>
      <c r="F211" s="426"/>
      <c r="G211" s="109">
        <v>60.08</v>
      </c>
      <c r="H211" s="110">
        <f>G211*E211</f>
        <v>186.24799999999999</v>
      </c>
      <c r="I211" s="317"/>
      <c r="J211" s="289">
        <f>'MEDIÇÃO 02 - RANIEIRI'!J211+'BM 03 - RANIERI'!I211</f>
        <v>0</v>
      </c>
      <c r="K211" s="117">
        <f t="shared" si="19"/>
        <v>0</v>
      </c>
      <c r="L211" s="118">
        <f t="shared" si="20"/>
        <v>0</v>
      </c>
      <c r="M211" s="314">
        <f t="shared" si="24"/>
        <v>0</v>
      </c>
    </row>
    <row r="212" spans="2:15" ht="26.75" customHeight="1" x14ac:dyDescent="0.3">
      <c r="B212" s="127" t="s">
        <v>2246</v>
      </c>
      <c r="C212" s="119" t="s">
        <v>2028</v>
      </c>
      <c r="D212" s="108" t="s">
        <v>87</v>
      </c>
      <c r="E212" s="425">
        <v>3.1</v>
      </c>
      <c r="F212" s="426"/>
      <c r="G212" s="109">
        <v>104.99</v>
      </c>
      <c r="H212" s="110">
        <f>G212*E212</f>
        <v>325.46899999999999</v>
      </c>
      <c r="I212" s="317"/>
      <c r="J212" s="289">
        <f>'MEDIÇÃO 02 - RANIEIRI'!J212+'BM 03 - RANIERI'!I212</f>
        <v>0</v>
      </c>
      <c r="K212" s="117">
        <f t="shared" si="19"/>
        <v>0</v>
      </c>
      <c r="L212" s="118">
        <f t="shared" si="20"/>
        <v>0</v>
      </c>
      <c r="M212" s="314">
        <f t="shared" si="24"/>
        <v>0</v>
      </c>
    </row>
    <row r="213" spans="2:15" s="90" customFormat="1" ht="9" customHeight="1" x14ac:dyDescent="0.3">
      <c r="B213" s="121" t="s">
        <v>1724</v>
      </c>
      <c r="C213" s="122" t="s">
        <v>2247</v>
      </c>
      <c r="D213" s="136"/>
      <c r="E213" s="457"/>
      <c r="F213" s="458"/>
      <c r="G213" s="124"/>
      <c r="H213" s="125">
        <f>H214+H215+H216+H217+H218+H219</f>
        <v>10837.8544</v>
      </c>
      <c r="I213" s="290"/>
      <c r="J213" s="126"/>
      <c r="K213" s="126"/>
      <c r="L213" s="126"/>
      <c r="M213" s="314"/>
      <c r="N213" s="76"/>
      <c r="O213" s="76"/>
    </row>
    <row r="214" spans="2:15" ht="27.65" customHeight="1" x14ac:dyDescent="0.3">
      <c r="B214" s="127" t="s">
        <v>2248</v>
      </c>
      <c r="C214" s="119" t="s">
        <v>2249</v>
      </c>
      <c r="D214" s="108" t="s">
        <v>47</v>
      </c>
      <c r="E214" s="425">
        <v>151.24</v>
      </c>
      <c r="F214" s="426"/>
      <c r="G214" s="109">
        <v>7.03</v>
      </c>
      <c r="H214" s="110">
        <f t="shared" ref="H214:H219" si="25">G214*E214</f>
        <v>1063.2172</v>
      </c>
      <c r="I214" s="317"/>
      <c r="J214" s="289">
        <f>'MEDIÇÃO 02 - RANIEIRI'!J214+'BM 03 - RANIERI'!I214</f>
        <v>0</v>
      </c>
      <c r="K214" s="117">
        <f t="shared" si="19"/>
        <v>0</v>
      </c>
      <c r="L214" s="118">
        <f t="shared" si="20"/>
        <v>0</v>
      </c>
      <c r="M214" s="314">
        <f t="shared" si="24"/>
        <v>0</v>
      </c>
    </row>
    <row r="215" spans="2:15" ht="36" customHeight="1" x14ac:dyDescent="0.3">
      <c r="B215" s="127" t="s">
        <v>2250</v>
      </c>
      <c r="C215" s="107" t="s">
        <v>2251</v>
      </c>
      <c r="D215" s="108" t="s">
        <v>47</v>
      </c>
      <c r="E215" s="425">
        <v>151.24</v>
      </c>
      <c r="F215" s="426"/>
      <c r="G215" s="109">
        <v>21.54</v>
      </c>
      <c r="H215" s="110">
        <f t="shared" si="25"/>
        <v>3257.7096000000001</v>
      </c>
      <c r="I215" s="317"/>
      <c r="J215" s="289">
        <f>'MEDIÇÃO 02 - RANIEIRI'!J215+'BM 03 - RANIERI'!I215</f>
        <v>0</v>
      </c>
      <c r="K215" s="117">
        <f t="shared" si="19"/>
        <v>0</v>
      </c>
      <c r="L215" s="118">
        <f t="shared" si="20"/>
        <v>0</v>
      </c>
      <c r="M215" s="314">
        <f t="shared" si="24"/>
        <v>0</v>
      </c>
    </row>
    <row r="216" spans="2:15" ht="43.75" customHeight="1" x14ac:dyDescent="0.3">
      <c r="B216" s="127" t="s">
        <v>2252</v>
      </c>
      <c r="C216" s="107" t="s">
        <v>2253</v>
      </c>
      <c r="D216" s="108" t="s">
        <v>47</v>
      </c>
      <c r="E216" s="425">
        <v>18</v>
      </c>
      <c r="F216" s="426"/>
      <c r="G216" s="109">
        <v>77.14</v>
      </c>
      <c r="H216" s="110">
        <f t="shared" si="25"/>
        <v>1388.52</v>
      </c>
      <c r="I216" s="317"/>
      <c r="J216" s="289">
        <f>'MEDIÇÃO 02 - RANIEIRI'!J216+'BM 03 - RANIERI'!I216</f>
        <v>0</v>
      </c>
      <c r="K216" s="117">
        <f t="shared" si="19"/>
        <v>0</v>
      </c>
      <c r="L216" s="118">
        <f t="shared" si="20"/>
        <v>0</v>
      </c>
      <c r="M216" s="314">
        <f t="shared" si="24"/>
        <v>0</v>
      </c>
    </row>
    <row r="217" spans="2:15" ht="19.25" customHeight="1" x14ac:dyDescent="0.3">
      <c r="B217" s="127" t="s">
        <v>2254</v>
      </c>
      <c r="C217" s="119" t="s">
        <v>2050</v>
      </c>
      <c r="D217" s="108" t="s">
        <v>47</v>
      </c>
      <c r="E217" s="425">
        <v>133.24</v>
      </c>
      <c r="F217" s="426"/>
      <c r="G217" s="109">
        <v>3.31</v>
      </c>
      <c r="H217" s="110">
        <f t="shared" si="25"/>
        <v>441.02440000000001</v>
      </c>
      <c r="I217" s="317"/>
      <c r="J217" s="289">
        <f>'MEDIÇÃO 02 - RANIEIRI'!J217+'BM 03 - RANIERI'!I217</f>
        <v>0</v>
      </c>
      <c r="K217" s="117">
        <f t="shared" si="19"/>
        <v>0</v>
      </c>
      <c r="L217" s="118">
        <f t="shared" si="20"/>
        <v>0</v>
      </c>
      <c r="M217" s="314">
        <f t="shared" si="24"/>
        <v>0</v>
      </c>
    </row>
    <row r="218" spans="2:15" ht="19.25" customHeight="1" x14ac:dyDescent="0.3">
      <c r="B218" s="127" t="s">
        <v>2255</v>
      </c>
      <c r="C218" s="119" t="s">
        <v>2052</v>
      </c>
      <c r="D218" s="108" t="s">
        <v>47</v>
      </c>
      <c r="E218" s="425">
        <v>133.24</v>
      </c>
      <c r="F218" s="426"/>
      <c r="G218" s="109">
        <v>20.54</v>
      </c>
      <c r="H218" s="110">
        <f t="shared" si="25"/>
        <v>2736.7496000000001</v>
      </c>
      <c r="I218" s="317"/>
      <c r="J218" s="289">
        <f>'MEDIÇÃO 02 - RANIEIRI'!J218+'BM 03 - RANIERI'!I218</f>
        <v>0</v>
      </c>
      <c r="K218" s="117">
        <f t="shared" si="19"/>
        <v>0</v>
      </c>
      <c r="L218" s="118">
        <f t="shared" si="20"/>
        <v>0</v>
      </c>
      <c r="M218" s="314">
        <f t="shared" si="24"/>
        <v>0</v>
      </c>
    </row>
    <row r="219" spans="2:15" ht="19.25" customHeight="1" x14ac:dyDescent="0.3">
      <c r="B219" s="127" t="s">
        <v>2256</v>
      </c>
      <c r="C219" s="119" t="s">
        <v>2054</v>
      </c>
      <c r="D219" s="108" t="s">
        <v>47</v>
      </c>
      <c r="E219" s="425">
        <v>133.24</v>
      </c>
      <c r="F219" s="426"/>
      <c r="G219" s="109">
        <v>14.64</v>
      </c>
      <c r="H219" s="110">
        <f t="shared" si="25"/>
        <v>1950.6336000000001</v>
      </c>
      <c r="I219" s="317"/>
      <c r="J219" s="289">
        <f>'MEDIÇÃO 02 - RANIEIRI'!J219+'BM 03 - RANIERI'!I219</f>
        <v>0</v>
      </c>
      <c r="K219" s="117">
        <f t="shared" ref="K219:K282" si="26">I219*G219</f>
        <v>0</v>
      </c>
      <c r="L219" s="118">
        <f t="shared" ref="L219:L282" si="27">J219*G219</f>
        <v>0</v>
      </c>
      <c r="M219" s="314">
        <f t="shared" si="24"/>
        <v>0</v>
      </c>
    </row>
    <row r="220" spans="2:15" s="90" customFormat="1" ht="10.25" customHeight="1" x14ac:dyDescent="0.3">
      <c r="B220" s="121" t="s">
        <v>1750</v>
      </c>
      <c r="C220" s="122" t="s">
        <v>2128</v>
      </c>
      <c r="D220" s="136"/>
      <c r="E220" s="457"/>
      <c r="F220" s="458"/>
      <c r="G220" s="124"/>
      <c r="H220" s="125">
        <f>H221+H222+H223+H224+H225+H226+H227+H228</f>
        <v>8939.4369000000006</v>
      </c>
      <c r="I220" s="290"/>
      <c r="J220" s="126"/>
      <c r="K220" s="126"/>
      <c r="L220" s="126"/>
      <c r="M220" s="314"/>
      <c r="N220" s="76"/>
      <c r="O220" s="76"/>
    </row>
    <row r="221" spans="2:15" ht="18" customHeight="1" x14ac:dyDescent="0.3">
      <c r="B221" s="128" t="s">
        <v>2257</v>
      </c>
      <c r="C221" s="107" t="s">
        <v>2258</v>
      </c>
      <c r="D221" s="108" t="s">
        <v>47</v>
      </c>
      <c r="E221" s="425">
        <v>8</v>
      </c>
      <c r="F221" s="426"/>
      <c r="G221" s="109">
        <v>66.5</v>
      </c>
      <c r="H221" s="110">
        <f t="shared" ref="H221:H228" si="28">G221*E221</f>
        <v>532</v>
      </c>
      <c r="I221" s="317"/>
      <c r="J221" s="289">
        <f>'MEDIÇÃO 02 - RANIEIRI'!J221+'BM 03 - RANIERI'!I221</f>
        <v>0</v>
      </c>
      <c r="K221" s="117">
        <f t="shared" si="26"/>
        <v>0</v>
      </c>
      <c r="L221" s="118">
        <f t="shared" si="27"/>
        <v>0</v>
      </c>
      <c r="M221" s="314">
        <f t="shared" si="24"/>
        <v>0</v>
      </c>
    </row>
    <row r="222" spans="2:15" ht="18" customHeight="1" x14ac:dyDescent="0.3">
      <c r="B222" s="128" t="s">
        <v>2259</v>
      </c>
      <c r="C222" s="107" t="s">
        <v>2260</v>
      </c>
      <c r="D222" s="108" t="s">
        <v>47</v>
      </c>
      <c r="E222" s="425">
        <v>10.83</v>
      </c>
      <c r="F222" s="426"/>
      <c r="G222" s="109">
        <v>112.45</v>
      </c>
      <c r="H222" s="110">
        <f t="shared" si="28"/>
        <v>1217.8335</v>
      </c>
      <c r="I222" s="317"/>
      <c r="J222" s="289">
        <f>'MEDIÇÃO 02 - RANIEIRI'!J222+'BM 03 - RANIERI'!I222</f>
        <v>0</v>
      </c>
      <c r="K222" s="117">
        <f t="shared" si="26"/>
        <v>0</v>
      </c>
      <c r="L222" s="118">
        <f t="shared" si="27"/>
        <v>0</v>
      </c>
      <c r="M222" s="314">
        <f t="shared" si="24"/>
        <v>0</v>
      </c>
    </row>
    <row r="223" spans="2:15" ht="18" customHeight="1" x14ac:dyDescent="0.3">
      <c r="B223" s="128" t="s">
        <v>2261</v>
      </c>
      <c r="C223" s="107" t="s">
        <v>2262</v>
      </c>
      <c r="D223" s="108" t="s">
        <v>47</v>
      </c>
      <c r="E223" s="425">
        <v>10.83</v>
      </c>
      <c r="F223" s="426"/>
      <c r="G223" s="109">
        <v>50.68</v>
      </c>
      <c r="H223" s="110">
        <f t="shared" si="28"/>
        <v>548.86440000000005</v>
      </c>
      <c r="I223" s="317"/>
      <c r="J223" s="289">
        <f>'MEDIÇÃO 02 - RANIEIRI'!J223+'BM 03 - RANIERI'!I223</f>
        <v>0</v>
      </c>
      <c r="K223" s="117">
        <f t="shared" si="26"/>
        <v>0</v>
      </c>
      <c r="L223" s="118">
        <f t="shared" si="27"/>
        <v>0</v>
      </c>
      <c r="M223" s="314">
        <f t="shared" si="24"/>
        <v>0</v>
      </c>
    </row>
    <row r="224" spans="2:15" ht="38.4" customHeight="1" x14ac:dyDescent="0.3">
      <c r="B224" s="127" t="s">
        <v>2263</v>
      </c>
      <c r="C224" s="119" t="s">
        <v>2264</v>
      </c>
      <c r="D224" s="108" t="s">
        <v>1031</v>
      </c>
      <c r="E224" s="425">
        <v>2</v>
      </c>
      <c r="F224" s="426"/>
      <c r="G224" s="109">
        <v>1382.37</v>
      </c>
      <c r="H224" s="110">
        <f t="shared" si="28"/>
        <v>2764.74</v>
      </c>
      <c r="I224" s="317"/>
      <c r="J224" s="289">
        <f>'MEDIÇÃO 02 - RANIEIRI'!J224+'BM 03 - RANIERI'!I224</f>
        <v>0</v>
      </c>
      <c r="K224" s="117">
        <f t="shared" si="26"/>
        <v>0</v>
      </c>
      <c r="L224" s="118">
        <f t="shared" si="27"/>
        <v>0</v>
      </c>
      <c r="M224" s="314">
        <f t="shared" si="24"/>
        <v>0</v>
      </c>
    </row>
    <row r="225" spans="2:15" ht="28.75" customHeight="1" x14ac:dyDescent="0.3">
      <c r="B225" s="127" t="s">
        <v>2265</v>
      </c>
      <c r="C225" s="119" t="s">
        <v>2266</v>
      </c>
      <c r="D225" s="108" t="s">
        <v>47</v>
      </c>
      <c r="E225" s="425">
        <v>8</v>
      </c>
      <c r="F225" s="426"/>
      <c r="G225" s="109">
        <v>16.100000000000001</v>
      </c>
      <c r="H225" s="110">
        <f t="shared" si="28"/>
        <v>128.80000000000001</v>
      </c>
      <c r="I225" s="317"/>
      <c r="J225" s="289">
        <f>'MEDIÇÃO 02 - RANIEIRI'!J225+'BM 03 - RANIERI'!I225</f>
        <v>0</v>
      </c>
      <c r="K225" s="117">
        <f t="shared" si="26"/>
        <v>0</v>
      </c>
      <c r="L225" s="118">
        <f t="shared" si="27"/>
        <v>0</v>
      </c>
      <c r="M225" s="314">
        <f t="shared" si="24"/>
        <v>0</v>
      </c>
    </row>
    <row r="226" spans="2:15" ht="19.25" customHeight="1" x14ac:dyDescent="0.3">
      <c r="B226" s="127" t="s">
        <v>2267</v>
      </c>
      <c r="C226" s="119" t="s">
        <v>2268</v>
      </c>
      <c r="D226" s="108" t="s">
        <v>87</v>
      </c>
      <c r="E226" s="425">
        <v>8.15</v>
      </c>
      <c r="F226" s="426"/>
      <c r="G226" s="109">
        <v>63.55</v>
      </c>
      <c r="H226" s="110">
        <f t="shared" si="28"/>
        <v>517.9325</v>
      </c>
      <c r="I226" s="317"/>
      <c r="J226" s="289">
        <f>'MEDIÇÃO 02 - RANIEIRI'!J226+'BM 03 - RANIERI'!I226</f>
        <v>0</v>
      </c>
      <c r="K226" s="117">
        <f t="shared" si="26"/>
        <v>0</v>
      </c>
      <c r="L226" s="118">
        <f t="shared" si="27"/>
        <v>0</v>
      </c>
      <c r="M226" s="314">
        <f t="shared" si="24"/>
        <v>0</v>
      </c>
    </row>
    <row r="227" spans="2:15" ht="27" customHeight="1" x14ac:dyDescent="0.3">
      <c r="B227" s="127" t="s">
        <v>2269</v>
      </c>
      <c r="C227" s="119" t="s">
        <v>2144</v>
      </c>
      <c r="D227" s="108" t="s">
        <v>87</v>
      </c>
      <c r="E227" s="425">
        <v>13.95</v>
      </c>
      <c r="F227" s="426"/>
      <c r="G227" s="109">
        <v>185.65</v>
      </c>
      <c r="H227" s="110">
        <f t="shared" si="28"/>
        <v>2589.8175000000001</v>
      </c>
      <c r="I227" s="317"/>
      <c r="J227" s="289">
        <f>'MEDIÇÃO 02 - RANIEIRI'!J227+'BM 03 - RANIERI'!I227</f>
        <v>0</v>
      </c>
      <c r="K227" s="117">
        <f t="shared" si="26"/>
        <v>0</v>
      </c>
      <c r="L227" s="118">
        <f t="shared" si="27"/>
        <v>0</v>
      </c>
      <c r="M227" s="314">
        <f t="shared" si="24"/>
        <v>0</v>
      </c>
    </row>
    <row r="228" spans="2:15" ht="18" customHeight="1" x14ac:dyDescent="0.3">
      <c r="B228" s="127" t="s">
        <v>2270</v>
      </c>
      <c r="C228" s="119" t="s">
        <v>2146</v>
      </c>
      <c r="D228" s="108" t="s">
        <v>47</v>
      </c>
      <c r="E228" s="425">
        <v>16.3</v>
      </c>
      <c r="F228" s="426"/>
      <c r="G228" s="109">
        <v>39.229999999999997</v>
      </c>
      <c r="H228" s="110">
        <f t="shared" si="28"/>
        <v>639.44899999999996</v>
      </c>
      <c r="I228" s="317"/>
      <c r="J228" s="289">
        <f>'MEDIÇÃO 02 - RANIEIRI'!J228+'BM 03 - RANIERI'!I228</f>
        <v>0</v>
      </c>
      <c r="K228" s="117">
        <f t="shared" si="26"/>
        <v>0</v>
      </c>
      <c r="L228" s="118">
        <f t="shared" si="27"/>
        <v>0</v>
      </c>
      <c r="M228" s="314">
        <f t="shared" si="24"/>
        <v>0</v>
      </c>
    </row>
    <row r="229" spans="2:15" s="90" customFormat="1" ht="11.25" customHeight="1" x14ac:dyDescent="0.3">
      <c r="B229" s="121" t="s">
        <v>1782</v>
      </c>
      <c r="C229" s="122" t="s">
        <v>1011</v>
      </c>
      <c r="D229" s="136"/>
      <c r="E229" s="457"/>
      <c r="F229" s="458"/>
      <c r="G229" s="124"/>
      <c r="H229" s="125">
        <f>H230+H231+H232</f>
        <v>5854.3475000000008</v>
      </c>
      <c r="I229" s="290"/>
      <c r="J229" s="126"/>
      <c r="K229" s="126"/>
      <c r="L229" s="126"/>
      <c r="M229" s="314"/>
      <c r="N229" s="76"/>
      <c r="O229" s="76"/>
    </row>
    <row r="230" spans="2:15" ht="34.75" customHeight="1" x14ac:dyDescent="0.3">
      <c r="B230" s="128" t="s">
        <v>2271</v>
      </c>
      <c r="C230" s="107" t="s">
        <v>2272</v>
      </c>
      <c r="D230" s="108" t="s">
        <v>1031</v>
      </c>
      <c r="E230" s="425">
        <v>1</v>
      </c>
      <c r="F230" s="426"/>
      <c r="G230" s="109">
        <v>1210.4100000000001</v>
      </c>
      <c r="H230" s="110">
        <f>G230*E230</f>
        <v>1210.4100000000001</v>
      </c>
      <c r="I230" s="317"/>
      <c r="J230" s="289">
        <f>'MEDIÇÃO 02 - RANIEIRI'!J230+'BM 03 - RANIERI'!I230</f>
        <v>0</v>
      </c>
      <c r="K230" s="117">
        <f t="shared" si="26"/>
        <v>0</v>
      </c>
      <c r="L230" s="118">
        <f t="shared" si="27"/>
        <v>0</v>
      </c>
      <c r="M230" s="314">
        <f t="shared" si="24"/>
        <v>0</v>
      </c>
    </row>
    <row r="231" spans="2:15" ht="34.75" customHeight="1" x14ac:dyDescent="0.3">
      <c r="B231" s="128" t="s">
        <v>2273</v>
      </c>
      <c r="C231" s="107" t="s">
        <v>2274</v>
      </c>
      <c r="D231" s="108" t="s">
        <v>47</v>
      </c>
      <c r="E231" s="425">
        <v>3.75</v>
      </c>
      <c r="F231" s="426"/>
      <c r="G231" s="109">
        <v>929.97</v>
      </c>
      <c r="H231" s="110">
        <f>G231*E231</f>
        <v>3487.3875000000003</v>
      </c>
      <c r="I231" s="317"/>
      <c r="J231" s="289">
        <f>'MEDIÇÃO 02 - RANIEIRI'!J231+'BM 03 - RANIERI'!I231</f>
        <v>0</v>
      </c>
      <c r="K231" s="117">
        <f t="shared" si="26"/>
        <v>0</v>
      </c>
      <c r="L231" s="118">
        <f t="shared" si="27"/>
        <v>0</v>
      </c>
      <c r="M231" s="314">
        <f t="shared" si="24"/>
        <v>0</v>
      </c>
    </row>
    <row r="232" spans="2:15" ht="34.75" customHeight="1" x14ac:dyDescent="0.3">
      <c r="B232" s="128" t="s">
        <v>2275</v>
      </c>
      <c r="C232" s="107" t="s">
        <v>2276</v>
      </c>
      <c r="D232" s="108" t="s">
        <v>1031</v>
      </c>
      <c r="E232" s="425">
        <v>1</v>
      </c>
      <c r="F232" s="426"/>
      <c r="G232" s="109">
        <v>1156.55</v>
      </c>
      <c r="H232" s="110">
        <f>G232*E232</f>
        <v>1156.55</v>
      </c>
      <c r="I232" s="317"/>
      <c r="J232" s="289">
        <f>'MEDIÇÃO 02 - RANIEIRI'!J232+'BM 03 - RANIERI'!I232</f>
        <v>0</v>
      </c>
      <c r="K232" s="117">
        <f t="shared" si="26"/>
        <v>0</v>
      </c>
      <c r="L232" s="118">
        <f t="shared" si="27"/>
        <v>0</v>
      </c>
      <c r="M232" s="314">
        <f t="shared" si="24"/>
        <v>0</v>
      </c>
    </row>
    <row r="233" spans="2:15" s="90" customFormat="1" ht="11.25" customHeight="1" x14ac:dyDescent="0.3">
      <c r="B233" s="121" t="s">
        <v>1793</v>
      </c>
      <c r="C233" s="122" t="s">
        <v>2178</v>
      </c>
      <c r="D233" s="136"/>
      <c r="E233" s="457"/>
      <c r="F233" s="458"/>
      <c r="G233" s="124"/>
      <c r="H233" s="125">
        <f>H234+H235+H236+H237</f>
        <v>2136.4488000000001</v>
      </c>
      <c r="I233" s="290"/>
      <c r="J233" s="126"/>
      <c r="K233" s="126"/>
      <c r="L233" s="126"/>
      <c r="M233" s="314"/>
      <c r="N233" s="76"/>
      <c r="O233" s="76"/>
    </row>
    <row r="234" spans="2:15" ht="22.75" customHeight="1" x14ac:dyDescent="0.3">
      <c r="B234" s="128" t="s">
        <v>2277</v>
      </c>
      <c r="C234" s="119" t="s">
        <v>2278</v>
      </c>
      <c r="D234" s="108" t="s">
        <v>1031</v>
      </c>
      <c r="E234" s="425">
        <v>1</v>
      </c>
      <c r="F234" s="426"/>
      <c r="G234" s="109">
        <v>332.15</v>
      </c>
      <c r="H234" s="110">
        <f>G234*E234</f>
        <v>332.15</v>
      </c>
      <c r="I234" s="317"/>
      <c r="J234" s="289">
        <f>'MEDIÇÃO 02 - RANIEIRI'!J234+'BM 03 - RANIERI'!I234</f>
        <v>0</v>
      </c>
      <c r="K234" s="117">
        <f t="shared" si="26"/>
        <v>0</v>
      </c>
      <c r="L234" s="118">
        <f t="shared" si="27"/>
        <v>0</v>
      </c>
      <c r="M234" s="314">
        <f t="shared" si="24"/>
        <v>0</v>
      </c>
    </row>
    <row r="235" spans="2:15" ht="22.5" customHeight="1" x14ac:dyDescent="0.3">
      <c r="B235" s="128" t="s">
        <v>2279</v>
      </c>
      <c r="C235" s="107" t="s">
        <v>2280</v>
      </c>
      <c r="D235" s="108" t="s">
        <v>1031</v>
      </c>
      <c r="E235" s="425">
        <v>1</v>
      </c>
      <c r="F235" s="426"/>
      <c r="G235" s="109">
        <v>85.09</v>
      </c>
      <c r="H235" s="110">
        <f>G235*E235</f>
        <v>85.09</v>
      </c>
      <c r="I235" s="317"/>
      <c r="J235" s="289">
        <f>'MEDIÇÃO 02 - RANIEIRI'!J235+'BM 03 - RANIERI'!I235</f>
        <v>0</v>
      </c>
      <c r="K235" s="117">
        <f t="shared" si="26"/>
        <v>0</v>
      </c>
      <c r="L235" s="118">
        <f t="shared" si="27"/>
        <v>0</v>
      </c>
      <c r="M235" s="314">
        <f t="shared" si="24"/>
        <v>0</v>
      </c>
    </row>
    <row r="236" spans="2:15" ht="18" customHeight="1" x14ac:dyDescent="0.3">
      <c r="B236" s="128" t="s">
        <v>2281</v>
      </c>
      <c r="C236" s="107" t="s">
        <v>2282</v>
      </c>
      <c r="D236" s="108" t="s">
        <v>47</v>
      </c>
      <c r="E236" s="425">
        <v>1.24</v>
      </c>
      <c r="F236" s="426"/>
      <c r="G236" s="109">
        <v>639.37</v>
      </c>
      <c r="H236" s="110">
        <f>G236*E236</f>
        <v>792.81880000000001</v>
      </c>
      <c r="I236" s="317"/>
      <c r="J236" s="289">
        <f>'MEDIÇÃO 02 - RANIEIRI'!J236+'BM 03 - RANIERI'!I236</f>
        <v>0</v>
      </c>
      <c r="K236" s="117">
        <f t="shared" si="26"/>
        <v>0</v>
      </c>
      <c r="L236" s="118">
        <f t="shared" si="27"/>
        <v>0</v>
      </c>
      <c r="M236" s="314">
        <f t="shared" si="24"/>
        <v>0</v>
      </c>
    </row>
    <row r="237" spans="2:15" ht="35.75" customHeight="1" x14ac:dyDescent="0.3">
      <c r="B237" s="128" t="s">
        <v>2283</v>
      </c>
      <c r="C237" s="107" t="s">
        <v>2284</v>
      </c>
      <c r="D237" s="108" t="s">
        <v>1031</v>
      </c>
      <c r="E237" s="425">
        <v>1</v>
      </c>
      <c r="F237" s="426"/>
      <c r="G237" s="109">
        <v>926.39</v>
      </c>
      <c r="H237" s="110">
        <f>G237*E237</f>
        <v>926.39</v>
      </c>
      <c r="I237" s="317"/>
      <c r="J237" s="289">
        <f>'MEDIÇÃO 02 - RANIEIRI'!J237+'BM 03 - RANIERI'!I237</f>
        <v>0</v>
      </c>
      <c r="K237" s="117">
        <f t="shared" si="26"/>
        <v>0</v>
      </c>
      <c r="L237" s="118">
        <f t="shared" si="27"/>
        <v>0</v>
      </c>
      <c r="M237" s="314">
        <f t="shared" si="24"/>
        <v>0</v>
      </c>
    </row>
    <row r="238" spans="2:15" s="90" customFormat="1" ht="9" customHeight="1" x14ac:dyDescent="0.3">
      <c r="B238" s="121" t="s">
        <v>1804</v>
      </c>
      <c r="C238" s="122" t="s">
        <v>1805</v>
      </c>
      <c r="D238" s="136"/>
      <c r="E238" s="457"/>
      <c r="F238" s="458"/>
      <c r="G238" s="124"/>
      <c r="H238" s="125">
        <f>H239+H240+H241</f>
        <v>4544.6810000000005</v>
      </c>
      <c r="I238" s="290"/>
      <c r="J238" s="126"/>
      <c r="K238" s="126"/>
      <c r="L238" s="126"/>
      <c r="M238" s="314"/>
      <c r="N238" s="76"/>
      <c r="O238" s="76"/>
    </row>
    <row r="239" spans="2:15" ht="18" customHeight="1" x14ac:dyDescent="0.3">
      <c r="B239" s="138" t="s">
        <v>2285</v>
      </c>
      <c r="C239" s="107" t="s">
        <v>2286</v>
      </c>
      <c r="D239" s="108" t="s">
        <v>101</v>
      </c>
      <c r="E239" s="425">
        <v>0.82</v>
      </c>
      <c r="F239" s="426"/>
      <c r="G239" s="109">
        <v>635</v>
      </c>
      <c r="H239" s="110">
        <f>G239*E239</f>
        <v>520.69999999999993</v>
      </c>
      <c r="I239" s="317"/>
      <c r="J239" s="289">
        <f>'MEDIÇÃO 02 - RANIEIRI'!J239+'BM 03 - RANIERI'!I239</f>
        <v>0</v>
      </c>
      <c r="K239" s="117">
        <f t="shared" si="26"/>
        <v>0</v>
      </c>
      <c r="L239" s="118">
        <f t="shared" si="27"/>
        <v>0</v>
      </c>
      <c r="M239" s="314">
        <f t="shared" si="24"/>
        <v>0</v>
      </c>
    </row>
    <row r="240" spans="2:15" ht="43.75" customHeight="1" x14ac:dyDescent="0.3">
      <c r="B240" s="137" t="s">
        <v>2287</v>
      </c>
      <c r="C240" s="107" t="s">
        <v>2288</v>
      </c>
      <c r="D240" s="108" t="s">
        <v>47</v>
      </c>
      <c r="E240" s="425">
        <v>16.3</v>
      </c>
      <c r="F240" s="426"/>
      <c r="G240" s="109">
        <v>44</v>
      </c>
      <c r="H240" s="110">
        <f>G240*E240</f>
        <v>717.2</v>
      </c>
      <c r="I240" s="317"/>
      <c r="J240" s="289">
        <f>'MEDIÇÃO 02 - RANIEIRI'!J240+'BM 03 - RANIERI'!I240</f>
        <v>0</v>
      </c>
      <c r="K240" s="117">
        <f t="shared" si="26"/>
        <v>0</v>
      </c>
      <c r="L240" s="118">
        <f t="shared" si="27"/>
        <v>0</v>
      </c>
      <c r="M240" s="314">
        <f t="shared" si="24"/>
        <v>0</v>
      </c>
    </row>
    <row r="241" spans="2:17" ht="26.75" customHeight="1" x14ac:dyDescent="0.3">
      <c r="B241" s="137" t="s">
        <v>2289</v>
      </c>
      <c r="C241" s="107" t="s">
        <v>2290</v>
      </c>
      <c r="D241" s="108" t="s">
        <v>47</v>
      </c>
      <c r="E241" s="425">
        <v>16.3</v>
      </c>
      <c r="F241" s="426"/>
      <c r="G241" s="109">
        <v>202.87</v>
      </c>
      <c r="H241" s="110">
        <f>G241*E241</f>
        <v>3306.7810000000004</v>
      </c>
      <c r="I241" s="317"/>
      <c r="J241" s="289">
        <f>'MEDIÇÃO 02 - RANIEIRI'!J241+'BM 03 - RANIERI'!I241</f>
        <v>0</v>
      </c>
      <c r="K241" s="117">
        <f t="shared" si="26"/>
        <v>0</v>
      </c>
      <c r="L241" s="118">
        <f t="shared" si="27"/>
        <v>0</v>
      </c>
      <c r="M241" s="314">
        <f t="shared" si="24"/>
        <v>0</v>
      </c>
    </row>
    <row r="242" spans="2:17" s="90" customFormat="1" ht="9" customHeight="1" x14ac:dyDescent="0.3">
      <c r="B242" s="121" t="s">
        <v>1812</v>
      </c>
      <c r="C242" s="122" t="s">
        <v>2048</v>
      </c>
      <c r="D242" s="136"/>
      <c r="E242" s="457"/>
      <c r="F242" s="458"/>
      <c r="G242" s="124"/>
      <c r="H242" s="125">
        <f>SUM(H243:H245)</f>
        <v>627.38700000000006</v>
      </c>
      <c r="I242" s="290"/>
      <c r="J242" s="126"/>
      <c r="K242" s="126"/>
      <c r="L242" s="126"/>
      <c r="M242" s="314"/>
      <c r="N242" s="76"/>
      <c r="O242" s="76"/>
    </row>
    <row r="243" spans="2:17" ht="18" customHeight="1" x14ac:dyDescent="0.3">
      <c r="B243" s="138" t="s">
        <v>2291</v>
      </c>
      <c r="C243" s="107" t="s">
        <v>2292</v>
      </c>
      <c r="D243" s="108" t="s">
        <v>47</v>
      </c>
      <c r="E243" s="425">
        <v>16.3</v>
      </c>
      <c r="F243" s="426"/>
      <c r="G243" s="109">
        <v>3.31</v>
      </c>
      <c r="H243" s="110">
        <f>G243*E243</f>
        <v>53.953000000000003</v>
      </c>
      <c r="I243" s="317"/>
      <c r="J243" s="289">
        <f>'MEDIÇÃO 02 - RANIEIRI'!J243+'BM 03 - RANIERI'!I243</f>
        <v>0</v>
      </c>
      <c r="K243" s="117">
        <f t="shared" si="26"/>
        <v>0</v>
      </c>
      <c r="L243" s="118">
        <f t="shared" si="27"/>
        <v>0</v>
      </c>
      <c r="M243" s="314">
        <f t="shared" si="24"/>
        <v>0</v>
      </c>
    </row>
    <row r="244" spans="2:17" ht="18" customHeight="1" x14ac:dyDescent="0.3">
      <c r="B244" s="138" t="s">
        <v>2293</v>
      </c>
      <c r="C244" s="107" t="s">
        <v>2294</v>
      </c>
      <c r="D244" s="108" t="s">
        <v>47</v>
      </c>
      <c r="E244" s="425">
        <v>16.3</v>
      </c>
      <c r="F244" s="426"/>
      <c r="G244" s="109">
        <v>20.54</v>
      </c>
      <c r="H244" s="110">
        <f>G244*E244</f>
        <v>334.80200000000002</v>
      </c>
      <c r="I244" s="317"/>
      <c r="J244" s="289">
        <f>'MEDIÇÃO 02 - RANIEIRI'!J244+'BM 03 - RANIERI'!I244</f>
        <v>0</v>
      </c>
      <c r="K244" s="117">
        <f t="shared" si="26"/>
        <v>0</v>
      </c>
      <c r="L244" s="118">
        <f t="shared" si="27"/>
        <v>0</v>
      </c>
      <c r="M244" s="314">
        <f t="shared" si="24"/>
        <v>0</v>
      </c>
    </row>
    <row r="245" spans="2:17" ht="18" customHeight="1" x14ac:dyDescent="0.3">
      <c r="B245" s="138" t="s">
        <v>2295</v>
      </c>
      <c r="C245" s="107" t="s">
        <v>2296</v>
      </c>
      <c r="D245" s="108" t="s">
        <v>47</v>
      </c>
      <c r="E245" s="425">
        <v>16.3</v>
      </c>
      <c r="F245" s="426"/>
      <c r="G245" s="109">
        <v>14.64</v>
      </c>
      <c r="H245" s="110">
        <f>G245*E245</f>
        <v>238.63200000000003</v>
      </c>
      <c r="I245" s="317"/>
      <c r="J245" s="289">
        <f>'MEDIÇÃO 02 - RANIEIRI'!J245+'BM 03 - RANIERI'!I245</f>
        <v>0</v>
      </c>
      <c r="K245" s="117">
        <f t="shared" si="26"/>
        <v>0</v>
      </c>
      <c r="L245" s="118">
        <f t="shared" si="27"/>
        <v>0</v>
      </c>
      <c r="M245" s="314">
        <f t="shared" si="24"/>
        <v>0</v>
      </c>
    </row>
    <row r="246" spans="2:17" s="90" customFormat="1" ht="9" customHeight="1" x14ac:dyDescent="0.3">
      <c r="B246" s="121" t="s">
        <v>1819</v>
      </c>
      <c r="C246" s="122" t="s">
        <v>2075</v>
      </c>
      <c r="D246" s="136"/>
      <c r="E246" s="457"/>
      <c r="F246" s="458"/>
      <c r="G246" s="124"/>
      <c r="H246" s="125">
        <f>H247+H248+H249+H250+H251+H252+H253+H254+H255+H256+H257+H258+H259+H260+H261+H262+H263+H264+H265+H266</f>
        <v>8762.9088999999985</v>
      </c>
      <c r="I246" s="290"/>
      <c r="J246" s="126"/>
      <c r="K246" s="126"/>
      <c r="L246" s="126"/>
      <c r="M246" s="314"/>
      <c r="N246" s="76"/>
      <c r="O246" s="76"/>
    </row>
    <row r="247" spans="2:17" ht="26.75" customHeight="1" x14ac:dyDescent="0.3">
      <c r="B247" s="137" t="s">
        <v>2297</v>
      </c>
      <c r="C247" s="107" t="s">
        <v>2298</v>
      </c>
      <c r="D247" s="108" t="s">
        <v>1031</v>
      </c>
      <c r="E247" s="425">
        <v>14</v>
      </c>
      <c r="F247" s="426"/>
      <c r="G247" s="109">
        <v>13.66</v>
      </c>
      <c r="H247" s="110">
        <f t="shared" ref="H247:H266" si="29">G247*E247</f>
        <v>191.24</v>
      </c>
      <c r="I247" s="317"/>
      <c r="J247" s="289">
        <f>'MEDIÇÃO 02 - RANIEIRI'!J247+'BM 03 - RANIERI'!I247</f>
        <v>0</v>
      </c>
      <c r="K247" s="117">
        <f t="shared" si="26"/>
        <v>0</v>
      </c>
      <c r="L247" s="118">
        <f t="shared" si="27"/>
        <v>0</v>
      </c>
      <c r="M247" s="314">
        <f t="shared" si="24"/>
        <v>0</v>
      </c>
    </row>
    <row r="248" spans="2:17" s="76" customFormat="1" ht="26.75" customHeight="1" x14ac:dyDescent="0.3">
      <c r="B248" s="137" t="s">
        <v>2299</v>
      </c>
      <c r="C248" s="107" t="s">
        <v>2300</v>
      </c>
      <c r="D248" s="108" t="s">
        <v>1031</v>
      </c>
      <c r="E248" s="425">
        <v>6</v>
      </c>
      <c r="F248" s="426"/>
      <c r="G248" s="109">
        <v>17.8</v>
      </c>
      <c r="H248" s="110">
        <f t="shared" si="29"/>
        <v>106.80000000000001</v>
      </c>
      <c r="I248" s="317"/>
      <c r="J248" s="289">
        <f>'MEDIÇÃO 02 - RANIEIRI'!J248+'BM 03 - RANIERI'!I248</f>
        <v>0</v>
      </c>
      <c r="K248" s="117">
        <f t="shared" si="26"/>
        <v>0</v>
      </c>
      <c r="L248" s="118">
        <f t="shared" si="27"/>
        <v>0</v>
      </c>
      <c r="M248" s="314">
        <f t="shared" si="24"/>
        <v>0</v>
      </c>
      <c r="P248" s="72"/>
      <c r="Q248" s="72"/>
    </row>
    <row r="249" spans="2:17" s="76" customFormat="1" ht="23.4" customHeight="1" x14ac:dyDescent="0.3">
      <c r="B249" s="115" t="s">
        <v>2301</v>
      </c>
      <c r="C249" s="119" t="s">
        <v>2302</v>
      </c>
      <c r="D249" s="108" t="s">
        <v>1031</v>
      </c>
      <c r="E249" s="425">
        <v>4</v>
      </c>
      <c r="F249" s="426"/>
      <c r="G249" s="109">
        <v>14.37</v>
      </c>
      <c r="H249" s="110">
        <f t="shared" si="29"/>
        <v>57.48</v>
      </c>
      <c r="I249" s="317"/>
      <c r="J249" s="289">
        <f>'MEDIÇÃO 02 - RANIEIRI'!J249+'BM 03 - RANIERI'!I249</f>
        <v>0</v>
      </c>
      <c r="K249" s="117">
        <f t="shared" si="26"/>
        <v>0</v>
      </c>
      <c r="L249" s="118">
        <f t="shared" si="27"/>
        <v>0</v>
      </c>
      <c r="M249" s="314">
        <f t="shared" si="24"/>
        <v>0</v>
      </c>
      <c r="P249" s="72"/>
      <c r="Q249" s="72"/>
    </row>
    <row r="250" spans="2:17" s="76" customFormat="1" ht="26.75" customHeight="1" x14ac:dyDescent="0.3">
      <c r="B250" s="115" t="s">
        <v>2303</v>
      </c>
      <c r="C250" s="107" t="s">
        <v>2304</v>
      </c>
      <c r="D250" s="108" t="s">
        <v>87</v>
      </c>
      <c r="E250" s="425">
        <v>124.2</v>
      </c>
      <c r="F250" s="426"/>
      <c r="G250" s="109">
        <v>4.75</v>
      </c>
      <c r="H250" s="110">
        <f t="shared" si="29"/>
        <v>589.95000000000005</v>
      </c>
      <c r="I250" s="317"/>
      <c r="J250" s="289">
        <f>'MEDIÇÃO 02 - RANIEIRI'!J250+'BM 03 - RANIERI'!I250</f>
        <v>0</v>
      </c>
      <c r="K250" s="117">
        <f t="shared" si="26"/>
        <v>0</v>
      </c>
      <c r="L250" s="118">
        <f t="shared" si="27"/>
        <v>0</v>
      </c>
      <c r="M250" s="314">
        <f t="shared" si="24"/>
        <v>0</v>
      </c>
      <c r="P250" s="72"/>
      <c r="Q250" s="72"/>
    </row>
    <row r="251" spans="2:17" s="76" customFormat="1" ht="26.75" customHeight="1" x14ac:dyDescent="0.3">
      <c r="B251" s="115" t="s">
        <v>2305</v>
      </c>
      <c r="C251" s="107" t="s">
        <v>2306</v>
      </c>
      <c r="D251" s="108" t="s">
        <v>87</v>
      </c>
      <c r="E251" s="425">
        <v>87</v>
      </c>
      <c r="F251" s="426"/>
      <c r="G251" s="109">
        <v>3.22</v>
      </c>
      <c r="H251" s="110">
        <f t="shared" si="29"/>
        <v>280.14000000000004</v>
      </c>
      <c r="I251" s="317"/>
      <c r="J251" s="289">
        <f>'MEDIÇÃO 02 - RANIEIRI'!J251+'BM 03 - RANIERI'!I251</f>
        <v>0</v>
      </c>
      <c r="K251" s="117">
        <f t="shared" si="26"/>
        <v>0</v>
      </c>
      <c r="L251" s="118">
        <f t="shared" si="27"/>
        <v>0</v>
      </c>
      <c r="M251" s="314">
        <f t="shared" si="24"/>
        <v>0</v>
      </c>
      <c r="P251" s="72"/>
      <c r="Q251" s="72"/>
    </row>
    <row r="252" spans="2:17" s="76" customFormat="1" ht="26.75" customHeight="1" x14ac:dyDescent="0.3">
      <c r="B252" s="115" t="s">
        <v>2307</v>
      </c>
      <c r="C252" s="107" t="s">
        <v>2308</v>
      </c>
      <c r="D252" s="108" t="s">
        <v>87</v>
      </c>
      <c r="E252" s="425">
        <v>94.2</v>
      </c>
      <c r="F252" s="426"/>
      <c r="G252" s="109">
        <v>10.48</v>
      </c>
      <c r="H252" s="110">
        <f t="shared" si="29"/>
        <v>987.21600000000012</v>
      </c>
      <c r="I252" s="317"/>
      <c r="J252" s="289">
        <f>'MEDIÇÃO 02 - RANIEIRI'!J252+'BM 03 - RANIERI'!I252</f>
        <v>0</v>
      </c>
      <c r="K252" s="117">
        <f t="shared" si="26"/>
        <v>0</v>
      </c>
      <c r="L252" s="118">
        <f t="shared" si="27"/>
        <v>0</v>
      </c>
      <c r="M252" s="314">
        <f t="shared" si="24"/>
        <v>0</v>
      </c>
      <c r="P252" s="72"/>
      <c r="Q252" s="72"/>
    </row>
    <row r="253" spans="2:17" s="76" customFormat="1" ht="18" customHeight="1" x14ac:dyDescent="0.3">
      <c r="B253" s="106" t="s">
        <v>2309</v>
      </c>
      <c r="C253" s="107" t="s">
        <v>2310</v>
      </c>
      <c r="D253" s="108" t="s">
        <v>1031</v>
      </c>
      <c r="E253" s="425">
        <v>1</v>
      </c>
      <c r="F253" s="426"/>
      <c r="G253" s="109">
        <v>111.45</v>
      </c>
      <c r="H253" s="110">
        <f t="shared" si="29"/>
        <v>111.45</v>
      </c>
      <c r="I253" s="317"/>
      <c r="J253" s="289">
        <f>'MEDIÇÃO 02 - RANIEIRI'!J253+'BM 03 - RANIERI'!I253</f>
        <v>0</v>
      </c>
      <c r="K253" s="117">
        <f t="shared" si="26"/>
        <v>0</v>
      </c>
      <c r="L253" s="118">
        <f t="shared" si="27"/>
        <v>0</v>
      </c>
      <c r="M253" s="314">
        <f t="shared" si="24"/>
        <v>0</v>
      </c>
      <c r="P253" s="72"/>
      <c r="Q253" s="72"/>
    </row>
    <row r="254" spans="2:17" s="76" customFormat="1" ht="18" customHeight="1" x14ac:dyDescent="0.3">
      <c r="B254" s="106" t="s">
        <v>2311</v>
      </c>
      <c r="C254" s="107" t="s">
        <v>2312</v>
      </c>
      <c r="D254" s="108" t="s">
        <v>1031</v>
      </c>
      <c r="E254" s="425">
        <v>6</v>
      </c>
      <c r="F254" s="426"/>
      <c r="G254" s="109">
        <v>18.420000000000002</v>
      </c>
      <c r="H254" s="110">
        <f t="shared" si="29"/>
        <v>110.52000000000001</v>
      </c>
      <c r="I254" s="317"/>
      <c r="J254" s="289">
        <f>'MEDIÇÃO 02 - RANIEIRI'!J254+'BM 03 - RANIERI'!I254</f>
        <v>0</v>
      </c>
      <c r="K254" s="117">
        <f t="shared" si="26"/>
        <v>0</v>
      </c>
      <c r="L254" s="118">
        <f t="shared" si="27"/>
        <v>0</v>
      </c>
      <c r="M254" s="314">
        <f t="shared" si="24"/>
        <v>0</v>
      </c>
      <c r="P254" s="72"/>
      <c r="Q254" s="72"/>
    </row>
    <row r="255" spans="2:17" s="76" customFormat="1" ht="18" customHeight="1" x14ac:dyDescent="0.3">
      <c r="B255" s="106" t="s">
        <v>2313</v>
      </c>
      <c r="C255" s="107" t="s">
        <v>2314</v>
      </c>
      <c r="D255" s="108" t="s">
        <v>1031</v>
      </c>
      <c r="E255" s="425">
        <v>2</v>
      </c>
      <c r="F255" s="426"/>
      <c r="G255" s="109">
        <v>102.84</v>
      </c>
      <c r="H255" s="110">
        <f t="shared" si="29"/>
        <v>205.68</v>
      </c>
      <c r="I255" s="317"/>
      <c r="J255" s="289">
        <f>'MEDIÇÃO 02 - RANIEIRI'!J255+'BM 03 - RANIERI'!I255</f>
        <v>0</v>
      </c>
      <c r="K255" s="117">
        <f t="shared" si="26"/>
        <v>0</v>
      </c>
      <c r="L255" s="118">
        <f t="shared" si="27"/>
        <v>0</v>
      </c>
      <c r="M255" s="314">
        <f t="shared" si="24"/>
        <v>0</v>
      </c>
      <c r="P255" s="72"/>
      <c r="Q255" s="72"/>
    </row>
    <row r="256" spans="2:17" s="76" customFormat="1" ht="18" customHeight="1" x14ac:dyDescent="0.3">
      <c r="B256" s="139">
        <v>40221</v>
      </c>
      <c r="C256" s="107" t="s">
        <v>2315</v>
      </c>
      <c r="D256" s="108" t="s">
        <v>1031</v>
      </c>
      <c r="E256" s="425">
        <v>2</v>
      </c>
      <c r="F256" s="426"/>
      <c r="G256" s="109">
        <v>195</v>
      </c>
      <c r="H256" s="110">
        <f t="shared" si="29"/>
        <v>390</v>
      </c>
      <c r="I256" s="317"/>
      <c r="J256" s="289">
        <f>'MEDIÇÃO 02 - RANIEIRI'!J256+'BM 03 - RANIERI'!I256</f>
        <v>0</v>
      </c>
      <c r="K256" s="117">
        <f t="shared" si="26"/>
        <v>0</v>
      </c>
      <c r="L256" s="118">
        <f t="shared" si="27"/>
        <v>0</v>
      </c>
      <c r="M256" s="314">
        <f t="shared" si="24"/>
        <v>0</v>
      </c>
      <c r="P256" s="72"/>
      <c r="Q256" s="72"/>
    </row>
    <row r="257" spans="2:17" s="76" customFormat="1" ht="26.75" customHeight="1" x14ac:dyDescent="0.3">
      <c r="B257" s="120">
        <v>40586</v>
      </c>
      <c r="C257" s="107" t="s">
        <v>2316</v>
      </c>
      <c r="D257" s="108" t="s">
        <v>1031</v>
      </c>
      <c r="E257" s="425">
        <v>2</v>
      </c>
      <c r="F257" s="426"/>
      <c r="G257" s="109">
        <v>30.46</v>
      </c>
      <c r="H257" s="110">
        <f t="shared" si="29"/>
        <v>60.92</v>
      </c>
      <c r="I257" s="317"/>
      <c r="J257" s="289">
        <f>'MEDIÇÃO 02 - RANIEIRI'!J257+'BM 03 - RANIERI'!I257</f>
        <v>0</v>
      </c>
      <c r="K257" s="117">
        <f t="shared" si="26"/>
        <v>0</v>
      </c>
      <c r="L257" s="118">
        <f t="shared" si="27"/>
        <v>0</v>
      </c>
      <c r="M257" s="314">
        <f t="shared" si="24"/>
        <v>0</v>
      </c>
      <c r="P257" s="72"/>
      <c r="Q257" s="72"/>
    </row>
    <row r="258" spans="2:17" s="76" customFormat="1" ht="26.75" customHeight="1" x14ac:dyDescent="0.3">
      <c r="B258" s="120">
        <v>40951</v>
      </c>
      <c r="C258" s="107" t="s">
        <v>2317</v>
      </c>
      <c r="D258" s="108" t="s">
        <v>1031</v>
      </c>
      <c r="E258" s="425">
        <v>2</v>
      </c>
      <c r="F258" s="426"/>
      <c r="G258" s="109">
        <v>59.71</v>
      </c>
      <c r="H258" s="110">
        <f t="shared" si="29"/>
        <v>119.42</v>
      </c>
      <c r="I258" s="317"/>
      <c r="J258" s="289">
        <f>'MEDIÇÃO 02 - RANIEIRI'!J258+'BM 03 - RANIERI'!I258</f>
        <v>0</v>
      </c>
      <c r="K258" s="117">
        <f t="shared" si="26"/>
        <v>0</v>
      </c>
      <c r="L258" s="118">
        <f t="shared" si="27"/>
        <v>0</v>
      </c>
      <c r="M258" s="314">
        <f t="shared" si="24"/>
        <v>0</v>
      </c>
      <c r="P258" s="72"/>
      <c r="Q258" s="72"/>
    </row>
    <row r="259" spans="2:17" s="76" customFormat="1" ht="26.75" customHeight="1" x14ac:dyDescent="0.3">
      <c r="B259" s="120">
        <v>41317</v>
      </c>
      <c r="C259" s="107" t="s">
        <v>2318</v>
      </c>
      <c r="D259" s="108" t="s">
        <v>1031</v>
      </c>
      <c r="E259" s="425">
        <v>10</v>
      </c>
      <c r="F259" s="426"/>
      <c r="G259" s="109">
        <v>32.119999999999997</v>
      </c>
      <c r="H259" s="110">
        <f t="shared" si="29"/>
        <v>321.2</v>
      </c>
      <c r="I259" s="317"/>
      <c r="J259" s="289">
        <f>'MEDIÇÃO 02 - RANIEIRI'!J259+'BM 03 - RANIERI'!I259</f>
        <v>0</v>
      </c>
      <c r="K259" s="117">
        <f t="shared" si="26"/>
        <v>0</v>
      </c>
      <c r="L259" s="118">
        <f t="shared" si="27"/>
        <v>0</v>
      </c>
      <c r="M259" s="314">
        <f t="shared" si="24"/>
        <v>0</v>
      </c>
      <c r="P259" s="72"/>
      <c r="Q259" s="72"/>
    </row>
    <row r="260" spans="2:17" s="76" customFormat="1" ht="26.75" customHeight="1" x14ac:dyDescent="0.3">
      <c r="B260" s="120">
        <v>41682</v>
      </c>
      <c r="C260" s="107" t="s">
        <v>2319</v>
      </c>
      <c r="D260" s="108" t="s">
        <v>87</v>
      </c>
      <c r="E260" s="425">
        <v>69.66</v>
      </c>
      <c r="F260" s="426"/>
      <c r="G260" s="109">
        <v>11.44</v>
      </c>
      <c r="H260" s="110">
        <f t="shared" si="29"/>
        <v>796.91039999999998</v>
      </c>
      <c r="I260" s="317"/>
      <c r="J260" s="289">
        <f>'MEDIÇÃO 02 - RANIEIRI'!J260+'BM 03 - RANIERI'!I260</f>
        <v>0</v>
      </c>
      <c r="K260" s="117">
        <f t="shared" si="26"/>
        <v>0</v>
      </c>
      <c r="L260" s="118">
        <f t="shared" si="27"/>
        <v>0</v>
      </c>
      <c r="M260" s="314">
        <f t="shared" si="24"/>
        <v>0</v>
      </c>
      <c r="P260" s="72"/>
      <c r="Q260" s="72"/>
    </row>
    <row r="261" spans="2:17" s="76" customFormat="1" ht="26.75" customHeight="1" x14ac:dyDescent="0.3">
      <c r="B261" s="120">
        <v>42047</v>
      </c>
      <c r="C261" s="107" t="s">
        <v>2320</v>
      </c>
      <c r="D261" s="108" t="s">
        <v>87</v>
      </c>
      <c r="E261" s="425">
        <v>20.95</v>
      </c>
      <c r="F261" s="426"/>
      <c r="G261" s="109">
        <v>15.55</v>
      </c>
      <c r="H261" s="110">
        <f t="shared" si="29"/>
        <v>325.77249999999998</v>
      </c>
      <c r="I261" s="317"/>
      <c r="J261" s="289">
        <f>'MEDIÇÃO 02 - RANIEIRI'!J261+'BM 03 - RANIERI'!I261</f>
        <v>0</v>
      </c>
      <c r="K261" s="117">
        <f t="shared" si="26"/>
        <v>0</v>
      </c>
      <c r="L261" s="118">
        <f t="shared" si="27"/>
        <v>0</v>
      </c>
      <c r="M261" s="314">
        <f t="shared" si="24"/>
        <v>0</v>
      </c>
      <c r="P261" s="72"/>
      <c r="Q261" s="72"/>
    </row>
    <row r="262" spans="2:17" s="76" customFormat="1" ht="26.75" customHeight="1" x14ac:dyDescent="0.3">
      <c r="B262" s="120">
        <v>42412</v>
      </c>
      <c r="C262" s="107" t="s">
        <v>2321</v>
      </c>
      <c r="D262" s="108" t="s">
        <v>1031</v>
      </c>
      <c r="E262" s="425">
        <v>1</v>
      </c>
      <c r="F262" s="426"/>
      <c r="G262" s="109">
        <v>112.62</v>
      </c>
      <c r="H262" s="110">
        <f t="shared" si="29"/>
        <v>112.62</v>
      </c>
      <c r="I262" s="317"/>
      <c r="J262" s="289">
        <f>'MEDIÇÃO 02 - RANIEIRI'!J262+'BM 03 - RANIERI'!I262</f>
        <v>0</v>
      </c>
      <c r="K262" s="117">
        <f t="shared" si="26"/>
        <v>0</v>
      </c>
      <c r="L262" s="118">
        <f t="shared" si="27"/>
        <v>0</v>
      </c>
      <c r="M262" s="314">
        <f t="shared" si="24"/>
        <v>0</v>
      </c>
      <c r="P262" s="72"/>
      <c r="Q262" s="72"/>
    </row>
    <row r="263" spans="2:17" s="76" customFormat="1" ht="26.75" customHeight="1" x14ac:dyDescent="0.3">
      <c r="B263" s="120">
        <v>42778</v>
      </c>
      <c r="C263" s="107" t="s">
        <v>2322</v>
      </c>
      <c r="D263" s="108" t="s">
        <v>1031</v>
      </c>
      <c r="E263" s="425">
        <v>1</v>
      </c>
      <c r="F263" s="426"/>
      <c r="G263" s="109">
        <v>1901.96</v>
      </c>
      <c r="H263" s="110">
        <f t="shared" si="29"/>
        <v>1901.96</v>
      </c>
      <c r="I263" s="317"/>
      <c r="J263" s="289">
        <f>'MEDIÇÃO 02 - RANIEIRI'!J263+'BM 03 - RANIERI'!I263</f>
        <v>0</v>
      </c>
      <c r="K263" s="117">
        <f t="shared" si="26"/>
        <v>0</v>
      </c>
      <c r="L263" s="118">
        <f t="shared" si="27"/>
        <v>0</v>
      </c>
      <c r="M263" s="314">
        <f t="shared" si="24"/>
        <v>0</v>
      </c>
      <c r="P263" s="72"/>
      <c r="Q263" s="72"/>
    </row>
    <row r="264" spans="2:17" ht="19.25" customHeight="1" x14ac:dyDescent="0.3">
      <c r="B264" s="120">
        <v>43143</v>
      </c>
      <c r="C264" s="107" t="s">
        <v>2323</v>
      </c>
      <c r="D264" s="108" t="s">
        <v>1031</v>
      </c>
      <c r="E264" s="425">
        <v>1</v>
      </c>
      <c r="F264" s="426"/>
      <c r="G264" s="109">
        <v>1117.45</v>
      </c>
      <c r="H264" s="110">
        <f t="shared" si="29"/>
        <v>1117.45</v>
      </c>
      <c r="I264" s="317"/>
      <c r="J264" s="289">
        <f>'MEDIÇÃO 02 - RANIEIRI'!J264+'BM 03 - RANIERI'!I264</f>
        <v>0</v>
      </c>
      <c r="K264" s="117">
        <f t="shared" si="26"/>
        <v>0</v>
      </c>
      <c r="L264" s="118">
        <f t="shared" si="27"/>
        <v>0</v>
      </c>
      <c r="M264" s="314">
        <f t="shared" si="24"/>
        <v>0</v>
      </c>
    </row>
    <row r="265" spans="2:17" ht="35.75" customHeight="1" x14ac:dyDescent="0.3">
      <c r="B265" s="139">
        <v>43508</v>
      </c>
      <c r="C265" s="107" t="s">
        <v>2324</v>
      </c>
      <c r="D265" s="108" t="s">
        <v>1031</v>
      </c>
      <c r="E265" s="425">
        <v>6</v>
      </c>
      <c r="F265" s="426"/>
      <c r="G265" s="109">
        <v>136.31</v>
      </c>
      <c r="H265" s="110">
        <f t="shared" si="29"/>
        <v>817.86</v>
      </c>
      <c r="I265" s="317"/>
      <c r="J265" s="289">
        <f>'MEDIÇÃO 02 - RANIEIRI'!J265+'BM 03 - RANIERI'!I265</f>
        <v>0</v>
      </c>
      <c r="K265" s="117">
        <f t="shared" si="26"/>
        <v>0</v>
      </c>
      <c r="L265" s="118">
        <f t="shared" si="27"/>
        <v>0</v>
      </c>
      <c r="M265" s="314">
        <f t="shared" si="24"/>
        <v>0</v>
      </c>
    </row>
    <row r="266" spans="2:17" ht="18" customHeight="1" x14ac:dyDescent="0.3">
      <c r="B266" s="139">
        <v>43873</v>
      </c>
      <c r="C266" s="107" t="s">
        <v>2325</v>
      </c>
      <c r="D266" s="108" t="s">
        <v>1031</v>
      </c>
      <c r="E266" s="425">
        <v>4</v>
      </c>
      <c r="F266" s="426"/>
      <c r="G266" s="109">
        <v>39.58</v>
      </c>
      <c r="H266" s="110">
        <f t="shared" si="29"/>
        <v>158.32</v>
      </c>
      <c r="I266" s="317"/>
      <c r="J266" s="289">
        <f>'MEDIÇÃO 02 - RANIEIRI'!J266+'BM 03 - RANIERI'!I266</f>
        <v>0</v>
      </c>
      <c r="K266" s="117">
        <f t="shared" si="26"/>
        <v>0</v>
      </c>
      <c r="L266" s="118">
        <f t="shared" si="27"/>
        <v>0</v>
      </c>
      <c r="M266" s="314">
        <f t="shared" si="24"/>
        <v>0</v>
      </c>
    </row>
    <row r="267" spans="2:17" s="90" customFormat="1" ht="9" customHeight="1" x14ac:dyDescent="0.3">
      <c r="B267" s="135" t="s">
        <v>1887</v>
      </c>
      <c r="C267" s="122" t="s">
        <v>2326</v>
      </c>
      <c r="D267" s="136"/>
      <c r="E267" s="457"/>
      <c r="F267" s="458"/>
      <c r="G267" s="124"/>
      <c r="H267" s="125">
        <f>H268+H269+H270+H271+H272+H273+H274+H275+H276+H277+H278+H279+H280+H281+H282+H283</f>
        <v>6377.5611999999992</v>
      </c>
      <c r="I267" s="290"/>
      <c r="J267" s="126"/>
      <c r="K267" s="126"/>
      <c r="L267" s="126"/>
      <c r="M267" s="314"/>
      <c r="N267" s="76"/>
      <c r="O267" s="76"/>
    </row>
    <row r="268" spans="2:17" ht="44.75" customHeight="1" x14ac:dyDescent="0.3">
      <c r="B268" s="115" t="s">
        <v>2327</v>
      </c>
      <c r="C268" s="107" t="s">
        <v>2328</v>
      </c>
      <c r="D268" s="108" t="s">
        <v>87</v>
      </c>
      <c r="E268" s="425">
        <v>9.5299999999999994</v>
      </c>
      <c r="F268" s="426"/>
      <c r="G268" s="109">
        <v>42.92</v>
      </c>
      <c r="H268" s="110">
        <f t="shared" ref="H268:H283" si="30">G268*E268</f>
        <v>409.02760000000001</v>
      </c>
      <c r="I268" s="317"/>
      <c r="J268" s="289">
        <f>'MEDIÇÃO 02 - RANIEIRI'!J268+'BM 03 - RANIERI'!I268</f>
        <v>0</v>
      </c>
      <c r="K268" s="117">
        <f t="shared" si="26"/>
        <v>0</v>
      </c>
      <c r="L268" s="118">
        <f t="shared" si="27"/>
        <v>0</v>
      </c>
      <c r="M268" s="314">
        <f t="shared" si="24"/>
        <v>0</v>
      </c>
    </row>
    <row r="269" spans="2:17" ht="44.5" customHeight="1" x14ac:dyDescent="0.3">
      <c r="B269" s="115" t="s">
        <v>2329</v>
      </c>
      <c r="C269" s="107" t="s">
        <v>2330</v>
      </c>
      <c r="D269" s="108" t="s">
        <v>87</v>
      </c>
      <c r="E269" s="425">
        <v>11.7</v>
      </c>
      <c r="F269" s="426"/>
      <c r="G269" s="109">
        <v>43.97</v>
      </c>
      <c r="H269" s="110">
        <f t="shared" si="30"/>
        <v>514.44899999999996</v>
      </c>
      <c r="I269" s="317"/>
      <c r="J269" s="289">
        <f>'MEDIÇÃO 02 - RANIEIRI'!J269+'BM 03 - RANIERI'!I269</f>
        <v>0</v>
      </c>
      <c r="K269" s="117">
        <f t="shared" si="26"/>
        <v>0</v>
      </c>
      <c r="L269" s="118">
        <f t="shared" si="27"/>
        <v>0</v>
      </c>
      <c r="M269" s="314">
        <f t="shared" si="24"/>
        <v>0</v>
      </c>
    </row>
    <row r="270" spans="2:17" ht="44.5" customHeight="1" x14ac:dyDescent="0.3">
      <c r="B270" s="115" t="s">
        <v>2331</v>
      </c>
      <c r="C270" s="107" t="s">
        <v>2332</v>
      </c>
      <c r="D270" s="108" t="s">
        <v>87</v>
      </c>
      <c r="E270" s="425">
        <v>4.5</v>
      </c>
      <c r="F270" s="426"/>
      <c r="G270" s="109">
        <v>31.73</v>
      </c>
      <c r="H270" s="110">
        <f t="shared" si="30"/>
        <v>142.785</v>
      </c>
      <c r="I270" s="317"/>
      <c r="J270" s="289">
        <f>'MEDIÇÃO 02 - RANIEIRI'!J270+'BM 03 - RANIERI'!I270</f>
        <v>0</v>
      </c>
      <c r="K270" s="117">
        <f t="shared" si="26"/>
        <v>0</v>
      </c>
      <c r="L270" s="118">
        <f t="shared" si="27"/>
        <v>0</v>
      </c>
      <c r="M270" s="314">
        <f t="shared" si="24"/>
        <v>0</v>
      </c>
    </row>
    <row r="271" spans="2:17" ht="35.75" customHeight="1" x14ac:dyDescent="0.3">
      <c r="B271" s="106" t="s">
        <v>2333</v>
      </c>
      <c r="C271" s="107" t="s">
        <v>2157</v>
      </c>
      <c r="D271" s="108" t="s">
        <v>87</v>
      </c>
      <c r="E271" s="425">
        <v>4.24</v>
      </c>
      <c r="F271" s="426"/>
      <c r="G271" s="109">
        <v>41.09</v>
      </c>
      <c r="H271" s="110">
        <f t="shared" si="30"/>
        <v>174.22160000000002</v>
      </c>
      <c r="I271" s="317"/>
      <c r="J271" s="289">
        <f>'MEDIÇÃO 02 - RANIEIRI'!J271+'BM 03 - RANIERI'!I271</f>
        <v>0</v>
      </c>
      <c r="K271" s="117">
        <f t="shared" si="26"/>
        <v>0</v>
      </c>
      <c r="L271" s="118">
        <f t="shared" si="27"/>
        <v>0</v>
      </c>
      <c r="M271" s="314">
        <f t="shared" si="24"/>
        <v>0</v>
      </c>
    </row>
    <row r="272" spans="2:17" ht="26.75" customHeight="1" x14ac:dyDescent="0.3">
      <c r="B272" s="115" t="s">
        <v>2334</v>
      </c>
      <c r="C272" s="107" t="s">
        <v>2335</v>
      </c>
      <c r="D272" s="108" t="s">
        <v>1031</v>
      </c>
      <c r="E272" s="425">
        <v>1</v>
      </c>
      <c r="F272" s="426"/>
      <c r="G272" s="109">
        <v>119.99</v>
      </c>
      <c r="H272" s="110">
        <f t="shared" si="30"/>
        <v>119.99</v>
      </c>
      <c r="I272" s="317"/>
      <c r="J272" s="289">
        <f>'MEDIÇÃO 02 - RANIEIRI'!J272+'BM 03 - RANIERI'!I272</f>
        <v>0</v>
      </c>
      <c r="K272" s="117">
        <f t="shared" si="26"/>
        <v>0</v>
      </c>
      <c r="L272" s="118">
        <f t="shared" si="27"/>
        <v>0</v>
      </c>
      <c r="M272" s="314">
        <f t="shared" si="24"/>
        <v>0</v>
      </c>
    </row>
    <row r="273" spans="2:17" ht="18" customHeight="1" x14ac:dyDescent="0.3">
      <c r="B273" s="106" t="s">
        <v>2336</v>
      </c>
      <c r="C273" s="107" t="s">
        <v>2337</v>
      </c>
      <c r="D273" s="108" t="s">
        <v>1031</v>
      </c>
      <c r="E273" s="425">
        <v>2</v>
      </c>
      <c r="F273" s="426"/>
      <c r="G273" s="109">
        <v>49.16</v>
      </c>
      <c r="H273" s="110">
        <f t="shared" si="30"/>
        <v>98.32</v>
      </c>
      <c r="I273" s="317"/>
      <c r="J273" s="289">
        <f>'MEDIÇÃO 02 - RANIEIRI'!J273+'BM 03 - RANIERI'!I273</f>
        <v>0</v>
      </c>
      <c r="K273" s="117">
        <f t="shared" si="26"/>
        <v>0</v>
      </c>
      <c r="L273" s="118">
        <f t="shared" si="27"/>
        <v>0</v>
      </c>
      <c r="M273" s="314">
        <f t="shared" ref="M273:M283" si="31">J273/E273</f>
        <v>0</v>
      </c>
    </row>
    <row r="274" spans="2:17" ht="27" customHeight="1" x14ac:dyDescent="0.3">
      <c r="B274" s="115" t="s">
        <v>2338</v>
      </c>
      <c r="C274" s="107" t="s">
        <v>2339</v>
      </c>
      <c r="D274" s="108" t="s">
        <v>1031</v>
      </c>
      <c r="E274" s="425">
        <v>2</v>
      </c>
      <c r="F274" s="426"/>
      <c r="G274" s="109">
        <v>890.58</v>
      </c>
      <c r="H274" s="110">
        <f t="shared" si="30"/>
        <v>1781.16</v>
      </c>
      <c r="I274" s="317"/>
      <c r="J274" s="289">
        <f>'MEDIÇÃO 02 - RANIEIRI'!J274+'BM 03 - RANIERI'!I274</f>
        <v>0</v>
      </c>
      <c r="K274" s="117">
        <f t="shared" si="26"/>
        <v>0</v>
      </c>
      <c r="L274" s="118">
        <f t="shared" si="27"/>
        <v>0</v>
      </c>
      <c r="M274" s="314">
        <f t="shared" si="31"/>
        <v>0</v>
      </c>
    </row>
    <row r="275" spans="2:17" ht="18" customHeight="1" x14ac:dyDescent="0.3">
      <c r="B275" s="106" t="s">
        <v>2340</v>
      </c>
      <c r="C275" s="107" t="s">
        <v>2341</v>
      </c>
      <c r="D275" s="108" t="s">
        <v>1031</v>
      </c>
      <c r="E275" s="425">
        <v>1</v>
      </c>
      <c r="F275" s="426"/>
      <c r="G275" s="109">
        <v>56.16</v>
      </c>
      <c r="H275" s="110">
        <f t="shared" si="30"/>
        <v>56.16</v>
      </c>
      <c r="I275" s="317"/>
      <c r="J275" s="289">
        <f>'MEDIÇÃO 02 - RANIEIRI'!J275+'BM 03 - RANIERI'!I275</f>
        <v>0</v>
      </c>
      <c r="K275" s="117">
        <f t="shared" si="26"/>
        <v>0</v>
      </c>
      <c r="L275" s="118">
        <f t="shared" si="27"/>
        <v>0</v>
      </c>
      <c r="M275" s="314">
        <f t="shared" si="31"/>
        <v>0</v>
      </c>
    </row>
    <row r="276" spans="2:17" ht="21" customHeight="1" x14ac:dyDescent="0.3">
      <c r="B276" s="115" t="s">
        <v>2342</v>
      </c>
      <c r="C276" s="119" t="s">
        <v>2343</v>
      </c>
      <c r="D276" s="108" t="s">
        <v>1031</v>
      </c>
      <c r="E276" s="425">
        <v>1</v>
      </c>
      <c r="F276" s="426"/>
      <c r="G276" s="109">
        <v>398.63</v>
      </c>
      <c r="H276" s="110">
        <f t="shared" si="30"/>
        <v>398.63</v>
      </c>
      <c r="I276" s="317"/>
      <c r="J276" s="289">
        <f>'MEDIÇÃO 02 - RANIEIRI'!J276+'BM 03 - RANIERI'!I276</f>
        <v>0</v>
      </c>
      <c r="K276" s="117">
        <f t="shared" si="26"/>
        <v>0</v>
      </c>
      <c r="L276" s="118">
        <f t="shared" si="27"/>
        <v>0</v>
      </c>
      <c r="M276" s="314">
        <f t="shared" si="31"/>
        <v>0</v>
      </c>
    </row>
    <row r="277" spans="2:17" ht="30" customHeight="1" x14ac:dyDescent="0.3">
      <c r="B277" s="120">
        <v>40222</v>
      </c>
      <c r="C277" s="119" t="s">
        <v>2170</v>
      </c>
      <c r="D277" s="108" t="s">
        <v>1031</v>
      </c>
      <c r="E277" s="425">
        <v>2</v>
      </c>
      <c r="F277" s="426"/>
      <c r="G277" s="109">
        <v>205</v>
      </c>
      <c r="H277" s="110">
        <f t="shared" si="30"/>
        <v>410</v>
      </c>
      <c r="I277" s="317"/>
      <c r="J277" s="289">
        <f>'MEDIÇÃO 02 - RANIEIRI'!J277+'BM 03 - RANIERI'!I277</f>
        <v>0</v>
      </c>
      <c r="K277" s="117">
        <f t="shared" si="26"/>
        <v>0</v>
      </c>
      <c r="L277" s="118">
        <f t="shared" si="27"/>
        <v>0</v>
      </c>
      <c r="M277" s="314">
        <f t="shared" si="31"/>
        <v>0</v>
      </c>
    </row>
    <row r="278" spans="2:17" ht="21" customHeight="1" x14ac:dyDescent="0.3">
      <c r="B278" s="120">
        <v>40587</v>
      </c>
      <c r="C278" s="119" t="s">
        <v>2171</v>
      </c>
      <c r="D278" s="108" t="s">
        <v>1031</v>
      </c>
      <c r="E278" s="425">
        <v>1</v>
      </c>
      <c r="F278" s="426"/>
      <c r="G278" s="109">
        <v>38.909999999999997</v>
      </c>
      <c r="H278" s="110">
        <f t="shared" si="30"/>
        <v>38.909999999999997</v>
      </c>
      <c r="I278" s="317"/>
      <c r="J278" s="289">
        <f>'MEDIÇÃO 02 - RANIEIRI'!J278+'BM 03 - RANIERI'!I278</f>
        <v>0</v>
      </c>
      <c r="K278" s="117">
        <f t="shared" si="26"/>
        <v>0</v>
      </c>
      <c r="L278" s="118">
        <f t="shared" si="27"/>
        <v>0</v>
      </c>
      <c r="M278" s="314">
        <f t="shared" si="31"/>
        <v>0</v>
      </c>
    </row>
    <row r="279" spans="2:17" ht="41" customHeight="1" x14ac:dyDescent="0.3">
      <c r="B279" s="120">
        <v>40952</v>
      </c>
      <c r="C279" s="107" t="s">
        <v>2344</v>
      </c>
      <c r="D279" s="108" t="s">
        <v>87</v>
      </c>
      <c r="E279" s="425">
        <v>2.38</v>
      </c>
      <c r="F279" s="426"/>
      <c r="G279" s="109">
        <v>62.06</v>
      </c>
      <c r="H279" s="110">
        <f t="shared" si="30"/>
        <v>147.7028</v>
      </c>
      <c r="I279" s="317"/>
      <c r="J279" s="289">
        <f>'MEDIÇÃO 02 - RANIEIRI'!J279+'BM 03 - RANIERI'!I279</f>
        <v>0</v>
      </c>
      <c r="K279" s="117">
        <f t="shared" si="26"/>
        <v>0</v>
      </c>
      <c r="L279" s="118">
        <f t="shared" si="27"/>
        <v>0</v>
      </c>
      <c r="M279" s="314">
        <f t="shared" si="31"/>
        <v>0</v>
      </c>
    </row>
    <row r="280" spans="2:17" s="76" customFormat="1" ht="34" x14ac:dyDescent="0.3">
      <c r="B280" s="120">
        <v>41318</v>
      </c>
      <c r="C280" s="107" t="s">
        <v>2345</v>
      </c>
      <c r="D280" s="108" t="s">
        <v>87</v>
      </c>
      <c r="E280" s="425">
        <v>8.01</v>
      </c>
      <c r="F280" s="426"/>
      <c r="G280" s="109">
        <v>101.66</v>
      </c>
      <c r="H280" s="110">
        <f t="shared" si="30"/>
        <v>814.2965999999999</v>
      </c>
      <c r="I280" s="317"/>
      <c r="J280" s="289">
        <f>'MEDIÇÃO 02 - RANIEIRI'!J280+'BM 03 - RANIERI'!I280</f>
        <v>0</v>
      </c>
      <c r="K280" s="117">
        <f t="shared" si="26"/>
        <v>0</v>
      </c>
      <c r="L280" s="118">
        <f t="shared" si="27"/>
        <v>0</v>
      </c>
      <c r="M280" s="314">
        <f t="shared" si="31"/>
        <v>0</v>
      </c>
      <c r="P280" s="72"/>
      <c r="Q280" s="72"/>
    </row>
    <row r="281" spans="2:17" s="76" customFormat="1" ht="33.65" customHeight="1" x14ac:dyDescent="0.3">
      <c r="B281" s="120">
        <v>41683</v>
      </c>
      <c r="C281" s="119" t="s">
        <v>2346</v>
      </c>
      <c r="D281" s="108" t="s">
        <v>87</v>
      </c>
      <c r="E281" s="425">
        <v>8.5399999999999991</v>
      </c>
      <c r="F281" s="426"/>
      <c r="G281" s="109">
        <v>76.59</v>
      </c>
      <c r="H281" s="110">
        <f t="shared" si="30"/>
        <v>654.07859999999994</v>
      </c>
      <c r="I281" s="317"/>
      <c r="J281" s="289">
        <f>'MEDIÇÃO 02 - RANIEIRI'!J281+'BM 03 - RANIERI'!I281</f>
        <v>0</v>
      </c>
      <c r="K281" s="117">
        <f t="shared" si="26"/>
        <v>0</v>
      </c>
      <c r="L281" s="118">
        <f t="shared" si="27"/>
        <v>0</v>
      </c>
      <c r="M281" s="314">
        <f t="shared" si="31"/>
        <v>0</v>
      </c>
      <c r="P281" s="72"/>
      <c r="Q281" s="72"/>
    </row>
    <row r="282" spans="2:17" s="76" customFormat="1" ht="25.5" x14ac:dyDescent="0.3">
      <c r="B282" s="120">
        <v>42048</v>
      </c>
      <c r="C282" s="119" t="s">
        <v>2176</v>
      </c>
      <c r="D282" s="108" t="s">
        <v>1031</v>
      </c>
      <c r="E282" s="425">
        <v>1</v>
      </c>
      <c r="F282" s="426"/>
      <c r="G282" s="109">
        <v>288.93</v>
      </c>
      <c r="H282" s="110">
        <f t="shared" si="30"/>
        <v>288.93</v>
      </c>
      <c r="I282" s="317"/>
      <c r="J282" s="289">
        <f>'MEDIÇÃO 02 - RANIEIRI'!J282+'BM 03 - RANIERI'!I282</f>
        <v>0</v>
      </c>
      <c r="K282" s="117">
        <f t="shared" si="26"/>
        <v>0</v>
      </c>
      <c r="L282" s="118">
        <f t="shared" si="27"/>
        <v>0</v>
      </c>
      <c r="M282" s="314">
        <f t="shared" si="31"/>
        <v>0</v>
      </c>
      <c r="P282" s="72"/>
      <c r="Q282" s="72"/>
    </row>
    <row r="283" spans="2:17" s="76" customFormat="1" ht="46.25" customHeight="1" thickBot="1" x14ac:dyDescent="0.35">
      <c r="B283" s="147">
        <v>42413</v>
      </c>
      <c r="C283" s="148" t="s">
        <v>2347</v>
      </c>
      <c r="D283" s="149" t="s">
        <v>87</v>
      </c>
      <c r="E283" s="469">
        <v>5.5</v>
      </c>
      <c r="F283" s="470"/>
      <c r="G283" s="150">
        <v>59.8</v>
      </c>
      <c r="H283" s="151">
        <f t="shared" si="30"/>
        <v>328.9</v>
      </c>
      <c r="I283" s="328"/>
      <c r="J283" s="358">
        <f>'MEDIÇÃO 02 - RANIEIRI'!J283+'BM 03 - RANIERI'!I283</f>
        <v>0</v>
      </c>
      <c r="K283" s="359">
        <f>I283*G283</f>
        <v>0</v>
      </c>
      <c r="L283" s="360">
        <f>J283*G283</f>
        <v>0</v>
      </c>
      <c r="M283" s="314">
        <f t="shared" si="31"/>
        <v>0</v>
      </c>
      <c r="P283" s="72"/>
      <c r="Q283" s="72"/>
    </row>
    <row r="284" spans="2:17" x14ac:dyDescent="0.3">
      <c r="J284" s="361" t="s">
        <v>2480</v>
      </c>
      <c r="K284" s="362">
        <f>SUM(K15:K283)</f>
        <v>113885.21536</v>
      </c>
      <c r="L284" s="362">
        <f>SUM(L15:L283)</f>
        <v>183583.97767999998</v>
      </c>
    </row>
    <row r="285" spans="2:17" s="76" customFormat="1" x14ac:dyDescent="0.3">
      <c r="B285" s="72"/>
      <c r="C285" s="72"/>
      <c r="D285" s="73"/>
      <c r="E285" s="74"/>
      <c r="F285" s="74"/>
      <c r="G285" s="75"/>
      <c r="H285" s="74"/>
      <c r="I285" s="74"/>
      <c r="J285" s="74"/>
      <c r="M285" s="314">
        <f>AVERAGE(M15:M284)</f>
        <v>0.1089444975815895</v>
      </c>
      <c r="P285" s="72"/>
      <c r="Q285" s="72"/>
    </row>
  </sheetData>
  <mergeCells count="293">
    <mergeCell ref="E280:F280"/>
    <mergeCell ref="E281:F281"/>
    <mergeCell ref="E282:F282"/>
    <mergeCell ref="E283:F283"/>
    <mergeCell ref="E274:F274"/>
    <mergeCell ref="E275:F275"/>
    <mergeCell ref="E276:F276"/>
    <mergeCell ref="E277:F277"/>
    <mergeCell ref="E278:F278"/>
    <mergeCell ref="E279:F279"/>
    <mergeCell ref="E271:F271"/>
    <mergeCell ref="E272:F272"/>
    <mergeCell ref="E273:F273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47:F247"/>
    <mergeCell ref="E248:F248"/>
    <mergeCell ref="E249:F249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23:F223"/>
    <mergeCell ref="E224:F224"/>
    <mergeCell ref="E225:F225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199:F199"/>
    <mergeCell ref="E200:F200"/>
    <mergeCell ref="E201:F201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75:F175"/>
    <mergeCell ref="E176:F176"/>
    <mergeCell ref="E177:F177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51:F151"/>
    <mergeCell ref="E152:F152"/>
    <mergeCell ref="E153:F153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27:F127"/>
    <mergeCell ref="E128:F128"/>
    <mergeCell ref="E129:F129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03:F103"/>
    <mergeCell ref="E104:F104"/>
    <mergeCell ref="E105:F105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79:F79"/>
    <mergeCell ref="E80:F80"/>
    <mergeCell ref="E81:F81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55:F55"/>
    <mergeCell ref="E56:F56"/>
    <mergeCell ref="E57:F57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32:F32"/>
    <mergeCell ref="E33:F33"/>
    <mergeCell ref="E23:F23"/>
    <mergeCell ref="E24:F24"/>
    <mergeCell ref="E25:F25"/>
    <mergeCell ref="E26:F26"/>
    <mergeCell ref="E27:F27"/>
    <mergeCell ref="E28:F28"/>
    <mergeCell ref="I12:I14"/>
    <mergeCell ref="E31:F31"/>
    <mergeCell ref="E20:F20"/>
    <mergeCell ref="E21:F21"/>
    <mergeCell ref="E22:F22"/>
    <mergeCell ref="K12:K14"/>
    <mergeCell ref="L12:L14"/>
    <mergeCell ref="E13:F13"/>
    <mergeCell ref="E14:F14"/>
    <mergeCell ref="E15:F15"/>
    <mergeCell ref="E16:F16"/>
    <mergeCell ref="E12:F12"/>
    <mergeCell ref="E19:F19"/>
    <mergeCell ref="E17:F17"/>
    <mergeCell ref="E18:F18"/>
    <mergeCell ref="B9:H9"/>
    <mergeCell ref="B10:H10"/>
    <mergeCell ref="E11:F11"/>
    <mergeCell ref="J12:J14"/>
    <mergeCell ref="N28:N30"/>
    <mergeCell ref="E29:F29"/>
    <mergeCell ref="E30:F30"/>
    <mergeCell ref="B2:H3"/>
    <mergeCell ref="I2:L3"/>
    <mergeCell ref="B4:H4"/>
    <mergeCell ref="I4:K4"/>
    <mergeCell ref="B5:H5"/>
    <mergeCell ref="I5:K5"/>
    <mergeCell ref="B6:D8"/>
    <mergeCell ref="E6:G6"/>
    <mergeCell ref="I6:K6"/>
    <mergeCell ref="E7:G7"/>
    <mergeCell ref="I7:K7"/>
    <mergeCell ref="E8:H8"/>
    <mergeCell ref="I8:K8"/>
  </mergeCells>
  <pageMargins left="0.7" right="0.7" top="0.75" bottom="0.75" header="0.3" footer="0.3"/>
  <pageSetup paperSize="9" scale="89" fitToHeight="0" orientation="landscape" r:id="rId1"/>
  <rowBreaks count="14" manualBreakCount="14">
    <brk id="28" min="1" max="11" man="1"/>
    <brk id="49" min="1" max="11" man="1"/>
    <brk id="67" min="1" max="11" man="1"/>
    <brk id="86" min="1" max="11" man="1"/>
    <brk id="107" min="1" max="11" man="1"/>
    <brk id="124" min="1" max="11" man="1"/>
    <brk id="139" min="1" max="11" man="1"/>
    <brk id="156" min="1" max="11" man="1"/>
    <brk id="170" min="1" max="11" man="1"/>
    <brk id="191" min="1" max="11" man="1"/>
    <brk id="210" min="1" max="11" man="1"/>
    <brk id="228" min="1" max="11" man="1"/>
    <brk id="249" min="1" max="11" man="1"/>
    <brk id="266" min="1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8398-3268-405E-8D2B-B50CC8EC242C}">
  <sheetPr>
    <outlinePr summaryBelow="0" summaryRight="0"/>
    <pageSetUpPr fitToPage="1"/>
  </sheetPr>
  <dimension ref="A1:AI121"/>
  <sheetViews>
    <sheetView showGridLines="0" view="pageBreakPreview" topLeftCell="G13" zoomScale="110" zoomScaleNormal="115" zoomScaleSheetLayoutView="110" zoomScalePageLayoutView="55" workbookViewId="0">
      <selection activeCell="S22" sqref="S22"/>
    </sheetView>
  </sheetViews>
  <sheetFormatPr defaultColWidth="8.6328125" defaultRowHeight="14.5" outlineLevelRow="2" x14ac:dyDescent="0.35"/>
  <cols>
    <col min="1" max="1" width="8.6328125" style="1"/>
    <col min="2" max="2" width="8.6328125" style="2"/>
    <col min="3" max="3" width="8.6328125" style="3"/>
    <col min="4" max="4" width="14.36328125" style="3" bestFit="1" customWidth="1"/>
    <col min="5" max="5" width="8.6328125" style="3"/>
    <col min="6" max="7" width="8.90625" style="4" bestFit="1" customWidth="1"/>
    <col min="8" max="8" width="10.6328125" style="1" bestFit="1" customWidth="1"/>
    <col min="9" max="9" width="40.36328125" customWidth="1"/>
    <col min="10" max="10" width="37.36328125" customWidth="1"/>
    <col min="11" max="11" width="5.81640625" customWidth="1"/>
    <col min="12" max="12" width="9.453125" style="1" customWidth="1"/>
    <col min="13" max="13" width="5.90625" style="1" customWidth="1"/>
    <col min="14" max="14" width="7.90625" style="1" customWidth="1"/>
    <col min="15" max="17" width="5.90625" style="1" customWidth="1"/>
    <col min="18" max="18" width="9" style="1" customWidth="1"/>
    <col min="19" max="19" width="9.36328125" style="1" customWidth="1"/>
    <col min="20" max="20" width="7.90625" style="1" customWidth="1"/>
    <col min="21" max="21" width="5.453125" style="1" bestFit="1" customWidth="1"/>
    <col min="22" max="22" width="3.36328125" customWidth="1"/>
    <col min="23" max="23" width="8.6328125" style="5"/>
    <col min="24" max="24" width="12.453125" style="6" bestFit="1" customWidth="1"/>
    <col min="25" max="25" width="8.6328125" style="7"/>
    <col min="26" max="26" width="38" style="7" customWidth="1"/>
    <col min="27" max="27" width="53.08984375" style="7" customWidth="1"/>
    <col min="28" max="28" width="8.6328125" style="6" bestFit="1" customWidth="1"/>
    <col min="29" max="29" width="3" style="6" bestFit="1" customWidth="1"/>
    <col min="30" max="30" width="4.90625" style="6" bestFit="1" customWidth="1"/>
    <col min="31" max="31" width="5.54296875" style="6" bestFit="1" customWidth="1"/>
    <col min="32" max="33" width="2.90625" style="6" bestFit="1" customWidth="1"/>
    <col min="34" max="35" width="8.6328125" style="7"/>
  </cols>
  <sheetData>
    <row r="1" spans="1:35" ht="15" thickBot="1" x14ac:dyDescent="0.4"/>
    <row r="2" spans="1:35" x14ac:dyDescent="0.35">
      <c r="H2" s="389" t="s">
        <v>0</v>
      </c>
      <c r="I2" s="390"/>
      <c r="J2" s="8"/>
      <c r="K2" s="8"/>
      <c r="L2" s="9"/>
      <c r="M2" s="9"/>
      <c r="N2" s="9"/>
      <c r="O2" s="9"/>
      <c r="P2" s="9"/>
      <c r="Q2" s="9"/>
      <c r="R2" s="9"/>
      <c r="S2" s="9"/>
      <c r="T2" s="10"/>
      <c r="U2" s="11"/>
      <c r="V2" s="6"/>
      <c r="W2" s="398" t="s">
        <v>1</v>
      </c>
      <c r="X2" s="398"/>
      <c r="Y2" s="7">
        <v>7.0000000000000007E-2</v>
      </c>
      <c r="Z2" s="6"/>
      <c r="AA2" s="6"/>
      <c r="AF2" s="7"/>
      <c r="AG2" s="7"/>
      <c r="AH2"/>
      <c r="AI2"/>
    </row>
    <row r="3" spans="1:35" x14ac:dyDescent="0.35">
      <c r="H3" s="382" t="s">
        <v>2</v>
      </c>
      <c r="I3" s="383"/>
      <c r="J3" s="12"/>
      <c r="K3" s="12"/>
      <c r="L3" s="13"/>
      <c r="M3" s="13"/>
      <c r="N3" s="13"/>
      <c r="O3" s="13"/>
      <c r="P3" s="13"/>
      <c r="Q3" s="13"/>
      <c r="R3" s="13"/>
      <c r="S3" s="13"/>
      <c r="U3" s="14"/>
      <c r="V3" s="6"/>
      <c r="W3" s="398" t="s">
        <v>3</v>
      </c>
      <c r="X3" s="398"/>
      <c r="Y3" s="7">
        <v>0.1</v>
      </c>
      <c r="Z3" s="6"/>
      <c r="AA3" s="6"/>
      <c r="AF3" s="7"/>
      <c r="AG3" s="7"/>
      <c r="AH3"/>
      <c r="AI3"/>
    </row>
    <row r="4" spans="1:35" x14ac:dyDescent="0.35">
      <c r="H4" s="382" t="s">
        <v>4</v>
      </c>
      <c r="I4" s="383"/>
      <c r="J4" s="12" t="s">
        <v>5</v>
      </c>
      <c r="K4" s="12"/>
      <c r="L4" s="13"/>
      <c r="M4" s="13"/>
      <c r="N4" s="13"/>
      <c r="O4" s="13"/>
      <c r="P4" s="13"/>
      <c r="Q4" s="13"/>
      <c r="R4" s="13"/>
      <c r="S4" s="13"/>
      <c r="U4" s="14"/>
      <c r="V4" s="6"/>
      <c r="W4" s="398" t="s">
        <v>6</v>
      </c>
      <c r="X4" s="398"/>
      <c r="Y4" s="7">
        <v>0.15</v>
      </c>
      <c r="Z4" s="6"/>
      <c r="AA4" s="6"/>
      <c r="AF4" s="7"/>
      <c r="AG4" s="7"/>
      <c r="AH4"/>
      <c r="AI4"/>
    </row>
    <row r="5" spans="1:35" x14ac:dyDescent="0.35">
      <c r="H5" s="382" t="s">
        <v>7</v>
      </c>
      <c r="I5" s="383"/>
      <c r="J5" s="15"/>
      <c r="K5" s="16"/>
      <c r="L5" s="17"/>
      <c r="M5" s="17"/>
      <c r="N5" s="17"/>
      <c r="O5" s="17"/>
      <c r="P5" s="17"/>
      <c r="Q5" s="17"/>
      <c r="R5" s="17"/>
      <c r="S5" s="17"/>
      <c r="U5" s="14"/>
      <c r="V5" s="6"/>
      <c r="W5" s="398"/>
      <c r="X5" s="398"/>
      <c r="Z5" s="6"/>
      <c r="AA5" s="6"/>
      <c r="AF5" s="7"/>
      <c r="AG5" s="7"/>
      <c r="AH5"/>
      <c r="AI5"/>
    </row>
    <row r="6" spans="1:35" x14ac:dyDescent="0.35">
      <c r="H6" s="382" t="s">
        <v>8</v>
      </c>
      <c r="I6" s="383"/>
      <c r="J6" s="16" t="s">
        <v>9</v>
      </c>
      <c r="K6" s="16"/>
      <c r="L6" s="17"/>
      <c r="M6" s="17"/>
      <c r="N6" s="17"/>
      <c r="O6" s="17"/>
      <c r="P6" s="17"/>
      <c r="Q6" s="17"/>
      <c r="R6" s="17"/>
      <c r="S6" s="17"/>
      <c r="U6" s="14"/>
      <c r="V6" s="6"/>
      <c r="W6" s="398"/>
      <c r="X6" s="398"/>
      <c r="Z6" s="6"/>
      <c r="AA6" s="6"/>
      <c r="AF6" s="7"/>
      <c r="AG6" s="7"/>
      <c r="AH6"/>
      <c r="AI6"/>
    </row>
    <row r="7" spans="1:35" x14ac:dyDescent="0.35">
      <c r="H7" s="382" t="s">
        <v>10</v>
      </c>
      <c r="I7" s="383"/>
      <c r="J7" s="16" t="s">
        <v>11</v>
      </c>
      <c r="K7" s="16"/>
      <c r="L7" s="17"/>
      <c r="M7" s="17"/>
      <c r="N7" s="17"/>
      <c r="O7" s="17"/>
      <c r="P7" s="17"/>
      <c r="Q7" s="17"/>
      <c r="R7" s="17"/>
      <c r="S7" s="17"/>
      <c r="U7" s="14"/>
      <c r="V7" s="6"/>
      <c r="W7" s="398"/>
      <c r="X7" s="398"/>
      <c r="Z7" s="6"/>
      <c r="AA7" s="6"/>
      <c r="AF7" s="7"/>
      <c r="AG7" s="7"/>
      <c r="AH7"/>
      <c r="AI7"/>
    </row>
    <row r="8" spans="1:35" x14ac:dyDescent="0.35">
      <c r="H8" s="384" t="s">
        <v>12</v>
      </c>
      <c r="I8" s="385"/>
      <c r="J8" s="18" t="s">
        <v>13</v>
      </c>
      <c r="K8" s="16"/>
      <c r="L8" s="17"/>
      <c r="M8" s="17"/>
      <c r="N8" s="17"/>
      <c r="O8" s="17"/>
      <c r="P8" s="17"/>
      <c r="Q8" s="17"/>
      <c r="R8" s="17"/>
      <c r="S8" s="17"/>
      <c r="U8" s="14"/>
      <c r="V8" s="6"/>
      <c r="W8" s="6"/>
      <c r="Z8" s="6"/>
      <c r="AA8" s="6"/>
      <c r="AF8" s="7"/>
      <c r="AG8" s="7"/>
      <c r="AH8"/>
      <c r="AI8"/>
    </row>
    <row r="9" spans="1:35" ht="3.75" customHeight="1" x14ac:dyDescent="0.35">
      <c r="H9" s="19"/>
      <c r="M9" s="17"/>
      <c r="N9" s="17"/>
      <c r="O9" s="17"/>
      <c r="P9" s="17"/>
      <c r="Q9" s="17"/>
      <c r="R9" s="17"/>
      <c r="S9" s="17"/>
      <c r="T9" s="17"/>
      <c r="U9" s="20"/>
    </row>
    <row r="10" spans="1:35" x14ac:dyDescent="0.35">
      <c r="C10" s="3" t="s">
        <v>14</v>
      </c>
      <c r="D10" s="3" t="s">
        <v>15</v>
      </c>
      <c r="H10" s="386" t="s">
        <v>2460</v>
      </c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8"/>
      <c r="V10" s="21"/>
    </row>
    <row r="11" spans="1:35" ht="5.25" customHeight="1" thickBot="1" x14ac:dyDescent="0.4"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3"/>
    </row>
    <row r="12" spans="1:35" x14ac:dyDescent="0.35">
      <c r="A12" s="391" t="s">
        <v>17</v>
      </c>
      <c r="C12" s="391" t="s">
        <v>18</v>
      </c>
      <c r="D12" s="391" t="s">
        <v>19</v>
      </c>
      <c r="E12" s="391" t="s">
        <v>20</v>
      </c>
      <c r="F12" s="391" t="s">
        <v>21</v>
      </c>
      <c r="G12" s="391" t="s">
        <v>22</v>
      </c>
      <c r="H12" s="392" t="s">
        <v>14</v>
      </c>
      <c r="I12" s="394" t="s">
        <v>23</v>
      </c>
      <c r="J12" s="394" t="s">
        <v>24</v>
      </c>
      <c r="K12" s="394" t="s">
        <v>25</v>
      </c>
      <c r="L12" s="394" t="s">
        <v>26</v>
      </c>
      <c r="M12" s="394"/>
      <c r="N12" s="394"/>
      <c r="O12" s="394"/>
      <c r="P12" s="394"/>
      <c r="Q12" s="394"/>
      <c r="R12" s="394" t="s">
        <v>27</v>
      </c>
      <c r="S12" s="394"/>
      <c r="T12" s="394"/>
      <c r="U12" s="396" t="s">
        <v>28</v>
      </c>
      <c r="V12" s="26"/>
    </row>
    <row r="13" spans="1:35" ht="18.75" customHeight="1" x14ac:dyDescent="0.35">
      <c r="A13" s="391"/>
      <c r="C13" s="391"/>
      <c r="D13" s="391"/>
      <c r="E13" s="391"/>
      <c r="F13" s="391"/>
      <c r="G13" s="391"/>
      <c r="H13" s="393"/>
      <c r="I13" s="395"/>
      <c r="J13" s="395"/>
      <c r="K13" s="395"/>
      <c r="L13" s="27" t="s">
        <v>29</v>
      </c>
      <c r="M13" s="27" t="s">
        <v>30</v>
      </c>
      <c r="N13" s="27" t="s">
        <v>31</v>
      </c>
      <c r="O13" s="27" t="s">
        <v>32</v>
      </c>
      <c r="P13" s="27" t="s">
        <v>33</v>
      </c>
      <c r="Q13" s="27" t="s">
        <v>34</v>
      </c>
      <c r="R13" s="27" t="s">
        <v>35</v>
      </c>
      <c r="S13" s="27" t="s">
        <v>36</v>
      </c>
      <c r="T13" s="28" t="s">
        <v>37</v>
      </c>
      <c r="U13" s="397"/>
      <c r="V13" s="26"/>
    </row>
    <row r="14" spans="1:35" ht="18.75" customHeight="1" x14ac:dyDescent="0.35">
      <c r="A14" s="25"/>
      <c r="C14" s="25"/>
      <c r="D14" s="25"/>
      <c r="E14" s="25"/>
      <c r="F14" s="25"/>
      <c r="G14" s="25"/>
      <c r="H14" s="29" t="s">
        <v>38</v>
      </c>
      <c r="I14" s="30" t="s">
        <v>9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  <c r="V14" s="26"/>
    </row>
    <row r="15" spans="1:35" ht="39.75" customHeight="1" x14ac:dyDescent="0.35">
      <c r="A15" s="1">
        <v>2</v>
      </c>
      <c r="B15" s="2" t="s">
        <v>39</v>
      </c>
      <c r="F15" s="32">
        <v>1</v>
      </c>
      <c r="G15" s="33">
        <v>1</v>
      </c>
      <c r="H15" s="34" t="s">
        <v>39</v>
      </c>
      <c r="I15" s="35" t="s">
        <v>40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26"/>
    </row>
    <row r="16" spans="1:35" outlineLevel="2" x14ac:dyDescent="0.35">
      <c r="C16" s="44"/>
      <c r="D16" s="51"/>
      <c r="E16" s="4"/>
      <c r="F16" s="52"/>
      <c r="G16" s="33"/>
      <c r="H16" s="39" t="s">
        <v>41</v>
      </c>
      <c r="I16" s="40" t="s">
        <v>77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3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89.25" customHeight="1" outlineLevel="2" x14ac:dyDescent="0.35">
      <c r="A17" s="1">
        <v>3</v>
      </c>
      <c r="B17" s="2" t="s">
        <v>98</v>
      </c>
      <c r="C17" s="44" t="s">
        <v>50</v>
      </c>
      <c r="D17" s="45">
        <v>100982</v>
      </c>
      <c r="E17" s="4" t="s">
        <v>45</v>
      </c>
      <c r="F17" s="4" t="s">
        <v>99</v>
      </c>
      <c r="G17" s="33">
        <v>1</v>
      </c>
      <c r="H17" s="46" t="s">
        <v>98</v>
      </c>
      <c r="I17" s="309" t="s">
        <v>100</v>
      </c>
      <c r="J17" s="310"/>
      <c r="K17" s="310"/>
      <c r="L17" s="311"/>
      <c r="M17" s="311"/>
      <c r="N17" s="311"/>
      <c r="O17" s="311"/>
      <c r="P17" s="311"/>
      <c r="Q17" s="311"/>
      <c r="R17" s="311"/>
      <c r="S17" s="311"/>
      <c r="T17" s="311">
        <f>SUM(S18:S20)</f>
        <v>96.747</v>
      </c>
      <c r="U17" s="312" t="s">
        <v>101</v>
      </c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43.5" outlineLevel="2" x14ac:dyDescent="0.35">
      <c r="A18" s="1">
        <v>4</v>
      </c>
      <c r="B18" s="2" t="s">
        <v>102</v>
      </c>
      <c r="C18" s="44"/>
      <c r="D18" s="51"/>
      <c r="E18" s="4"/>
      <c r="F18" s="52" t="s">
        <v>103</v>
      </c>
      <c r="G18" s="33">
        <v>1</v>
      </c>
      <c r="H18" s="329" t="s">
        <v>48</v>
      </c>
      <c r="I18" s="330" t="s">
        <v>2447</v>
      </c>
      <c r="J18" s="331" t="s">
        <v>2461</v>
      </c>
      <c r="K18" s="332">
        <v>1</v>
      </c>
      <c r="L18" s="332">
        <v>897.58</v>
      </c>
      <c r="M18" s="332"/>
      <c r="N18" s="332">
        <v>0.1</v>
      </c>
      <c r="O18" s="332"/>
      <c r="P18" s="332"/>
      <c r="Q18" s="332"/>
      <c r="R18" s="332">
        <f>L18*N18</f>
        <v>89.75800000000001</v>
      </c>
      <c r="S18" s="332">
        <f>R18*K18</f>
        <v>89.75800000000001</v>
      </c>
      <c r="T18" s="333"/>
      <c r="U18" s="334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29" outlineLevel="2" x14ac:dyDescent="0.35">
      <c r="A19" s="1">
        <v>4</v>
      </c>
      <c r="B19" s="2" t="s">
        <v>105</v>
      </c>
      <c r="C19" s="44"/>
      <c r="D19" s="51"/>
      <c r="E19" s="4"/>
      <c r="F19" s="52" t="s">
        <v>106</v>
      </c>
      <c r="G19" s="33">
        <v>2</v>
      </c>
      <c r="H19" s="329" t="s">
        <v>2450</v>
      </c>
      <c r="I19" s="330" t="s">
        <v>2448</v>
      </c>
      <c r="J19" s="331" t="s">
        <v>2462</v>
      </c>
      <c r="K19" s="332">
        <v>1</v>
      </c>
      <c r="L19" s="332">
        <v>169.5</v>
      </c>
      <c r="M19" s="332"/>
      <c r="N19" s="332">
        <f>0.1*0.3</f>
        <v>0.03</v>
      </c>
      <c r="O19" s="332"/>
      <c r="P19" s="332"/>
      <c r="Q19" s="332"/>
      <c r="R19" s="332">
        <f>L19*N19</f>
        <v>5.085</v>
      </c>
      <c r="S19" s="332">
        <f>R19*K19</f>
        <v>5.085</v>
      </c>
      <c r="T19" s="333"/>
      <c r="U19" s="334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outlineLevel="2" x14ac:dyDescent="0.35">
      <c r="A20" s="1">
        <v>4</v>
      </c>
      <c r="B20" s="2" t="s">
        <v>108</v>
      </c>
      <c r="C20" s="44"/>
      <c r="D20" s="51"/>
      <c r="E20" s="4"/>
      <c r="F20" s="52" t="s">
        <v>109</v>
      </c>
      <c r="G20" s="33">
        <v>3</v>
      </c>
      <c r="H20" s="329" t="s">
        <v>2451</v>
      </c>
      <c r="I20" s="330" t="s">
        <v>2449</v>
      </c>
      <c r="J20" s="331"/>
      <c r="K20" s="332">
        <v>1</v>
      </c>
      <c r="L20" s="332">
        <v>68</v>
      </c>
      <c r="M20" s="332"/>
      <c r="N20" s="332">
        <v>2.8</v>
      </c>
      <c r="O20" s="332"/>
      <c r="P20" s="332">
        <f>'[44]MC 02'!$J$29</f>
        <v>1.0000000000000002E-2</v>
      </c>
      <c r="Q20" s="332"/>
      <c r="R20" s="332">
        <f>L20*N20*P20</f>
        <v>1.9040000000000001</v>
      </c>
      <c r="S20" s="332">
        <f>R20*K20</f>
        <v>1.9040000000000001</v>
      </c>
      <c r="T20" s="333"/>
      <c r="U20" s="334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ht="71.25" customHeight="1" outlineLevel="2" x14ac:dyDescent="0.35">
      <c r="A21" s="1">
        <v>3</v>
      </c>
      <c r="B21" s="2" t="s">
        <v>111</v>
      </c>
      <c r="C21" s="44" t="s">
        <v>50</v>
      </c>
      <c r="D21" s="45">
        <v>95875</v>
      </c>
      <c r="E21" s="4" t="s">
        <v>45</v>
      </c>
      <c r="F21" s="4" t="s">
        <v>112</v>
      </c>
      <c r="G21" s="33">
        <v>1</v>
      </c>
      <c r="H21" s="46" t="s">
        <v>111</v>
      </c>
      <c r="I21" s="309" t="s">
        <v>113</v>
      </c>
      <c r="J21" s="310"/>
      <c r="K21" s="310"/>
      <c r="L21" s="311"/>
      <c r="M21" s="311"/>
      <c r="N21" s="311"/>
      <c r="O21" s="311"/>
      <c r="P21" s="311"/>
      <c r="Q21" s="311"/>
      <c r="R21" s="311"/>
      <c r="S21" s="311"/>
      <c r="T21" s="311">
        <f>S22</f>
        <v>96.747</v>
      </c>
      <c r="U21" s="312" t="s">
        <v>114</v>
      </c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outlineLevel="2" x14ac:dyDescent="0.35">
      <c r="A22" s="1">
        <v>4</v>
      </c>
      <c r="B22" s="2" t="s">
        <v>115</v>
      </c>
      <c r="C22" s="44"/>
      <c r="D22" s="51"/>
      <c r="E22" s="4"/>
      <c r="F22" s="52" t="s">
        <v>116</v>
      </c>
      <c r="G22" s="33">
        <v>1</v>
      </c>
      <c r="H22" s="335" t="s">
        <v>115</v>
      </c>
      <c r="I22" s="330" t="s">
        <v>2463</v>
      </c>
      <c r="J22" s="331"/>
      <c r="K22" s="332">
        <v>1</v>
      </c>
      <c r="L22" s="332">
        <f>T17</f>
        <v>96.747</v>
      </c>
      <c r="M22" s="332"/>
      <c r="N22" s="332"/>
      <c r="O22" s="332"/>
      <c r="P22" s="332"/>
      <c r="Q22" s="332"/>
      <c r="R22" s="332">
        <f>L22</f>
        <v>96.747</v>
      </c>
      <c r="S22" s="332">
        <f>R22*K22</f>
        <v>96.747</v>
      </c>
      <c r="T22" s="333"/>
      <c r="U22" s="334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outlineLevel="1" x14ac:dyDescent="0.35">
      <c r="A23" s="1">
        <v>2</v>
      </c>
      <c r="B23" s="2" t="s">
        <v>51</v>
      </c>
      <c r="C23" s="4"/>
      <c r="D23" s="51"/>
      <c r="E23" s="4"/>
      <c r="F23" s="38">
        <v>2</v>
      </c>
      <c r="G23" s="33">
        <v>1</v>
      </c>
      <c r="H23" s="39" t="s">
        <v>51</v>
      </c>
      <c r="I23" s="304" t="s">
        <v>118</v>
      </c>
      <c r="J23" s="305"/>
      <c r="K23" s="305"/>
      <c r="L23" s="305"/>
      <c r="M23" s="305"/>
      <c r="N23" s="306"/>
      <c r="O23" s="306"/>
      <c r="P23" s="306"/>
      <c r="Q23" s="306"/>
      <c r="R23" s="306"/>
      <c r="S23" s="306"/>
      <c r="T23" s="306"/>
      <c r="U23" s="307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ht="66" customHeight="1" outlineLevel="2" x14ac:dyDescent="0.35">
      <c r="A24" s="1">
        <v>3</v>
      </c>
      <c r="B24" s="2" t="s">
        <v>123</v>
      </c>
      <c r="C24" s="44" t="s">
        <v>50</v>
      </c>
      <c r="D24" s="51">
        <v>93358</v>
      </c>
      <c r="E24" s="4" t="s">
        <v>45</v>
      </c>
      <c r="F24" s="4" t="s">
        <v>124</v>
      </c>
      <c r="G24" s="33">
        <v>1</v>
      </c>
      <c r="H24" s="46" t="s">
        <v>123</v>
      </c>
      <c r="I24" s="309" t="s">
        <v>125</v>
      </c>
      <c r="J24" s="310"/>
      <c r="K24" s="310"/>
      <c r="L24" s="311"/>
      <c r="M24" s="311"/>
      <c r="N24" s="311"/>
      <c r="O24" s="311"/>
      <c r="P24" s="311"/>
      <c r="Q24" s="311"/>
      <c r="R24" s="311"/>
      <c r="S24" s="311"/>
      <c r="T24" s="311">
        <f>S25+S26+S27+S28+S29+S30+S31+S32+S33+S34+S35+S36+S37+S38+S39</f>
        <v>156.50612499999997</v>
      </c>
      <c r="U24" s="312" t="s">
        <v>101</v>
      </c>
      <c r="W24">
        <v>77.3</v>
      </c>
      <c r="X24">
        <f>T24-W24</f>
        <v>79.206124999999972</v>
      </c>
      <c r="Y24"/>
      <c r="Z24" s="7">
        <v>634.02</v>
      </c>
      <c r="AA24"/>
      <c r="AB24"/>
      <c r="AC24"/>
      <c r="AD24"/>
      <c r="AE24"/>
      <c r="AF24"/>
      <c r="AG24"/>
      <c r="AH24"/>
      <c r="AI24"/>
    </row>
    <row r="25" spans="1:35" ht="114" customHeight="1" outlineLevel="2" x14ac:dyDescent="0.35">
      <c r="A25" s="1">
        <v>4</v>
      </c>
      <c r="B25" s="2" t="s">
        <v>126</v>
      </c>
      <c r="C25" s="44"/>
      <c r="D25" s="51"/>
      <c r="E25" s="4"/>
      <c r="F25" s="52" t="s">
        <v>127</v>
      </c>
      <c r="G25" s="33">
        <v>1</v>
      </c>
      <c r="H25" s="336" t="s">
        <v>126</v>
      </c>
      <c r="I25" s="330" t="s">
        <v>2452</v>
      </c>
      <c r="J25" s="331"/>
      <c r="K25" s="332">
        <v>46</v>
      </c>
      <c r="L25" s="332">
        <f>0.6+0.2</f>
        <v>0.8</v>
      </c>
      <c r="M25" s="332"/>
      <c r="N25" s="332">
        <f>0.7+0.2</f>
        <v>0.89999999999999991</v>
      </c>
      <c r="O25" s="332"/>
      <c r="P25" s="332">
        <f t="shared" ref="P25:P38" si="0">1.5+0.5</f>
        <v>2</v>
      </c>
      <c r="Q25" s="332"/>
      <c r="R25" s="332">
        <f>L25*N25*P25</f>
        <v>1.44</v>
      </c>
      <c r="S25" s="332">
        <f>K25*R25</f>
        <v>66.239999999999995</v>
      </c>
      <c r="T25" s="333"/>
      <c r="U25" s="334"/>
      <c r="W25"/>
      <c r="X25"/>
      <c r="Y25"/>
      <c r="Z25">
        <v>500</v>
      </c>
      <c r="AA25"/>
      <c r="AB25"/>
      <c r="AC25"/>
      <c r="AD25"/>
      <c r="AE25"/>
      <c r="AF25"/>
      <c r="AG25"/>
      <c r="AH25"/>
      <c r="AI25"/>
    </row>
    <row r="26" spans="1:35" ht="29" outlineLevel="2" x14ac:dyDescent="0.35">
      <c r="A26" s="1">
        <v>4</v>
      </c>
      <c r="B26" s="2" t="s">
        <v>129</v>
      </c>
      <c r="C26" s="44"/>
      <c r="D26" s="51"/>
      <c r="E26" s="4"/>
      <c r="F26" s="52" t="s">
        <v>130</v>
      </c>
      <c r="G26" s="33">
        <v>1</v>
      </c>
      <c r="H26" s="336" t="s">
        <v>129</v>
      </c>
      <c r="I26" s="330" t="s">
        <v>131</v>
      </c>
      <c r="J26" s="331"/>
      <c r="K26" s="332">
        <v>5</v>
      </c>
      <c r="L26" s="332">
        <f>0.55+0.2</f>
        <v>0.75</v>
      </c>
      <c r="M26" s="332"/>
      <c r="N26" s="332">
        <f>0.7+0.2</f>
        <v>0.89999999999999991</v>
      </c>
      <c r="O26" s="332"/>
      <c r="P26" s="332">
        <f t="shared" si="0"/>
        <v>2</v>
      </c>
      <c r="Q26" s="332"/>
      <c r="R26" s="332">
        <f t="shared" ref="R26:R38" si="1">L26*N26*P26</f>
        <v>1.3499999999999999</v>
      </c>
      <c r="S26" s="332">
        <f t="shared" ref="S26:S39" si="2">K26*R26</f>
        <v>6.7499999999999991</v>
      </c>
      <c r="T26" s="333"/>
      <c r="U26" s="334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ht="29" outlineLevel="2" x14ac:dyDescent="0.35">
      <c r="A27" s="1">
        <v>4</v>
      </c>
      <c r="B27" s="2" t="s">
        <v>132</v>
      </c>
      <c r="C27" s="44"/>
      <c r="D27" s="51"/>
      <c r="E27" s="4"/>
      <c r="F27" s="52" t="s">
        <v>133</v>
      </c>
      <c r="G27" s="33">
        <v>1</v>
      </c>
      <c r="H27" s="336" t="s">
        <v>132</v>
      </c>
      <c r="I27" s="330" t="s">
        <v>134</v>
      </c>
      <c r="J27" s="331"/>
      <c r="K27" s="332">
        <v>3</v>
      </c>
      <c r="L27" s="332">
        <f>0.6+0.2</f>
        <v>0.8</v>
      </c>
      <c r="M27" s="332"/>
      <c r="N27" s="332">
        <f>0.75+0.2</f>
        <v>0.95</v>
      </c>
      <c r="O27" s="332"/>
      <c r="P27" s="332">
        <f t="shared" si="0"/>
        <v>2</v>
      </c>
      <c r="Q27" s="332"/>
      <c r="R27" s="332">
        <f t="shared" si="1"/>
        <v>1.52</v>
      </c>
      <c r="S27" s="332">
        <f t="shared" si="2"/>
        <v>4.5600000000000005</v>
      </c>
      <c r="T27" s="333"/>
      <c r="U27" s="334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ht="43.5" outlineLevel="2" x14ac:dyDescent="0.35">
      <c r="A28" s="1">
        <v>4</v>
      </c>
      <c r="B28" s="2" t="s">
        <v>135</v>
      </c>
      <c r="C28" s="44"/>
      <c r="D28" s="51"/>
      <c r="E28" s="4"/>
      <c r="F28" s="52" t="s">
        <v>136</v>
      </c>
      <c r="G28" s="33">
        <v>1</v>
      </c>
      <c r="H28" s="336" t="s">
        <v>135</v>
      </c>
      <c r="I28" s="330" t="s">
        <v>137</v>
      </c>
      <c r="J28" s="331"/>
      <c r="K28" s="332">
        <v>10</v>
      </c>
      <c r="L28" s="332">
        <f>0.7+0.2</f>
        <v>0.89999999999999991</v>
      </c>
      <c r="M28" s="332"/>
      <c r="N28" s="332">
        <f>0.7+0.2</f>
        <v>0.89999999999999991</v>
      </c>
      <c r="O28" s="332"/>
      <c r="P28" s="332">
        <f t="shared" si="0"/>
        <v>2</v>
      </c>
      <c r="Q28" s="332"/>
      <c r="R28" s="332">
        <f t="shared" si="1"/>
        <v>1.6199999999999997</v>
      </c>
      <c r="S28" s="332">
        <f t="shared" si="2"/>
        <v>16.199999999999996</v>
      </c>
      <c r="T28" s="333"/>
      <c r="U28" s="334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ht="29" outlineLevel="2" x14ac:dyDescent="0.35">
      <c r="A29" s="1">
        <v>4</v>
      </c>
      <c r="B29" s="2" t="s">
        <v>138</v>
      </c>
      <c r="C29" s="44"/>
      <c r="D29" s="51"/>
      <c r="E29" s="4"/>
      <c r="F29" s="52" t="s">
        <v>139</v>
      </c>
      <c r="G29" s="33">
        <v>1</v>
      </c>
      <c r="H29" s="336" t="s">
        <v>138</v>
      </c>
      <c r="I29" s="330" t="s">
        <v>140</v>
      </c>
      <c r="J29" s="331"/>
      <c r="K29" s="332">
        <v>2</v>
      </c>
      <c r="L29" s="332">
        <f>0.65+0.2</f>
        <v>0.85000000000000009</v>
      </c>
      <c r="M29" s="332"/>
      <c r="N29" s="332">
        <f>0.7+0.2</f>
        <v>0.89999999999999991</v>
      </c>
      <c r="O29" s="332"/>
      <c r="P29" s="332">
        <f t="shared" si="0"/>
        <v>2</v>
      </c>
      <c r="Q29" s="332"/>
      <c r="R29" s="332">
        <f t="shared" si="1"/>
        <v>1.53</v>
      </c>
      <c r="S29" s="332">
        <f t="shared" si="2"/>
        <v>3.06</v>
      </c>
      <c r="T29" s="333"/>
      <c r="U29" s="334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ht="29" outlineLevel="2" x14ac:dyDescent="0.35">
      <c r="A30" s="1">
        <v>4</v>
      </c>
      <c r="B30" s="2" t="s">
        <v>141</v>
      </c>
      <c r="C30" s="44"/>
      <c r="D30" s="51"/>
      <c r="E30" s="4"/>
      <c r="F30" s="52" t="s">
        <v>142</v>
      </c>
      <c r="G30" s="33">
        <v>1</v>
      </c>
      <c r="H30" s="336" t="s">
        <v>141</v>
      </c>
      <c r="I30" s="330" t="s">
        <v>143</v>
      </c>
      <c r="J30" s="331"/>
      <c r="K30" s="332">
        <v>3</v>
      </c>
      <c r="L30" s="332">
        <f>0.65+0.2</f>
        <v>0.85000000000000009</v>
      </c>
      <c r="M30" s="332"/>
      <c r="N30" s="332">
        <f>0.75+0.2</f>
        <v>0.95</v>
      </c>
      <c r="O30" s="332"/>
      <c r="P30" s="332">
        <f t="shared" si="0"/>
        <v>2</v>
      </c>
      <c r="Q30" s="332"/>
      <c r="R30" s="332">
        <f t="shared" si="1"/>
        <v>1.615</v>
      </c>
      <c r="S30" s="332">
        <f t="shared" si="2"/>
        <v>4.8449999999999998</v>
      </c>
      <c r="T30" s="333"/>
      <c r="U30" s="334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ht="29" outlineLevel="2" x14ac:dyDescent="0.35">
      <c r="A31" s="1">
        <v>4</v>
      </c>
      <c r="B31" s="2" t="s">
        <v>144</v>
      </c>
      <c r="C31" s="44"/>
      <c r="D31" s="51"/>
      <c r="E31" s="4"/>
      <c r="F31" s="52" t="s">
        <v>145</v>
      </c>
      <c r="G31" s="33">
        <v>1</v>
      </c>
      <c r="H31" s="336" t="s">
        <v>144</v>
      </c>
      <c r="I31" s="330" t="s">
        <v>146</v>
      </c>
      <c r="J31" s="331"/>
      <c r="K31" s="332">
        <v>2</v>
      </c>
      <c r="L31" s="332">
        <f>0.6+0.2</f>
        <v>0.8</v>
      </c>
      <c r="M31" s="332"/>
      <c r="N31" s="332">
        <f>0.9+0.2</f>
        <v>1.1000000000000001</v>
      </c>
      <c r="O31" s="332"/>
      <c r="P31" s="332">
        <f t="shared" si="0"/>
        <v>2</v>
      </c>
      <c r="Q31" s="332"/>
      <c r="R31" s="332">
        <f t="shared" si="1"/>
        <v>1.7600000000000002</v>
      </c>
      <c r="S31" s="332">
        <f t="shared" si="2"/>
        <v>3.5200000000000005</v>
      </c>
      <c r="T31" s="333"/>
      <c r="U31" s="334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ht="29" outlineLevel="2" x14ac:dyDescent="0.35">
      <c r="A32" s="1">
        <v>4</v>
      </c>
      <c r="B32" s="2" t="s">
        <v>147</v>
      </c>
      <c r="C32" s="44"/>
      <c r="D32" s="51"/>
      <c r="E32" s="4"/>
      <c r="F32" s="52" t="s">
        <v>148</v>
      </c>
      <c r="G32" s="33">
        <v>1</v>
      </c>
      <c r="H32" s="336" t="s">
        <v>147</v>
      </c>
      <c r="I32" s="330" t="s">
        <v>149</v>
      </c>
      <c r="J32" s="331"/>
      <c r="K32" s="332">
        <v>5</v>
      </c>
      <c r="L32" s="332">
        <f>0.75+0.2</f>
        <v>0.95</v>
      </c>
      <c r="M32" s="332"/>
      <c r="N32" s="332">
        <f>0.75+0.2</f>
        <v>0.95</v>
      </c>
      <c r="O32" s="332"/>
      <c r="P32" s="332">
        <f t="shared" si="0"/>
        <v>2</v>
      </c>
      <c r="Q32" s="332"/>
      <c r="R32" s="332">
        <f t="shared" si="1"/>
        <v>1.8049999999999999</v>
      </c>
      <c r="S32" s="332">
        <f t="shared" si="2"/>
        <v>9.0250000000000004</v>
      </c>
      <c r="T32" s="333"/>
      <c r="U32" s="334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ht="29" outlineLevel="2" x14ac:dyDescent="0.35">
      <c r="A33" s="1">
        <v>4</v>
      </c>
      <c r="B33" s="2" t="s">
        <v>150</v>
      </c>
      <c r="C33" s="44"/>
      <c r="D33" s="51"/>
      <c r="E33" s="4"/>
      <c r="F33" s="52" t="s">
        <v>151</v>
      </c>
      <c r="G33" s="33">
        <v>1</v>
      </c>
      <c r="H33" s="336" t="s">
        <v>150</v>
      </c>
      <c r="I33" s="330" t="s">
        <v>152</v>
      </c>
      <c r="J33" s="331"/>
      <c r="K33" s="332">
        <v>5</v>
      </c>
      <c r="L33" s="332">
        <f>0.8+0.2</f>
        <v>1</v>
      </c>
      <c r="M33" s="332"/>
      <c r="N33" s="332">
        <f>0.8+0.2</f>
        <v>1</v>
      </c>
      <c r="O33" s="332"/>
      <c r="P33" s="332">
        <f t="shared" si="0"/>
        <v>2</v>
      </c>
      <c r="Q33" s="332"/>
      <c r="R33" s="332">
        <f t="shared" si="1"/>
        <v>2</v>
      </c>
      <c r="S33" s="332">
        <f t="shared" si="2"/>
        <v>10</v>
      </c>
      <c r="T33" s="333"/>
      <c r="U33" s="334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29" outlineLevel="2" x14ac:dyDescent="0.35">
      <c r="A34" s="1">
        <v>4</v>
      </c>
      <c r="B34" s="2" t="s">
        <v>153</v>
      </c>
      <c r="C34" s="44"/>
      <c r="D34" s="51"/>
      <c r="E34" s="4"/>
      <c r="F34" s="52" t="s">
        <v>154</v>
      </c>
      <c r="G34" s="33">
        <v>1</v>
      </c>
      <c r="H34" s="336" t="s">
        <v>153</v>
      </c>
      <c r="I34" s="330" t="s">
        <v>155</v>
      </c>
      <c r="J34" s="331"/>
      <c r="K34" s="332">
        <v>4</v>
      </c>
      <c r="L34" s="332">
        <f>0.85+0.2</f>
        <v>1.05</v>
      </c>
      <c r="M34" s="332"/>
      <c r="N34" s="332">
        <f>0.9+0.2</f>
        <v>1.1000000000000001</v>
      </c>
      <c r="O34" s="332"/>
      <c r="P34" s="332">
        <f t="shared" si="0"/>
        <v>2</v>
      </c>
      <c r="Q34" s="332"/>
      <c r="R34" s="332">
        <f t="shared" si="1"/>
        <v>2.3100000000000005</v>
      </c>
      <c r="S34" s="332">
        <f t="shared" si="2"/>
        <v>9.240000000000002</v>
      </c>
      <c r="T34" s="333"/>
      <c r="U34" s="3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ht="29" outlineLevel="2" x14ac:dyDescent="0.35">
      <c r="A35" s="1">
        <v>4</v>
      </c>
      <c r="B35" s="2" t="s">
        <v>156</v>
      </c>
      <c r="C35" s="44"/>
      <c r="D35" s="51"/>
      <c r="E35" s="4"/>
      <c r="F35" s="52" t="s">
        <v>157</v>
      </c>
      <c r="G35" s="33">
        <v>1</v>
      </c>
      <c r="H35" s="336" t="s">
        <v>156</v>
      </c>
      <c r="I35" s="330" t="s">
        <v>158</v>
      </c>
      <c r="J35" s="331"/>
      <c r="K35" s="332">
        <v>1</v>
      </c>
      <c r="L35" s="332">
        <f>0.9+0.2</f>
        <v>1.1000000000000001</v>
      </c>
      <c r="M35" s="332"/>
      <c r="N35" s="332">
        <f>0.9+0.2</f>
        <v>1.1000000000000001</v>
      </c>
      <c r="O35" s="332"/>
      <c r="P35" s="332">
        <f t="shared" si="0"/>
        <v>2</v>
      </c>
      <c r="Q35" s="332"/>
      <c r="R35" s="332">
        <f t="shared" si="1"/>
        <v>2.4200000000000004</v>
      </c>
      <c r="S35" s="332">
        <f t="shared" si="2"/>
        <v>2.4200000000000004</v>
      </c>
      <c r="T35" s="333"/>
      <c r="U35" s="334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ht="29" outlineLevel="2" x14ac:dyDescent="0.35">
      <c r="A36" s="1">
        <v>4</v>
      </c>
      <c r="B36" s="2" t="s">
        <v>159</v>
      </c>
      <c r="C36" s="44"/>
      <c r="D36" s="51"/>
      <c r="E36" s="4"/>
      <c r="F36" s="52" t="s">
        <v>160</v>
      </c>
      <c r="G36" s="33">
        <v>1</v>
      </c>
      <c r="H36" s="336" t="s">
        <v>159</v>
      </c>
      <c r="I36" s="330" t="s">
        <v>161</v>
      </c>
      <c r="J36" s="331"/>
      <c r="K36" s="332">
        <v>1</v>
      </c>
      <c r="L36" s="332">
        <f>0.9+0.2</f>
        <v>1.1000000000000001</v>
      </c>
      <c r="M36" s="332"/>
      <c r="N36" s="332">
        <f>1+0.2</f>
        <v>1.2</v>
      </c>
      <c r="O36" s="332"/>
      <c r="P36" s="332">
        <f t="shared" si="0"/>
        <v>2</v>
      </c>
      <c r="Q36" s="332"/>
      <c r="R36" s="332">
        <f t="shared" si="1"/>
        <v>2.64</v>
      </c>
      <c r="S36" s="332">
        <f t="shared" si="2"/>
        <v>2.64</v>
      </c>
      <c r="T36" s="333"/>
      <c r="U36" s="334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29" outlineLevel="2" x14ac:dyDescent="0.35">
      <c r="A37" s="1">
        <v>4</v>
      </c>
      <c r="B37" s="2" t="s">
        <v>162</v>
      </c>
      <c r="C37" s="44"/>
      <c r="D37" s="51"/>
      <c r="E37" s="4"/>
      <c r="F37" s="52" t="s">
        <v>163</v>
      </c>
      <c r="G37" s="33">
        <v>1</v>
      </c>
      <c r="H37" s="336" t="s">
        <v>162</v>
      </c>
      <c r="I37" s="330" t="s">
        <v>164</v>
      </c>
      <c r="J37" s="331"/>
      <c r="K37" s="332">
        <v>1</v>
      </c>
      <c r="L37" s="332">
        <f>1.05+0.2</f>
        <v>1.25</v>
      </c>
      <c r="M37" s="332"/>
      <c r="N37" s="332">
        <f>1.2+0.2</f>
        <v>1.4</v>
      </c>
      <c r="O37" s="332"/>
      <c r="P37" s="332">
        <f t="shared" si="0"/>
        <v>2</v>
      </c>
      <c r="Q37" s="332"/>
      <c r="R37" s="332">
        <f t="shared" si="1"/>
        <v>3.5</v>
      </c>
      <c r="S37" s="332">
        <f t="shared" si="2"/>
        <v>3.5</v>
      </c>
      <c r="T37" s="333"/>
      <c r="U37" s="334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ht="29" outlineLevel="2" x14ac:dyDescent="0.35">
      <c r="A38" s="1">
        <v>4</v>
      </c>
      <c r="B38" s="2" t="s">
        <v>165</v>
      </c>
      <c r="C38" s="44"/>
      <c r="D38" s="51"/>
      <c r="E38" s="4"/>
      <c r="F38" s="52" t="s">
        <v>166</v>
      </c>
      <c r="G38" s="33">
        <v>1</v>
      </c>
      <c r="H38" s="336" t="s">
        <v>165</v>
      </c>
      <c r="I38" s="330" t="s">
        <v>167</v>
      </c>
      <c r="J38" s="331"/>
      <c r="K38" s="332">
        <v>1</v>
      </c>
      <c r="L38" s="332">
        <f>1.15+0.2</f>
        <v>1.3499999999999999</v>
      </c>
      <c r="M38" s="332"/>
      <c r="N38" s="332">
        <f>1.2+0.2</f>
        <v>1.4</v>
      </c>
      <c r="O38" s="332"/>
      <c r="P38" s="332">
        <f t="shared" si="0"/>
        <v>2</v>
      </c>
      <c r="Q38" s="332"/>
      <c r="R38" s="332">
        <f t="shared" si="1"/>
        <v>3.7799999999999994</v>
      </c>
      <c r="S38" s="332">
        <f t="shared" si="2"/>
        <v>3.7799999999999994</v>
      </c>
      <c r="T38" s="333"/>
      <c r="U38" s="334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outlineLevel="2" x14ac:dyDescent="0.35">
      <c r="A39" s="1">
        <v>4</v>
      </c>
      <c r="B39" s="2" t="s">
        <v>168</v>
      </c>
      <c r="C39" s="44"/>
      <c r="D39" s="51"/>
      <c r="E39" s="4"/>
      <c r="F39" s="52" t="s">
        <v>169</v>
      </c>
      <c r="G39" s="33">
        <v>1</v>
      </c>
      <c r="H39" s="336" t="s">
        <v>168</v>
      </c>
      <c r="I39" s="330" t="s">
        <v>170</v>
      </c>
      <c r="J39" s="331"/>
      <c r="K39" s="332">
        <v>1</v>
      </c>
      <c r="L39" s="332">
        <v>286.02999999999997</v>
      </c>
      <c r="M39" s="332"/>
      <c r="N39" s="332">
        <v>0.15</v>
      </c>
      <c r="O39" s="332"/>
      <c r="P39" s="332">
        <v>0.25</v>
      </c>
      <c r="Q39" s="332"/>
      <c r="R39" s="332">
        <f>L39*N39*P39</f>
        <v>10.726124999999998</v>
      </c>
      <c r="S39" s="332">
        <f t="shared" si="2"/>
        <v>10.726124999999998</v>
      </c>
      <c r="T39" s="333"/>
      <c r="U39" s="334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29" outlineLevel="2" x14ac:dyDescent="0.35">
      <c r="A40" s="1">
        <v>3</v>
      </c>
      <c r="B40" s="2" t="s">
        <v>171</v>
      </c>
      <c r="C40" s="44" t="s">
        <v>50</v>
      </c>
      <c r="D40" s="51">
        <v>96995</v>
      </c>
      <c r="E40" s="4" t="s">
        <v>45</v>
      </c>
      <c r="F40" s="4" t="s">
        <v>172</v>
      </c>
      <c r="G40" s="33">
        <v>1</v>
      </c>
      <c r="H40" s="46" t="s">
        <v>171</v>
      </c>
      <c r="I40" s="309" t="s">
        <v>173</v>
      </c>
      <c r="J40" s="310"/>
      <c r="K40" s="310"/>
      <c r="L40" s="311"/>
      <c r="M40" s="311"/>
      <c r="N40" s="311"/>
      <c r="O40" s="311"/>
      <c r="P40" s="311"/>
      <c r="Q40" s="311"/>
      <c r="R40" s="311"/>
      <c r="S40" s="311"/>
      <c r="T40" s="311">
        <v>43.1</v>
      </c>
      <c r="U40" s="312" t="s">
        <v>101</v>
      </c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ht="29" outlineLevel="2" x14ac:dyDescent="0.35">
      <c r="A41" s="1">
        <v>4</v>
      </c>
      <c r="B41" s="2" t="s">
        <v>174</v>
      </c>
      <c r="C41" s="44"/>
      <c r="D41" s="51"/>
      <c r="E41" s="4"/>
      <c r="F41" s="52" t="s">
        <v>175</v>
      </c>
      <c r="G41" s="33">
        <v>1</v>
      </c>
      <c r="H41" s="329" t="s">
        <v>174</v>
      </c>
      <c r="I41" s="337" t="s">
        <v>176</v>
      </c>
      <c r="J41" s="331"/>
      <c r="K41" s="332">
        <v>1</v>
      </c>
      <c r="L41" s="332">
        <v>43.1</v>
      </c>
      <c r="M41" s="332"/>
      <c r="N41" s="332"/>
      <c r="O41" s="332"/>
      <c r="P41" s="332"/>
      <c r="Q41" s="332"/>
      <c r="R41" s="332">
        <v>43.099999999999987</v>
      </c>
      <c r="S41" s="332">
        <v>43.1</v>
      </c>
      <c r="T41" s="333"/>
      <c r="U41" s="334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ht="56.4" customHeight="1" outlineLevel="2" x14ac:dyDescent="0.35">
      <c r="A42" s="1">
        <v>3</v>
      </c>
      <c r="B42" s="2" t="s">
        <v>177</v>
      </c>
      <c r="C42" s="44" t="s">
        <v>50</v>
      </c>
      <c r="D42" s="51">
        <v>94319</v>
      </c>
      <c r="E42" s="4" t="s">
        <v>45</v>
      </c>
      <c r="F42" s="4" t="s">
        <v>178</v>
      </c>
      <c r="G42" s="33">
        <v>1</v>
      </c>
      <c r="H42" s="46" t="s">
        <v>177</v>
      </c>
      <c r="I42" s="309" t="s">
        <v>179</v>
      </c>
      <c r="J42" s="310"/>
      <c r="K42" s="310"/>
      <c r="L42" s="311"/>
      <c r="M42" s="311"/>
      <c r="N42" s="311"/>
      <c r="O42" s="311"/>
      <c r="P42" s="311"/>
      <c r="Q42" s="311"/>
      <c r="R42" s="311"/>
      <c r="S42" s="311"/>
      <c r="T42" s="311">
        <f>SUM(S43:S47)</f>
        <v>58.28</v>
      </c>
      <c r="U42" s="312" t="s">
        <v>101</v>
      </c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outlineLevel="2" x14ac:dyDescent="0.35">
      <c r="A43" s="1">
        <v>4</v>
      </c>
      <c r="B43" s="2" t="s">
        <v>180</v>
      </c>
      <c r="C43" s="44"/>
      <c r="D43" s="51"/>
      <c r="E43" s="4"/>
      <c r="F43" s="52" t="s">
        <v>181</v>
      </c>
      <c r="G43" s="33">
        <v>1</v>
      </c>
      <c r="H43" s="329" t="s">
        <v>180</v>
      </c>
      <c r="I43" s="337" t="s">
        <v>182</v>
      </c>
      <c r="J43" s="331"/>
      <c r="K43" s="332">
        <v>1</v>
      </c>
      <c r="L43" s="332">
        <v>190</v>
      </c>
      <c r="M43" s="332"/>
      <c r="N43" s="332">
        <v>0.15</v>
      </c>
      <c r="O43" s="332"/>
      <c r="P43" s="332"/>
      <c r="Q43" s="332"/>
      <c r="R43" s="332">
        <v>28.5</v>
      </c>
      <c r="S43" s="332">
        <v>28.5</v>
      </c>
      <c r="T43" s="333"/>
      <c r="U43" s="334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outlineLevel="2" x14ac:dyDescent="0.35">
      <c r="A44" s="1">
        <v>4</v>
      </c>
      <c r="B44" s="2" t="s">
        <v>183</v>
      </c>
      <c r="C44" s="44"/>
      <c r="D44" s="51"/>
      <c r="E44" s="4"/>
      <c r="F44" s="52" t="s">
        <v>184</v>
      </c>
      <c r="G44" s="33">
        <v>2</v>
      </c>
      <c r="H44" s="329" t="s">
        <v>183</v>
      </c>
      <c r="I44" s="337" t="s">
        <v>185</v>
      </c>
      <c r="J44" s="331"/>
      <c r="K44" s="332">
        <v>1</v>
      </c>
      <c r="L44" s="332">
        <v>79</v>
      </c>
      <c r="M44" s="332"/>
      <c r="N44" s="332">
        <v>0.69</v>
      </c>
      <c r="O44" s="332"/>
      <c r="P44" s="332"/>
      <c r="Q44" s="332"/>
      <c r="R44" s="332">
        <v>54.51</v>
      </c>
      <c r="S44" s="332"/>
      <c r="T44" s="333"/>
      <c r="U44" s="33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outlineLevel="2" x14ac:dyDescent="0.35">
      <c r="A45" s="1">
        <v>4</v>
      </c>
      <c r="B45" s="2" t="s">
        <v>186</v>
      </c>
      <c r="C45" s="44"/>
      <c r="D45" s="51"/>
      <c r="E45" s="4"/>
      <c r="F45" s="52" t="s">
        <v>187</v>
      </c>
      <c r="G45" s="33">
        <v>3</v>
      </c>
      <c r="H45" s="329" t="s">
        <v>186</v>
      </c>
      <c r="I45" s="337" t="s">
        <v>188</v>
      </c>
      <c r="J45" s="331"/>
      <c r="K45" s="332">
        <v>1</v>
      </c>
      <c r="L45" s="332">
        <v>51</v>
      </c>
      <c r="M45" s="332"/>
      <c r="N45" s="332">
        <v>0.35</v>
      </c>
      <c r="O45" s="332"/>
      <c r="P45" s="332"/>
      <c r="Q45" s="332"/>
      <c r="R45" s="332">
        <v>17.849999999999998</v>
      </c>
      <c r="S45" s="332"/>
      <c r="T45" s="333"/>
      <c r="U45" s="334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outlineLevel="2" x14ac:dyDescent="0.35">
      <c r="A46" s="1">
        <v>4</v>
      </c>
      <c r="B46" s="2" t="s">
        <v>189</v>
      </c>
      <c r="C46" s="44"/>
      <c r="D46" s="51"/>
      <c r="E46" s="4"/>
      <c r="F46" s="52" t="s">
        <v>190</v>
      </c>
      <c r="G46" s="33">
        <v>4</v>
      </c>
      <c r="H46" s="329" t="s">
        <v>189</v>
      </c>
      <c r="I46" s="337" t="s">
        <v>191</v>
      </c>
      <c r="J46" s="331"/>
      <c r="K46" s="332">
        <v>1</v>
      </c>
      <c r="L46" s="332">
        <v>198.5</v>
      </c>
      <c r="M46" s="332"/>
      <c r="N46" s="332">
        <v>0.15</v>
      </c>
      <c r="O46" s="332"/>
      <c r="P46" s="332"/>
      <c r="Q46" s="332"/>
      <c r="R46" s="332">
        <v>29.774999999999999</v>
      </c>
      <c r="S46" s="332">
        <v>29.78</v>
      </c>
      <c r="T46" s="333"/>
      <c r="U46" s="334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outlineLevel="2" x14ac:dyDescent="0.35">
      <c r="A47" s="1">
        <v>4</v>
      </c>
      <c r="B47" s="2" t="s">
        <v>192</v>
      </c>
      <c r="C47" s="44"/>
      <c r="D47" s="51"/>
      <c r="E47" s="4"/>
      <c r="F47" s="52" t="s">
        <v>193</v>
      </c>
      <c r="G47" s="33">
        <v>5</v>
      </c>
      <c r="H47" s="329" t="s">
        <v>192</v>
      </c>
      <c r="I47" s="337" t="s">
        <v>194</v>
      </c>
      <c r="J47" s="331"/>
      <c r="K47" s="332">
        <v>1</v>
      </c>
      <c r="L47" s="332">
        <v>23.52</v>
      </c>
      <c r="M47" s="332"/>
      <c r="N47" s="332">
        <v>1.1499999999999999</v>
      </c>
      <c r="O47" s="332"/>
      <c r="P47" s="332"/>
      <c r="Q47" s="332"/>
      <c r="R47" s="332">
        <v>27.047999999999998</v>
      </c>
      <c r="S47" s="332"/>
      <c r="T47" s="333"/>
      <c r="U47" s="334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outlineLevel="2" x14ac:dyDescent="0.35">
      <c r="A48" s="1">
        <v>2</v>
      </c>
      <c r="B48" s="2" t="s">
        <v>56</v>
      </c>
      <c r="C48" s="4"/>
      <c r="D48" s="51"/>
      <c r="E48" s="4"/>
      <c r="F48" s="38">
        <v>3</v>
      </c>
      <c r="G48" s="58">
        <v>1</v>
      </c>
      <c r="H48" s="39" t="s">
        <v>56</v>
      </c>
      <c r="I48" s="304" t="s">
        <v>195</v>
      </c>
      <c r="J48" s="305"/>
      <c r="K48" s="305"/>
      <c r="L48" s="305"/>
      <c r="M48" s="305"/>
      <c r="N48" s="306"/>
      <c r="O48" s="306"/>
      <c r="P48" s="306"/>
      <c r="Q48" s="306"/>
      <c r="R48" s="306"/>
      <c r="S48" s="306"/>
      <c r="T48" s="306"/>
      <c r="U48" s="307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ht="87" customHeight="1" outlineLevel="2" x14ac:dyDescent="0.35">
      <c r="A49" s="1">
        <v>3</v>
      </c>
      <c r="B49" s="2" t="s">
        <v>59</v>
      </c>
      <c r="C49" s="44" t="s">
        <v>44</v>
      </c>
      <c r="D49" s="51">
        <v>12</v>
      </c>
      <c r="E49" s="4" t="s">
        <v>45</v>
      </c>
      <c r="F49" s="4" t="s">
        <v>196</v>
      </c>
      <c r="G49" s="58">
        <v>1</v>
      </c>
      <c r="H49" s="46" t="s">
        <v>59</v>
      </c>
      <c r="I49" s="309" t="s">
        <v>197</v>
      </c>
      <c r="J49" s="310"/>
      <c r="K49" s="310"/>
      <c r="L49" s="311"/>
      <c r="M49" s="311"/>
      <c r="N49" s="311"/>
      <c r="O49" s="311"/>
      <c r="P49" s="311"/>
      <c r="Q49" s="311"/>
      <c r="R49" s="311"/>
      <c r="S49" s="311"/>
      <c r="T49" s="311">
        <v>11.920000000000002</v>
      </c>
      <c r="U49" s="312" t="s">
        <v>101</v>
      </c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outlineLevel="2" x14ac:dyDescent="0.35">
      <c r="A50" s="1">
        <v>4</v>
      </c>
      <c r="B50" s="2" t="s">
        <v>198</v>
      </c>
      <c r="C50" s="44"/>
      <c r="D50" s="51"/>
      <c r="E50" s="4"/>
      <c r="F50" s="52" t="s">
        <v>199</v>
      </c>
      <c r="G50" s="58">
        <v>1</v>
      </c>
      <c r="H50" s="329" t="s">
        <v>198</v>
      </c>
      <c r="I50" s="330" t="s">
        <v>200</v>
      </c>
      <c r="J50" s="331"/>
      <c r="K50" s="332">
        <v>1</v>
      </c>
      <c r="L50" s="332">
        <v>219.57</v>
      </c>
      <c r="M50" s="332"/>
      <c r="N50" s="332">
        <v>0.15</v>
      </c>
      <c r="O50" s="332"/>
      <c r="P50" s="332">
        <v>0.15</v>
      </c>
      <c r="Q50" s="332"/>
      <c r="R50" s="332">
        <f>L50*N50*P50</f>
        <v>4.9403249999999996</v>
      </c>
      <c r="S50" s="332">
        <v>4.9400000000000004</v>
      </c>
      <c r="T50" s="333"/>
      <c r="U50" s="334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outlineLevel="2" x14ac:dyDescent="0.35">
      <c r="A51" s="1">
        <v>4</v>
      </c>
      <c r="B51" s="2" t="s">
        <v>201</v>
      </c>
      <c r="C51" s="44"/>
      <c r="D51" s="51"/>
      <c r="E51" s="4"/>
      <c r="F51" s="52" t="s">
        <v>202</v>
      </c>
      <c r="G51" s="33">
        <v>1</v>
      </c>
      <c r="H51" s="329" t="s">
        <v>201</v>
      </c>
      <c r="I51" s="330" t="s">
        <v>203</v>
      </c>
      <c r="J51" s="331"/>
      <c r="K51" s="332">
        <v>1</v>
      </c>
      <c r="L51" s="332">
        <v>66.460000000000008</v>
      </c>
      <c r="M51" s="332"/>
      <c r="N51" s="332">
        <v>0.7</v>
      </c>
      <c r="O51" s="332"/>
      <c r="P51" s="332">
        <v>0.15</v>
      </c>
      <c r="Q51" s="332"/>
      <c r="R51" s="332">
        <f>L51*N51*P51</f>
        <v>6.9783000000000008</v>
      </c>
      <c r="S51" s="332">
        <v>6.98</v>
      </c>
      <c r="T51" s="333"/>
      <c r="U51" s="334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43.5" outlineLevel="2" x14ac:dyDescent="0.35">
      <c r="A52" s="1">
        <v>3</v>
      </c>
      <c r="B52" s="2" t="s">
        <v>204</v>
      </c>
      <c r="C52" s="44" t="s">
        <v>50</v>
      </c>
      <c r="D52" s="51">
        <v>101616</v>
      </c>
      <c r="E52" s="4" t="s">
        <v>45</v>
      </c>
      <c r="F52" s="4" t="s">
        <v>205</v>
      </c>
      <c r="G52" s="58">
        <v>1</v>
      </c>
      <c r="H52" s="46" t="s">
        <v>204</v>
      </c>
      <c r="I52" s="309" t="s">
        <v>206</v>
      </c>
      <c r="J52" s="310"/>
      <c r="K52" s="310"/>
      <c r="L52" s="311"/>
      <c r="M52" s="311"/>
      <c r="N52" s="311"/>
      <c r="O52" s="311"/>
      <c r="P52" s="311"/>
      <c r="Q52" s="311"/>
      <c r="R52" s="311"/>
      <c r="S52" s="311"/>
      <c r="T52" s="311">
        <v>72.960000000000008</v>
      </c>
      <c r="U52" s="312" t="s">
        <v>47</v>
      </c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ht="87" outlineLevel="2" x14ac:dyDescent="0.35">
      <c r="A53" s="1">
        <v>4</v>
      </c>
      <c r="B53" s="2" t="s">
        <v>207</v>
      </c>
      <c r="C53" s="44"/>
      <c r="D53" s="51"/>
      <c r="E53" s="4"/>
      <c r="F53" s="52" t="s">
        <v>208</v>
      </c>
      <c r="G53" s="33">
        <v>1</v>
      </c>
      <c r="H53" s="329" t="s">
        <v>207</v>
      </c>
      <c r="I53" s="330" t="s">
        <v>2452</v>
      </c>
      <c r="J53" s="331"/>
      <c r="K53" s="332">
        <v>46</v>
      </c>
      <c r="L53" s="332">
        <v>0.6</v>
      </c>
      <c r="M53" s="332"/>
      <c r="N53" s="332">
        <v>0.7</v>
      </c>
      <c r="O53" s="332"/>
      <c r="P53" s="332"/>
      <c r="Q53" s="332"/>
      <c r="R53" s="332">
        <v>0.42</v>
      </c>
      <c r="S53" s="332">
        <v>19.32</v>
      </c>
      <c r="T53" s="333"/>
      <c r="U53" s="334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ht="29" outlineLevel="2" x14ac:dyDescent="0.35">
      <c r="A54" s="1">
        <v>4</v>
      </c>
      <c r="B54" s="2" t="s">
        <v>209</v>
      </c>
      <c r="C54" s="44"/>
      <c r="D54" s="51"/>
      <c r="E54" s="4"/>
      <c r="F54" s="52" t="s">
        <v>210</v>
      </c>
      <c r="G54" s="33">
        <v>1</v>
      </c>
      <c r="H54" s="329" t="s">
        <v>209</v>
      </c>
      <c r="I54" s="330" t="s">
        <v>131</v>
      </c>
      <c r="J54" s="331"/>
      <c r="K54" s="332">
        <v>5</v>
      </c>
      <c r="L54" s="332">
        <v>0.55000000000000004</v>
      </c>
      <c r="M54" s="332"/>
      <c r="N54" s="332">
        <v>0.7</v>
      </c>
      <c r="O54" s="332"/>
      <c r="P54" s="332"/>
      <c r="Q54" s="332"/>
      <c r="R54" s="332">
        <v>0.38500000000000001</v>
      </c>
      <c r="S54" s="332">
        <v>1.93</v>
      </c>
      <c r="T54" s="333"/>
      <c r="U54" s="33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ht="29" outlineLevel="2" x14ac:dyDescent="0.35">
      <c r="A55" s="1">
        <v>4</v>
      </c>
      <c r="B55" s="2" t="s">
        <v>211</v>
      </c>
      <c r="C55" s="44"/>
      <c r="D55" s="51"/>
      <c r="E55" s="4"/>
      <c r="F55" s="52" t="s">
        <v>212</v>
      </c>
      <c r="G55" s="33">
        <v>1</v>
      </c>
      <c r="H55" s="329" t="s">
        <v>211</v>
      </c>
      <c r="I55" s="330" t="s">
        <v>134</v>
      </c>
      <c r="J55" s="331"/>
      <c r="K55" s="332">
        <v>3</v>
      </c>
      <c r="L55" s="332">
        <v>0.6</v>
      </c>
      <c r="M55" s="332"/>
      <c r="N55" s="332">
        <v>0.75</v>
      </c>
      <c r="O55" s="332"/>
      <c r="P55" s="332"/>
      <c r="Q55" s="332"/>
      <c r="R55" s="332">
        <v>0.44999999999999996</v>
      </c>
      <c r="S55" s="332">
        <v>1.35</v>
      </c>
      <c r="T55" s="333"/>
      <c r="U55" s="334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43.5" outlineLevel="2" x14ac:dyDescent="0.35">
      <c r="A56" s="1">
        <v>4</v>
      </c>
      <c r="B56" s="2" t="s">
        <v>213</v>
      </c>
      <c r="C56" s="44"/>
      <c r="D56" s="51"/>
      <c r="E56" s="4"/>
      <c r="F56" s="52" t="s">
        <v>214</v>
      </c>
      <c r="G56" s="33">
        <v>1</v>
      </c>
      <c r="H56" s="329" t="s">
        <v>213</v>
      </c>
      <c r="I56" s="330" t="s">
        <v>137</v>
      </c>
      <c r="J56" s="331"/>
      <c r="K56" s="332">
        <v>10</v>
      </c>
      <c r="L56" s="332">
        <v>0.7</v>
      </c>
      <c r="M56" s="332"/>
      <c r="N56" s="332">
        <v>0.7</v>
      </c>
      <c r="O56" s="332"/>
      <c r="P56" s="332"/>
      <c r="Q56" s="332"/>
      <c r="R56" s="332">
        <v>0.48999999999999994</v>
      </c>
      <c r="S56" s="332">
        <v>4.9000000000000004</v>
      </c>
      <c r="T56" s="333"/>
      <c r="U56" s="334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29" outlineLevel="2" x14ac:dyDescent="0.35">
      <c r="A57" s="1">
        <v>4</v>
      </c>
      <c r="B57" s="2" t="s">
        <v>215</v>
      </c>
      <c r="C57" s="44"/>
      <c r="D57" s="51"/>
      <c r="E57" s="4"/>
      <c r="F57" s="52" t="s">
        <v>216</v>
      </c>
      <c r="G57" s="33">
        <v>1</v>
      </c>
      <c r="H57" s="329" t="s">
        <v>215</v>
      </c>
      <c r="I57" s="330" t="s">
        <v>140</v>
      </c>
      <c r="J57" s="331"/>
      <c r="K57" s="332">
        <v>2</v>
      </c>
      <c r="L57" s="332">
        <v>0.65</v>
      </c>
      <c r="M57" s="332"/>
      <c r="N57" s="332">
        <v>0.7</v>
      </c>
      <c r="O57" s="332"/>
      <c r="P57" s="332"/>
      <c r="Q57" s="332"/>
      <c r="R57" s="332">
        <v>0.45499999999999996</v>
      </c>
      <c r="S57" s="332">
        <v>0.91</v>
      </c>
      <c r="T57" s="333"/>
      <c r="U57" s="334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ht="29" outlineLevel="2" x14ac:dyDescent="0.35">
      <c r="A58" s="1">
        <v>4</v>
      </c>
      <c r="B58" s="2" t="s">
        <v>217</v>
      </c>
      <c r="C58" s="44"/>
      <c r="D58" s="51"/>
      <c r="E58" s="4"/>
      <c r="F58" s="52" t="s">
        <v>218</v>
      </c>
      <c r="G58" s="33">
        <v>1</v>
      </c>
      <c r="H58" s="329" t="s">
        <v>217</v>
      </c>
      <c r="I58" s="330" t="s">
        <v>143</v>
      </c>
      <c r="J58" s="331"/>
      <c r="K58" s="332">
        <v>3</v>
      </c>
      <c r="L58" s="332">
        <v>0.65</v>
      </c>
      <c r="M58" s="332"/>
      <c r="N58" s="332">
        <v>0.75</v>
      </c>
      <c r="O58" s="332"/>
      <c r="P58" s="332"/>
      <c r="Q58" s="332"/>
      <c r="R58" s="332">
        <v>0.48750000000000004</v>
      </c>
      <c r="S58" s="332">
        <v>1.46</v>
      </c>
      <c r="T58" s="333"/>
      <c r="U58" s="334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ht="29" outlineLevel="2" x14ac:dyDescent="0.35">
      <c r="A59" s="1">
        <v>4</v>
      </c>
      <c r="B59" s="2" t="s">
        <v>219</v>
      </c>
      <c r="C59" s="44"/>
      <c r="D59" s="51"/>
      <c r="E59" s="4"/>
      <c r="F59" s="52" t="s">
        <v>220</v>
      </c>
      <c r="G59" s="33">
        <v>1</v>
      </c>
      <c r="H59" s="329" t="s">
        <v>219</v>
      </c>
      <c r="I59" s="330" t="s">
        <v>146</v>
      </c>
      <c r="J59" s="331"/>
      <c r="K59" s="332">
        <v>2</v>
      </c>
      <c r="L59" s="332">
        <v>0.6</v>
      </c>
      <c r="M59" s="332"/>
      <c r="N59" s="332">
        <v>0.9</v>
      </c>
      <c r="O59" s="332"/>
      <c r="P59" s="332"/>
      <c r="Q59" s="332"/>
      <c r="R59" s="332">
        <v>0.54</v>
      </c>
      <c r="S59" s="332">
        <v>1.08</v>
      </c>
      <c r="T59" s="333"/>
      <c r="U59" s="334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ht="29" outlineLevel="2" x14ac:dyDescent="0.35">
      <c r="A60" s="1">
        <v>4</v>
      </c>
      <c r="B60" s="2" t="s">
        <v>221</v>
      </c>
      <c r="C60" s="44"/>
      <c r="D60" s="51"/>
      <c r="E60" s="4"/>
      <c r="F60" s="52" t="s">
        <v>222</v>
      </c>
      <c r="G60" s="33">
        <v>1</v>
      </c>
      <c r="H60" s="329" t="s">
        <v>221</v>
      </c>
      <c r="I60" s="330" t="s">
        <v>149</v>
      </c>
      <c r="J60" s="331"/>
      <c r="K60" s="332">
        <v>5</v>
      </c>
      <c r="L60" s="332">
        <v>0.75</v>
      </c>
      <c r="M60" s="332"/>
      <c r="N60" s="332">
        <v>0.75</v>
      </c>
      <c r="O60" s="332"/>
      <c r="P60" s="332"/>
      <c r="Q60" s="332"/>
      <c r="R60" s="332">
        <v>0.5625</v>
      </c>
      <c r="S60" s="332">
        <v>2.81</v>
      </c>
      <c r="T60" s="333"/>
      <c r="U60" s="334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ht="29" outlineLevel="2" x14ac:dyDescent="0.35">
      <c r="A61" s="1">
        <v>4</v>
      </c>
      <c r="B61" s="2" t="s">
        <v>223</v>
      </c>
      <c r="C61" s="44"/>
      <c r="D61" s="51"/>
      <c r="E61" s="4"/>
      <c r="F61" s="52" t="s">
        <v>224</v>
      </c>
      <c r="G61" s="33">
        <v>1</v>
      </c>
      <c r="H61" s="329" t="s">
        <v>223</v>
      </c>
      <c r="I61" s="330" t="s">
        <v>152</v>
      </c>
      <c r="J61" s="331"/>
      <c r="K61" s="332">
        <v>5</v>
      </c>
      <c r="L61" s="332">
        <v>0.8</v>
      </c>
      <c r="M61" s="332"/>
      <c r="N61" s="332">
        <v>0.8</v>
      </c>
      <c r="O61" s="332"/>
      <c r="P61" s="332"/>
      <c r="Q61" s="332"/>
      <c r="R61" s="332">
        <v>0.64000000000000012</v>
      </c>
      <c r="S61" s="332">
        <v>3.2</v>
      </c>
      <c r="T61" s="333"/>
      <c r="U61" s="334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ht="29" outlineLevel="2" x14ac:dyDescent="0.35">
      <c r="A62" s="1">
        <v>4</v>
      </c>
      <c r="B62" s="2" t="s">
        <v>225</v>
      </c>
      <c r="C62" s="44"/>
      <c r="D62" s="51"/>
      <c r="E62" s="4"/>
      <c r="F62" s="52" t="s">
        <v>226</v>
      </c>
      <c r="G62" s="33">
        <v>1</v>
      </c>
      <c r="H62" s="329" t="s">
        <v>225</v>
      </c>
      <c r="I62" s="330" t="s">
        <v>155</v>
      </c>
      <c r="J62" s="331"/>
      <c r="K62" s="332">
        <v>4</v>
      </c>
      <c r="L62" s="332">
        <v>0.85</v>
      </c>
      <c r="M62" s="332"/>
      <c r="N62" s="332">
        <v>0.9</v>
      </c>
      <c r="O62" s="332"/>
      <c r="P62" s="332"/>
      <c r="Q62" s="332"/>
      <c r="R62" s="332">
        <v>0.76500000000000001</v>
      </c>
      <c r="S62" s="332">
        <v>3.06</v>
      </c>
      <c r="T62" s="333"/>
      <c r="U62" s="334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ht="29" outlineLevel="2" x14ac:dyDescent="0.35">
      <c r="A63" s="1">
        <v>4</v>
      </c>
      <c r="B63" s="2" t="s">
        <v>227</v>
      </c>
      <c r="C63" s="44"/>
      <c r="D63" s="51"/>
      <c r="E63" s="4"/>
      <c r="F63" s="52" t="s">
        <v>228</v>
      </c>
      <c r="G63" s="33">
        <v>1</v>
      </c>
      <c r="H63" s="329" t="s">
        <v>227</v>
      </c>
      <c r="I63" s="330" t="s">
        <v>158</v>
      </c>
      <c r="J63" s="331"/>
      <c r="K63" s="332">
        <v>1</v>
      </c>
      <c r="L63" s="332">
        <v>0.9</v>
      </c>
      <c r="M63" s="332"/>
      <c r="N63" s="332">
        <v>0.9</v>
      </c>
      <c r="O63" s="332"/>
      <c r="P63" s="332"/>
      <c r="Q63" s="332"/>
      <c r="R63" s="332">
        <v>0.81</v>
      </c>
      <c r="S63" s="332">
        <v>0.81</v>
      </c>
      <c r="T63" s="333"/>
      <c r="U63" s="334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ht="29" outlineLevel="2" x14ac:dyDescent="0.35">
      <c r="A64" s="1">
        <v>4</v>
      </c>
      <c r="B64" s="2" t="s">
        <v>229</v>
      </c>
      <c r="C64" s="44"/>
      <c r="D64" s="51"/>
      <c r="E64" s="4"/>
      <c r="F64" s="52" t="s">
        <v>230</v>
      </c>
      <c r="G64" s="33">
        <v>1</v>
      </c>
      <c r="H64" s="329" t="s">
        <v>229</v>
      </c>
      <c r="I64" s="330" t="s">
        <v>161</v>
      </c>
      <c r="J64" s="331"/>
      <c r="K64" s="332">
        <v>1</v>
      </c>
      <c r="L64" s="332">
        <v>0.9</v>
      </c>
      <c r="M64" s="332"/>
      <c r="N64" s="332">
        <v>1</v>
      </c>
      <c r="O64" s="332"/>
      <c r="P64" s="332"/>
      <c r="Q64" s="332"/>
      <c r="R64" s="332">
        <v>0.9</v>
      </c>
      <c r="S64" s="332">
        <v>0.9</v>
      </c>
      <c r="T64" s="333"/>
      <c r="U64" s="33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ht="29" outlineLevel="2" x14ac:dyDescent="0.35">
      <c r="A65" s="1">
        <v>4</v>
      </c>
      <c r="B65" s="2" t="s">
        <v>231</v>
      </c>
      <c r="C65" s="44"/>
      <c r="D65" s="51"/>
      <c r="E65" s="4"/>
      <c r="F65" s="52" t="s">
        <v>232</v>
      </c>
      <c r="G65" s="33">
        <v>1</v>
      </c>
      <c r="H65" s="329" t="s">
        <v>231</v>
      </c>
      <c r="I65" s="330" t="s">
        <v>164</v>
      </c>
      <c r="J65" s="331"/>
      <c r="K65" s="332">
        <v>1</v>
      </c>
      <c r="L65" s="332">
        <v>1.05</v>
      </c>
      <c r="M65" s="332"/>
      <c r="N65" s="332">
        <v>1.2</v>
      </c>
      <c r="O65" s="332"/>
      <c r="P65" s="332"/>
      <c r="Q65" s="332"/>
      <c r="R65" s="332">
        <v>1.26</v>
      </c>
      <c r="S65" s="332">
        <v>1.26</v>
      </c>
      <c r="T65" s="333"/>
      <c r="U65" s="334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ht="29" outlineLevel="2" x14ac:dyDescent="0.35">
      <c r="A66" s="1">
        <v>4</v>
      </c>
      <c r="B66" s="2" t="s">
        <v>233</v>
      </c>
      <c r="C66" s="44"/>
      <c r="D66" s="51"/>
      <c r="E66" s="4"/>
      <c r="F66" s="52" t="s">
        <v>234</v>
      </c>
      <c r="G66" s="33">
        <v>1</v>
      </c>
      <c r="H66" s="329" t="s">
        <v>233</v>
      </c>
      <c r="I66" s="330" t="s">
        <v>167</v>
      </c>
      <c r="J66" s="331"/>
      <c r="K66" s="332">
        <v>1</v>
      </c>
      <c r="L66" s="332">
        <v>1.1499999999999999</v>
      </c>
      <c r="M66" s="332"/>
      <c r="N66" s="332">
        <v>1.2</v>
      </c>
      <c r="O66" s="332"/>
      <c r="P66" s="332"/>
      <c r="Q66" s="332"/>
      <c r="R66" s="332">
        <v>1.38</v>
      </c>
      <c r="S66" s="332">
        <v>1.38</v>
      </c>
      <c r="T66" s="333"/>
      <c r="U66" s="334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outlineLevel="2" x14ac:dyDescent="0.35">
      <c r="A67" s="1">
        <v>4</v>
      </c>
      <c r="B67" s="2" t="s">
        <v>235</v>
      </c>
      <c r="C67" s="44"/>
      <c r="D67" s="51"/>
      <c r="E67" s="4"/>
      <c r="F67" s="52" t="s">
        <v>236</v>
      </c>
      <c r="G67" s="33">
        <v>1</v>
      </c>
      <c r="H67" s="329" t="s">
        <v>235</v>
      </c>
      <c r="I67" s="330" t="s">
        <v>170</v>
      </c>
      <c r="J67" s="331"/>
      <c r="K67" s="332">
        <v>1</v>
      </c>
      <c r="L67" s="332">
        <v>190.58000000000004</v>
      </c>
      <c r="M67" s="332"/>
      <c r="N67" s="332">
        <v>0.15</v>
      </c>
      <c r="O67" s="332"/>
      <c r="P67" s="332"/>
      <c r="Q67" s="332"/>
      <c r="R67" s="332">
        <v>28.587000000000007</v>
      </c>
      <c r="S67" s="332">
        <v>28.59</v>
      </c>
      <c r="T67" s="333"/>
      <c r="U67" s="334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ht="75" customHeight="1" outlineLevel="2" x14ac:dyDescent="0.35">
      <c r="A68" s="1">
        <v>3</v>
      </c>
      <c r="B68" s="2" t="s">
        <v>237</v>
      </c>
      <c r="C68" s="44" t="s">
        <v>50</v>
      </c>
      <c r="D68" s="51">
        <v>96619</v>
      </c>
      <c r="E68" s="4" t="s">
        <v>45</v>
      </c>
      <c r="F68" s="4" t="s">
        <v>238</v>
      </c>
      <c r="G68" s="58">
        <v>1</v>
      </c>
      <c r="H68" s="46" t="s">
        <v>237</v>
      </c>
      <c r="I68" s="309" t="s">
        <v>239</v>
      </c>
      <c r="J68" s="310"/>
      <c r="K68" s="310"/>
      <c r="L68" s="311"/>
      <c r="M68" s="311"/>
      <c r="N68" s="311"/>
      <c r="O68" s="311"/>
      <c r="P68" s="311"/>
      <c r="Q68" s="311"/>
      <c r="R68" s="311"/>
      <c r="S68" s="311"/>
      <c r="T68" s="311">
        <f>SUM(S69:S83)</f>
        <v>67.728000000000009</v>
      </c>
      <c r="U68" s="312" t="s">
        <v>47</v>
      </c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ht="87" outlineLevel="2" x14ac:dyDescent="0.35">
      <c r="A69" s="1">
        <v>4</v>
      </c>
      <c r="B69" s="2" t="s">
        <v>240</v>
      </c>
      <c r="C69" s="44"/>
      <c r="D69" s="51"/>
      <c r="E69" s="4"/>
      <c r="F69" s="52" t="s">
        <v>241</v>
      </c>
      <c r="G69" s="33">
        <v>1</v>
      </c>
      <c r="H69" s="329" t="s">
        <v>240</v>
      </c>
      <c r="I69" s="330" t="s">
        <v>2452</v>
      </c>
      <c r="J69" s="331"/>
      <c r="K69" s="332">
        <v>46</v>
      </c>
      <c r="L69" s="332">
        <v>0.6</v>
      </c>
      <c r="M69" s="332"/>
      <c r="N69" s="332">
        <v>0.7</v>
      </c>
      <c r="O69" s="332"/>
      <c r="P69" s="332"/>
      <c r="Q69" s="332"/>
      <c r="R69" s="332">
        <f>L69*N69</f>
        <v>0.42</v>
      </c>
      <c r="S69" s="332">
        <f>R69*K69</f>
        <v>19.32</v>
      </c>
      <c r="T69" s="333"/>
      <c r="U69" s="334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ht="29" outlineLevel="2" x14ac:dyDescent="0.35">
      <c r="A70" s="1">
        <v>4</v>
      </c>
      <c r="B70" s="2" t="s">
        <v>242</v>
      </c>
      <c r="C70" s="44"/>
      <c r="D70" s="51"/>
      <c r="E70" s="4"/>
      <c r="F70" s="52" t="s">
        <v>243</v>
      </c>
      <c r="G70" s="33">
        <v>1</v>
      </c>
      <c r="H70" s="329" t="s">
        <v>242</v>
      </c>
      <c r="I70" s="330" t="s">
        <v>131</v>
      </c>
      <c r="J70" s="331"/>
      <c r="K70" s="332">
        <v>5</v>
      </c>
      <c r="L70" s="332">
        <v>0.55000000000000004</v>
      </c>
      <c r="M70" s="332"/>
      <c r="N70" s="332">
        <v>0.7</v>
      </c>
      <c r="O70" s="332"/>
      <c r="P70" s="332"/>
      <c r="Q70" s="332"/>
      <c r="R70" s="332">
        <f t="shared" ref="R70:R83" si="3">L70*N70</f>
        <v>0.38500000000000001</v>
      </c>
      <c r="S70" s="332">
        <f t="shared" ref="S70:S83" si="4">R70*K70</f>
        <v>1.925</v>
      </c>
      <c r="T70" s="333"/>
      <c r="U70" s="334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ht="29" outlineLevel="2" x14ac:dyDescent="0.35">
      <c r="A71" s="1">
        <v>4</v>
      </c>
      <c r="B71" s="2" t="s">
        <v>244</v>
      </c>
      <c r="C71" s="44"/>
      <c r="D71" s="51"/>
      <c r="E71" s="4"/>
      <c r="F71" s="52" t="s">
        <v>245</v>
      </c>
      <c r="G71" s="33">
        <v>1</v>
      </c>
      <c r="H71" s="329" t="s">
        <v>244</v>
      </c>
      <c r="I71" s="330" t="s">
        <v>134</v>
      </c>
      <c r="J71" s="331"/>
      <c r="K71" s="332">
        <v>3</v>
      </c>
      <c r="L71" s="332">
        <v>0.6</v>
      </c>
      <c r="M71" s="332"/>
      <c r="N71" s="332">
        <v>0.75</v>
      </c>
      <c r="O71" s="332"/>
      <c r="P71" s="332"/>
      <c r="Q71" s="332"/>
      <c r="R71" s="332">
        <f t="shared" si="3"/>
        <v>0.44999999999999996</v>
      </c>
      <c r="S71" s="332">
        <f t="shared" si="4"/>
        <v>1.3499999999999999</v>
      </c>
      <c r="T71" s="333"/>
      <c r="U71" s="334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ht="43.5" outlineLevel="2" x14ac:dyDescent="0.35">
      <c r="A72" s="1">
        <v>4</v>
      </c>
      <c r="B72" s="2" t="s">
        <v>246</v>
      </c>
      <c r="C72" s="44"/>
      <c r="D72" s="51"/>
      <c r="E72" s="4"/>
      <c r="F72" s="52" t="s">
        <v>247</v>
      </c>
      <c r="G72" s="33">
        <v>1</v>
      </c>
      <c r="H72" s="329" t="s">
        <v>246</v>
      </c>
      <c r="I72" s="330" t="s">
        <v>137</v>
      </c>
      <c r="J72" s="331"/>
      <c r="K72" s="332">
        <v>10</v>
      </c>
      <c r="L72" s="332">
        <v>0.7</v>
      </c>
      <c r="M72" s="332"/>
      <c r="N72" s="332">
        <v>0.7</v>
      </c>
      <c r="O72" s="332"/>
      <c r="P72" s="332"/>
      <c r="Q72" s="332"/>
      <c r="R72" s="332">
        <f t="shared" si="3"/>
        <v>0.48999999999999994</v>
      </c>
      <c r="S72" s="332">
        <f t="shared" si="4"/>
        <v>4.8999999999999995</v>
      </c>
      <c r="T72" s="333"/>
      <c r="U72" s="334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ht="29" outlineLevel="2" x14ac:dyDescent="0.35">
      <c r="A73" s="1">
        <v>4</v>
      </c>
      <c r="B73" s="2" t="s">
        <v>248</v>
      </c>
      <c r="C73" s="44"/>
      <c r="D73" s="51"/>
      <c r="E73" s="4"/>
      <c r="F73" s="52" t="s">
        <v>249</v>
      </c>
      <c r="G73" s="33">
        <v>1</v>
      </c>
      <c r="H73" s="329" t="s">
        <v>248</v>
      </c>
      <c r="I73" s="330" t="s">
        <v>140</v>
      </c>
      <c r="J73" s="331"/>
      <c r="K73" s="332">
        <v>2</v>
      </c>
      <c r="L73" s="332">
        <v>0.65</v>
      </c>
      <c r="M73" s="332"/>
      <c r="N73" s="332">
        <v>0.7</v>
      </c>
      <c r="O73" s="332"/>
      <c r="P73" s="332"/>
      <c r="Q73" s="332"/>
      <c r="R73" s="332">
        <f t="shared" si="3"/>
        <v>0.45499999999999996</v>
      </c>
      <c r="S73" s="332">
        <f t="shared" si="4"/>
        <v>0.90999999999999992</v>
      </c>
      <c r="T73" s="333"/>
      <c r="U73" s="334"/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pans="1:35" ht="29" outlineLevel="2" x14ac:dyDescent="0.35">
      <c r="A74" s="1">
        <v>4</v>
      </c>
      <c r="B74" s="2" t="s">
        <v>250</v>
      </c>
      <c r="C74" s="44"/>
      <c r="D74" s="51"/>
      <c r="E74" s="4"/>
      <c r="F74" s="52" t="s">
        <v>251</v>
      </c>
      <c r="G74" s="33">
        <v>1</v>
      </c>
      <c r="H74" s="329" t="s">
        <v>250</v>
      </c>
      <c r="I74" s="330" t="s">
        <v>143</v>
      </c>
      <c r="J74" s="331"/>
      <c r="K74" s="332">
        <v>3</v>
      </c>
      <c r="L74" s="332">
        <v>0.65</v>
      </c>
      <c r="M74" s="332"/>
      <c r="N74" s="332">
        <v>0.75</v>
      </c>
      <c r="O74" s="332"/>
      <c r="P74" s="332"/>
      <c r="Q74" s="332"/>
      <c r="R74" s="332">
        <f t="shared" si="3"/>
        <v>0.48750000000000004</v>
      </c>
      <c r="S74" s="332">
        <f t="shared" si="4"/>
        <v>1.4625000000000001</v>
      </c>
      <c r="T74" s="333"/>
      <c r="U74" s="334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ht="29" outlineLevel="2" x14ac:dyDescent="0.35">
      <c r="A75" s="1">
        <v>4</v>
      </c>
      <c r="B75" s="2" t="s">
        <v>252</v>
      </c>
      <c r="C75" s="44"/>
      <c r="D75" s="51"/>
      <c r="E75" s="4"/>
      <c r="F75" s="52" t="s">
        <v>253</v>
      </c>
      <c r="G75" s="33">
        <v>1</v>
      </c>
      <c r="H75" s="329" t="s">
        <v>252</v>
      </c>
      <c r="I75" s="330" t="s">
        <v>146</v>
      </c>
      <c r="J75" s="331"/>
      <c r="K75" s="332">
        <v>2</v>
      </c>
      <c r="L75" s="332">
        <v>0.6</v>
      </c>
      <c r="M75" s="332"/>
      <c r="N75" s="332">
        <v>0.9</v>
      </c>
      <c r="O75" s="332"/>
      <c r="P75" s="332"/>
      <c r="Q75" s="332"/>
      <c r="R75" s="332">
        <f t="shared" si="3"/>
        <v>0.54</v>
      </c>
      <c r="S75" s="332">
        <f t="shared" si="4"/>
        <v>1.08</v>
      </c>
      <c r="T75" s="333"/>
      <c r="U75" s="334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ht="29" outlineLevel="2" x14ac:dyDescent="0.35">
      <c r="A76" s="1">
        <v>4</v>
      </c>
      <c r="B76" s="2" t="s">
        <v>254</v>
      </c>
      <c r="C76" s="44"/>
      <c r="D76" s="51"/>
      <c r="E76" s="4"/>
      <c r="F76" s="52" t="s">
        <v>255</v>
      </c>
      <c r="G76" s="33">
        <v>1</v>
      </c>
      <c r="H76" s="329" t="s">
        <v>254</v>
      </c>
      <c r="I76" s="330" t="s">
        <v>149</v>
      </c>
      <c r="J76" s="331"/>
      <c r="K76" s="332">
        <v>5</v>
      </c>
      <c r="L76" s="332">
        <v>0.75</v>
      </c>
      <c r="M76" s="332"/>
      <c r="N76" s="332">
        <v>0.75</v>
      </c>
      <c r="O76" s="332"/>
      <c r="P76" s="332"/>
      <c r="Q76" s="332"/>
      <c r="R76" s="332">
        <f t="shared" si="3"/>
        <v>0.5625</v>
      </c>
      <c r="S76" s="332">
        <f t="shared" si="4"/>
        <v>2.8125</v>
      </c>
      <c r="T76" s="333"/>
      <c r="U76" s="334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ht="29" outlineLevel="2" x14ac:dyDescent="0.35">
      <c r="A77" s="1">
        <v>4</v>
      </c>
      <c r="B77" s="2" t="s">
        <v>256</v>
      </c>
      <c r="C77" s="44"/>
      <c r="D77" s="51"/>
      <c r="E77" s="4"/>
      <c r="F77" s="52" t="s">
        <v>257</v>
      </c>
      <c r="G77" s="33">
        <v>1</v>
      </c>
      <c r="H77" s="329" t="s">
        <v>256</v>
      </c>
      <c r="I77" s="330" t="s">
        <v>152</v>
      </c>
      <c r="J77" s="331"/>
      <c r="K77" s="332">
        <v>5</v>
      </c>
      <c r="L77" s="332">
        <v>0.8</v>
      </c>
      <c r="M77" s="332"/>
      <c r="N77" s="332">
        <v>0.8</v>
      </c>
      <c r="O77" s="332"/>
      <c r="P77" s="332"/>
      <c r="Q77" s="332"/>
      <c r="R77" s="332">
        <f t="shared" si="3"/>
        <v>0.64000000000000012</v>
      </c>
      <c r="S77" s="332">
        <f t="shared" si="4"/>
        <v>3.2000000000000006</v>
      </c>
      <c r="T77" s="333"/>
      <c r="U77" s="334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ht="29" outlineLevel="2" x14ac:dyDescent="0.35">
      <c r="A78" s="1">
        <v>4</v>
      </c>
      <c r="B78" s="2" t="s">
        <v>258</v>
      </c>
      <c r="C78" s="44"/>
      <c r="D78" s="51"/>
      <c r="E78" s="4"/>
      <c r="F78" s="52" t="s">
        <v>259</v>
      </c>
      <c r="G78" s="33">
        <v>1</v>
      </c>
      <c r="H78" s="329" t="s">
        <v>258</v>
      </c>
      <c r="I78" s="330" t="s">
        <v>155</v>
      </c>
      <c r="J78" s="331"/>
      <c r="K78" s="332">
        <v>4</v>
      </c>
      <c r="L78" s="332">
        <v>0.85</v>
      </c>
      <c r="M78" s="332"/>
      <c r="N78" s="332">
        <v>0.9</v>
      </c>
      <c r="O78" s="332"/>
      <c r="P78" s="332"/>
      <c r="Q78" s="332"/>
      <c r="R78" s="332">
        <f t="shared" si="3"/>
        <v>0.76500000000000001</v>
      </c>
      <c r="S78" s="332">
        <f t="shared" si="4"/>
        <v>3.06</v>
      </c>
      <c r="T78" s="333"/>
      <c r="U78" s="334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pans="1:35" ht="29" outlineLevel="2" x14ac:dyDescent="0.35">
      <c r="A79" s="1">
        <v>4</v>
      </c>
      <c r="B79" s="2" t="s">
        <v>260</v>
      </c>
      <c r="C79" s="44"/>
      <c r="D79" s="51"/>
      <c r="E79" s="4"/>
      <c r="F79" s="52" t="s">
        <v>261</v>
      </c>
      <c r="G79" s="33">
        <v>1</v>
      </c>
      <c r="H79" s="329" t="s">
        <v>260</v>
      </c>
      <c r="I79" s="330" t="s">
        <v>158</v>
      </c>
      <c r="J79" s="331"/>
      <c r="K79" s="332">
        <v>1</v>
      </c>
      <c r="L79" s="332">
        <v>0.9</v>
      </c>
      <c r="M79" s="332"/>
      <c r="N79" s="332">
        <v>0.9</v>
      </c>
      <c r="O79" s="332"/>
      <c r="P79" s="332"/>
      <c r="Q79" s="332"/>
      <c r="R79" s="332">
        <f t="shared" si="3"/>
        <v>0.81</v>
      </c>
      <c r="S79" s="332">
        <f t="shared" si="4"/>
        <v>0.81</v>
      </c>
      <c r="T79" s="333"/>
      <c r="U79" s="334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ht="29" outlineLevel="2" x14ac:dyDescent="0.35">
      <c r="A80" s="1">
        <v>4</v>
      </c>
      <c r="B80" s="2" t="s">
        <v>262</v>
      </c>
      <c r="C80" s="44"/>
      <c r="D80" s="51"/>
      <c r="E80" s="4"/>
      <c r="F80" s="52" t="s">
        <v>263</v>
      </c>
      <c r="G80" s="33">
        <v>1</v>
      </c>
      <c r="H80" s="329" t="s">
        <v>262</v>
      </c>
      <c r="I80" s="330" t="s">
        <v>161</v>
      </c>
      <c r="J80" s="331"/>
      <c r="K80" s="332">
        <v>1</v>
      </c>
      <c r="L80" s="332">
        <v>0.9</v>
      </c>
      <c r="M80" s="332"/>
      <c r="N80" s="332">
        <v>1</v>
      </c>
      <c r="O80" s="332"/>
      <c r="P80" s="332"/>
      <c r="Q80" s="332"/>
      <c r="R80" s="332">
        <f t="shared" si="3"/>
        <v>0.9</v>
      </c>
      <c r="S80" s="332">
        <f t="shared" si="4"/>
        <v>0.9</v>
      </c>
      <c r="T80" s="333"/>
      <c r="U80" s="334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ht="29" outlineLevel="2" x14ac:dyDescent="0.35">
      <c r="A81" s="1">
        <v>4</v>
      </c>
      <c r="B81" s="2" t="s">
        <v>264</v>
      </c>
      <c r="C81" s="44"/>
      <c r="D81" s="51"/>
      <c r="E81" s="4"/>
      <c r="F81" s="52" t="s">
        <v>265</v>
      </c>
      <c r="G81" s="33">
        <v>1</v>
      </c>
      <c r="H81" s="329" t="s">
        <v>264</v>
      </c>
      <c r="I81" s="330" t="s">
        <v>164</v>
      </c>
      <c r="J81" s="331"/>
      <c r="K81" s="332">
        <v>1</v>
      </c>
      <c r="L81" s="332">
        <v>1.05</v>
      </c>
      <c r="M81" s="332"/>
      <c r="N81" s="332">
        <v>1.2</v>
      </c>
      <c r="O81" s="332"/>
      <c r="P81" s="332"/>
      <c r="Q81" s="332"/>
      <c r="R81" s="332">
        <f t="shared" si="3"/>
        <v>1.26</v>
      </c>
      <c r="S81" s="332">
        <f t="shared" si="4"/>
        <v>1.26</v>
      </c>
      <c r="T81" s="333"/>
      <c r="U81" s="334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ht="29" outlineLevel="2" x14ac:dyDescent="0.35">
      <c r="A82" s="1">
        <v>4</v>
      </c>
      <c r="B82" s="2" t="s">
        <v>266</v>
      </c>
      <c r="C82" s="44"/>
      <c r="D82" s="51"/>
      <c r="E82" s="4"/>
      <c r="F82" s="52" t="s">
        <v>267</v>
      </c>
      <c r="G82" s="33">
        <v>1</v>
      </c>
      <c r="H82" s="329" t="s">
        <v>266</v>
      </c>
      <c r="I82" s="330" t="s">
        <v>167</v>
      </c>
      <c r="J82" s="338"/>
      <c r="K82" s="332">
        <v>1</v>
      </c>
      <c r="L82" s="332">
        <v>1.1499999999999999</v>
      </c>
      <c r="M82" s="332"/>
      <c r="N82" s="332">
        <v>1.2</v>
      </c>
      <c r="O82" s="332"/>
      <c r="P82" s="332"/>
      <c r="Q82" s="332"/>
      <c r="R82" s="332">
        <f t="shared" si="3"/>
        <v>1.38</v>
      </c>
      <c r="S82" s="332">
        <f t="shared" si="4"/>
        <v>1.38</v>
      </c>
      <c r="T82" s="333"/>
      <c r="U82" s="334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outlineLevel="2" x14ac:dyDescent="0.35">
      <c r="A83" s="1">
        <v>4</v>
      </c>
      <c r="B83" s="2" t="s">
        <v>268</v>
      </c>
      <c r="C83" s="44"/>
      <c r="D83" s="51"/>
      <c r="E83" s="4"/>
      <c r="F83" s="52" t="s">
        <v>269</v>
      </c>
      <c r="G83" s="33">
        <v>1</v>
      </c>
      <c r="H83" s="329" t="s">
        <v>268</v>
      </c>
      <c r="I83" s="330" t="s">
        <v>170</v>
      </c>
      <c r="J83" s="331"/>
      <c r="K83" s="332">
        <v>1</v>
      </c>
      <c r="L83" s="332">
        <v>155.72000000000003</v>
      </c>
      <c r="M83" s="332"/>
      <c r="N83" s="332">
        <v>0.15</v>
      </c>
      <c r="O83" s="332"/>
      <c r="P83" s="332"/>
      <c r="Q83" s="332"/>
      <c r="R83" s="332">
        <f t="shared" si="3"/>
        <v>23.358000000000004</v>
      </c>
      <c r="S83" s="332">
        <f t="shared" si="4"/>
        <v>23.358000000000004</v>
      </c>
      <c r="T83" s="333"/>
      <c r="U83" s="334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ht="61.75" customHeight="1" outlineLevel="2" x14ac:dyDescent="0.35">
      <c r="A84" s="1">
        <v>3</v>
      </c>
      <c r="B84" s="2" t="s">
        <v>270</v>
      </c>
      <c r="C84" s="44" t="s">
        <v>50</v>
      </c>
      <c r="D84" s="51">
        <v>96545</v>
      </c>
      <c r="E84" s="4" t="s">
        <v>45</v>
      </c>
      <c r="F84" s="4" t="s">
        <v>271</v>
      </c>
      <c r="G84" s="58">
        <v>1</v>
      </c>
      <c r="H84" s="46" t="s">
        <v>270</v>
      </c>
      <c r="I84" s="309" t="s">
        <v>272</v>
      </c>
      <c r="J84" s="310"/>
      <c r="K84" s="310"/>
      <c r="L84" s="311"/>
      <c r="M84" s="311"/>
      <c r="N84" s="311"/>
      <c r="O84" s="311"/>
      <c r="P84" s="311"/>
      <c r="Q84" s="311"/>
      <c r="R84" s="311"/>
      <c r="S84" s="311"/>
      <c r="T84" s="311">
        <v>540.20000000000005</v>
      </c>
      <c r="U84" s="312" t="s">
        <v>273</v>
      </c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outlineLevel="2" x14ac:dyDescent="0.35">
      <c r="A85" s="1">
        <v>4</v>
      </c>
      <c r="B85" s="2" t="s">
        <v>274</v>
      </c>
      <c r="C85" s="44"/>
      <c r="D85" s="51"/>
      <c r="E85" s="4"/>
      <c r="F85" s="52" t="s">
        <v>275</v>
      </c>
      <c r="G85" s="33">
        <v>1</v>
      </c>
      <c r="H85" s="329" t="s">
        <v>274</v>
      </c>
      <c r="I85" s="330" t="s">
        <v>276</v>
      </c>
      <c r="J85" s="331"/>
      <c r="K85" s="332">
        <v>1</v>
      </c>
      <c r="L85" s="332">
        <v>540.20000000000005</v>
      </c>
      <c r="M85" s="332"/>
      <c r="N85" s="332"/>
      <c r="O85" s="332"/>
      <c r="P85" s="332"/>
      <c r="Q85" s="332"/>
      <c r="R85" s="332">
        <v>540.20000000000005</v>
      </c>
      <c r="S85" s="332">
        <v>540.20000000000005</v>
      </c>
      <c r="T85" s="333"/>
      <c r="U85" s="334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ht="78" customHeight="1" outlineLevel="2" x14ac:dyDescent="0.35">
      <c r="A86" s="1">
        <v>3</v>
      </c>
      <c r="B86" s="2" t="s">
        <v>277</v>
      </c>
      <c r="C86" s="44" t="s">
        <v>50</v>
      </c>
      <c r="D86" s="51">
        <v>96534</v>
      </c>
      <c r="E86" s="4" t="s">
        <v>45</v>
      </c>
      <c r="F86" s="4" t="s">
        <v>278</v>
      </c>
      <c r="G86" s="58">
        <v>1</v>
      </c>
      <c r="H86" s="46" t="s">
        <v>277</v>
      </c>
      <c r="I86" s="309" t="s">
        <v>279</v>
      </c>
      <c r="J86" s="310"/>
      <c r="K86" s="310"/>
      <c r="L86" s="311"/>
      <c r="M86" s="311"/>
      <c r="N86" s="311"/>
      <c r="O86" s="311"/>
      <c r="P86" s="311"/>
      <c r="Q86" s="311"/>
      <c r="R86" s="311"/>
      <c r="S86" s="311"/>
      <c r="T86" s="311">
        <v>164.89</v>
      </c>
      <c r="U86" s="312" t="s">
        <v>47</v>
      </c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outlineLevel="2" x14ac:dyDescent="0.35">
      <c r="A87" s="1">
        <v>4</v>
      </c>
      <c r="B87" s="2" t="s">
        <v>280</v>
      </c>
      <c r="C87" s="44"/>
      <c r="D87" s="51"/>
      <c r="E87" s="4"/>
      <c r="F87" s="52" t="s">
        <v>281</v>
      </c>
      <c r="G87" s="33">
        <v>1</v>
      </c>
      <c r="H87" s="329" t="s">
        <v>280</v>
      </c>
      <c r="I87" s="330" t="s">
        <v>282</v>
      </c>
      <c r="J87" s="331"/>
      <c r="K87" s="332">
        <v>1</v>
      </c>
      <c r="L87" s="332">
        <v>164.89</v>
      </c>
      <c r="M87" s="332"/>
      <c r="N87" s="332"/>
      <c r="O87" s="332"/>
      <c r="P87" s="332"/>
      <c r="Q87" s="332"/>
      <c r="R87" s="332">
        <v>164.89</v>
      </c>
      <c r="S87" s="332">
        <v>164.89</v>
      </c>
      <c r="T87" s="333"/>
      <c r="U87" s="334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ht="72.5" outlineLevel="2" x14ac:dyDescent="0.35">
      <c r="A88" s="1">
        <v>3</v>
      </c>
      <c r="B88" s="2" t="s">
        <v>283</v>
      </c>
      <c r="C88" s="44" t="s">
        <v>50</v>
      </c>
      <c r="D88" s="51">
        <v>94966</v>
      </c>
      <c r="E88" s="4" t="s">
        <v>45</v>
      </c>
      <c r="F88" s="4" t="s">
        <v>284</v>
      </c>
      <c r="G88" s="58">
        <v>1</v>
      </c>
      <c r="H88" s="46" t="s">
        <v>283</v>
      </c>
      <c r="I88" s="309" t="s">
        <v>285</v>
      </c>
      <c r="J88" s="310"/>
      <c r="K88" s="310"/>
      <c r="L88" s="311"/>
      <c r="M88" s="311"/>
      <c r="N88" s="311"/>
      <c r="O88" s="311"/>
      <c r="P88" s="311"/>
      <c r="Q88" s="311"/>
      <c r="R88" s="311"/>
      <c r="S88" s="311"/>
      <c r="T88" s="311">
        <f>S89+S90</f>
        <v>20.11</v>
      </c>
      <c r="U88" s="312" t="s">
        <v>101</v>
      </c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outlineLevel="2" x14ac:dyDescent="0.35">
      <c r="A89" s="1">
        <v>4</v>
      </c>
      <c r="B89" s="2" t="s">
        <v>286</v>
      </c>
      <c r="C89" s="44"/>
      <c r="D89" s="51"/>
      <c r="E89" s="4"/>
      <c r="F89" s="52" t="s">
        <v>287</v>
      </c>
      <c r="G89" s="33">
        <v>1</v>
      </c>
      <c r="H89" s="329" t="s">
        <v>286</v>
      </c>
      <c r="I89" s="330" t="s">
        <v>282</v>
      </c>
      <c r="J89" s="331"/>
      <c r="K89" s="332">
        <v>1</v>
      </c>
      <c r="L89" s="332">
        <v>6.14</v>
      </c>
      <c r="M89" s="332"/>
      <c r="N89" s="332"/>
      <c r="O89" s="332"/>
      <c r="P89" s="332"/>
      <c r="Q89" s="332"/>
      <c r="R89" s="332">
        <v>6.14</v>
      </c>
      <c r="S89" s="332">
        <v>6.14</v>
      </c>
      <c r="T89" s="333"/>
      <c r="U89" s="334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outlineLevel="2" x14ac:dyDescent="0.35">
      <c r="A90" s="1">
        <v>4</v>
      </c>
      <c r="B90" s="2" t="s">
        <v>288</v>
      </c>
      <c r="C90" s="44"/>
      <c r="D90" s="51"/>
      <c r="E90" s="4"/>
      <c r="F90" s="52" t="s">
        <v>289</v>
      </c>
      <c r="G90" s="33">
        <v>1</v>
      </c>
      <c r="H90" s="329" t="s">
        <v>288</v>
      </c>
      <c r="I90" s="330" t="s">
        <v>276</v>
      </c>
      <c r="J90" s="331"/>
      <c r="K90" s="332">
        <v>1</v>
      </c>
      <c r="L90" s="332">
        <v>13.97</v>
      </c>
      <c r="M90" s="332"/>
      <c r="N90" s="332"/>
      <c r="O90" s="332"/>
      <c r="P90" s="332"/>
      <c r="Q90" s="332"/>
      <c r="R90" s="332">
        <v>13.97</v>
      </c>
      <c r="S90" s="332">
        <v>13.97</v>
      </c>
      <c r="T90" s="333"/>
      <c r="U90" s="334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outlineLevel="2" x14ac:dyDescent="0.35">
      <c r="A91" s="1">
        <v>4</v>
      </c>
      <c r="B91" s="2" t="s">
        <v>290</v>
      </c>
      <c r="C91" s="44"/>
      <c r="D91" s="51"/>
      <c r="E91" s="4"/>
      <c r="F91" s="52" t="s">
        <v>291</v>
      </c>
      <c r="G91" s="33">
        <v>1</v>
      </c>
      <c r="H91" s="339" t="s">
        <v>290</v>
      </c>
      <c r="I91" s="340" t="s">
        <v>276</v>
      </c>
      <c r="J91" s="341" t="s">
        <v>2464</v>
      </c>
      <c r="K91" s="342">
        <v>1</v>
      </c>
      <c r="L91" s="342">
        <v>3.02</v>
      </c>
      <c r="M91" s="342"/>
      <c r="N91" s="342"/>
      <c r="O91" s="342"/>
      <c r="P91" s="342"/>
      <c r="Q91" s="342"/>
      <c r="R91" s="342">
        <v>3.02</v>
      </c>
      <c r="S91" s="342">
        <v>3.02</v>
      </c>
      <c r="T91" s="343"/>
      <c r="U91" s="344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ht="58" outlineLevel="2" x14ac:dyDescent="0.35">
      <c r="A92" s="1">
        <v>3</v>
      </c>
      <c r="B92" s="2" t="s">
        <v>292</v>
      </c>
      <c r="C92" s="44" t="s">
        <v>50</v>
      </c>
      <c r="D92" s="51">
        <v>94964</v>
      </c>
      <c r="E92" s="4" t="s">
        <v>45</v>
      </c>
      <c r="F92" s="4" t="s">
        <v>293</v>
      </c>
      <c r="G92" s="58">
        <v>1</v>
      </c>
      <c r="H92" s="46" t="s">
        <v>292</v>
      </c>
      <c r="I92" s="309" t="s">
        <v>294</v>
      </c>
      <c r="J92" s="310"/>
      <c r="K92" s="310"/>
      <c r="L92" s="311"/>
      <c r="M92" s="311"/>
      <c r="N92" s="311"/>
      <c r="O92" s="311"/>
      <c r="P92" s="311"/>
      <c r="Q92" s="311"/>
      <c r="R92" s="311"/>
      <c r="S92" s="311"/>
      <c r="T92" s="311">
        <v>11.07</v>
      </c>
      <c r="U92" s="312" t="s">
        <v>101</v>
      </c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outlineLevel="2" x14ac:dyDescent="0.35">
      <c r="A93" s="1">
        <v>4</v>
      </c>
      <c r="B93" s="2" t="s">
        <v>295</v>
      </c>
      <c r="C93" s="44"/>
      <c r="D93" s="51"/>
      <c r="E93" s="4"/>
      <c r="F93" s="52" t="s">
        <v>296</v>
      </c>
      <c r="G93" s="33">
        <v>1</v>
      </c>
      <c r="H93" s="329" t="s">
        <v>295</v>
      </c>
      <c r="I93" s="330" t="s">
        <v>282</v>
      </c>
      <c r="J93" s="331"/>
      <c r="K93" s="332">
        <v>1</v>
      </c>
      <c r="L93" s="332">
        <v>11.07</v>
      </c>
      <c r="M93" s="332"/>
      <c r="N93" s="332"/>
      <c r="O93" s="332"/>
      <c r="P93" s="332"/>
      <c r="Q93" s="332"/>
      <c r="R93" s="332">
        <v>11.07</v>
      </c>
      <c r="S93" s="332">
        <v>11.07</v>
      </c>
      <c r="T93" s="333"/>
      <c r="U93" s="334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ht="58" outlineLevel="2" x14ac:dyDescent="0.35">
      <c r="A94" s="1">
        <v>3</v>
      </c>
      <c r="B94" s="2" t="s">
        <v>297</v>
      </c>
      <c r="C94" s="44" t="s">
        <v>50</v>
      </c>
      <c r="D94" s="51">
        <v>103670</v>
      </c>
      <c r="E94" s="4" t="s">
        <v>45</v>
      </c>
      <c r="F94" s="4" t="s">
        <v>298</v>
      </c>
      <c r="G94" s="58">
        <v>1</v>
      </c>
      <c r="H94" s="46" t="s">
        <v>297</v>
      </c>
      <c r="I94" s="309" t="s">
        <v>299</v>
      </c>
      <c r="J94" s="310"/>
      <c r="K94" s="310"/>
      <c r="L94" s="311"/>
      <c r="M94" s="311"/>
      <c r="N94" s="311"/>
      <c r="O94" s="311"/>
      <c r="P94" s="311"/>
      <c r="Q94" s="311"/>
      <c r="R94" s="311"/>
      <c r="S94" s="311"/>
      <c r="T94" s="311">
        <f>S95</f>
        <v>31.18</v>
      </c>
      <c r="U94" s="312" t="s">
        <v>101</v>
      </c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outlineLevel="2" x14ac:dyDescent="0.35">
      <c r="A95" s="1">
        <v>4</v>
      </c>
      <c r="B95" s="2" t="s">
        <v>300</v>
      </c>
      <c r="C95" s="44"/>
      <c r="D95" s="51"/>
      <c r="E95" s="4"/>
      <c r="F95" s="52" t="s">
        <v>301</v>
      </c>
      <c r="G95" s="33">
        <v>1</v>
      </c>
      <c r="H95" s="329" t="s">
        <v>300</v>
      </c>
      <c r="I95" s="330" t="s">
        <v>2465</v>
      </c>
      <c r="J95" s="331"/>
      <c r="K95" s="332">
        <v>1</v>
      </c>
      <c r="L95" s="332">
        <f>T88+T92</f>
        <v>31.18</v>
      </c>
      <c r="M95" s="332"/>
      <c r="N95" s="332"/>
      <c r="O95" s="332"/>
      <c r="P95" s="332"/>
      <c r="Q95" s="332"/>
      <c r="R95" s="332">
        <f>L95</f>
        <v>31.18</v>
      </c>
      <c r="S95" s="332">
        <f>R95</f>
        <v>31.18</v>
      </c>
      <c r="T95" s="333"/>
      <c r="U95" s="334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ht="66" customHeight="1" outlineLevel="2" x14ac:dyDescent="0.35">
      <c r="A96" s="1">
        <v>3</v>
      </c>
      <c r="B96" s="2" t="s">
        <v>302</v>
      </c>
      <c r="C96" s="44" t="s">
        <v>50</v>
      </c>
      <c r="D96" s="51">
        <v>96543</v>
      </c>
      <c r="E96" s="4" t="s">
        <v>45</v>
      </c>
      <c r="F96" s="4" t="s">
        <v>303</v>
      </c>
      <c r="G96" s="58">
        <v>1</v>
      </c>
      <c r="H96" s="46" t="s">
        <v>302</v>
      </c>
      <c r="I96" s="309" t="s">
        <v>304</v>
      </c>
      <c r="J96" s="310"/>
      <c r="K96" s="310"/>
      <c r="L96" s="311"/>
      <c r="M96" s="311"/>
      <c r="N96" s="311"/>
      <c r="O96" s="311"/>
      <c r="P96" s="311"/>
      <c r="Q96" s="311"/>
      <c r="R96" s="311"/>
      <c r="S96" s="311"/>
      <c r="T96" s="311">
        <v>373.7</v>
      </c>
      <c r="U96" s="312" t="s">
        <v>273</v>
      </c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outlineLevel="2" x14ac:dyDescent="0.35">
      <c r="A97" s="1">
        <v>4</v>
      </c>
      <c r="B97" s="2" t="s">
        <v>305</v>
      </c>
      <c r="C97" s="44"/>
      <c r="D97" s="51"/>
      <c r="E97" s="4"/>
      <c r="F97" s="52" t="s">
        <v>306</v>
      </c>
      <c r="G97" s="33">
        <v>1</v>
      </c>
      <c r="H97" s="329" t="s">
        <v>305</v>
      </c>
      <c r="I97" s="330" t="s">
        <v>282</v>
      </c>
      <c r="J97" s="331"/>
      <c r="K97" s="332">
        <v>1</v>
      </c>
      <c r="L97" s="332">
        <v>117</v>
      </c>
      <c r="M97" s="332"/>
      <c r="N97" s="332"/>
      <c r="O97" s="332"/>
      <c r="P97" s="332"/>
      <c r="Q97" s="332"/>
      <c r="R97" s="332">
        <v>117</v>
      </c>
      <c r="S97" s="332">
        <v>117</v>
      </c>
      <c r="T97" s="333"/>
      <c r="U97" s="334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outlineLevel="2" x14ac:dyDescent="0.35">
      <c r="A98" s="1">
        <v>4</v>
      </c>
      <c r="B98" s="2" t="s">
        <v>307</v>
      </c>
      <c r="C98" s="44"/>
      <c r="D98" s="51"/>
      <c r="E98" s="4"/>
      <c r="F98" s="52" t="s">
        <v>308</v>
      </c>
      <c r="G98" s="33">
        <v>1</v>
      </c>
      <c r="H98" s="329" t="s">
        <v>307</v>
      </c>
      <c r="I98" s="330" t="s">
        <v>276</v>
      </c>
      <c r="J98" s="331"/>
      <c r="K98" s="332">
        <v>1</v>
      </c>
      <c r="L98" s="332">
        <v>256.7</v>
      </c>
      <c r="M98" s="332"/>
      <c r="N98" s="332"/>
      <c r="O98" s="332"/>
      <c r="P98" s="332"/>
      <c r="Q98" s="332"/>
      <c r="R98" s="332">
        <v>256.7</v>
      </c>
      <c r="S98" s="332">
        <v>256.7</v>
      </c>
      <c r="T98" s="333"/>
      <c r="U98" s="334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ht="66" customHeight="1" outlineLevel="2" x14ac:dyDescent="0.35">
      <c r="A99" s="1">
        <v>3</v>
      </c>
      <c r="B99" s="2" t="s">
        <v>309</v>
      </c>
      <c r="C99" s="44" t="s">
        <v>50</v>
      </c>
      <c r="D99" s="51">
        <v>96544</v>
      </c>
      <c r="E99" s="4" t="s">
        <v>45</v>
      </c>
      <c r="F99" s="4" t="s">
        <v>310</v>
      </c>
      <c r="G99" s="33">
        <v>1</v>
      </c>
      <c r="H99" s="46" t="s">
        <v>309</v>
      </c>
      <c r="I99" s="309" t="s">
        <v>311</v>
      </c>
      <c r="J99" s="310"/>
      <c r="K99" s="310"/>
      <c r="L99" s="311"/>
      <c r="M99" s="311"/>
      <c r="N99" s="311"/>
      <c r="O99" s="311"/>
      <c r="P99" s="311"/>
      <c r="Q99" s="311"/>
      <c r="R99" s="311"/>
      <c r="S99" s="311"/>
      <c r="T99" s="311">
        <v>327.9</v>
      </c>
      <c r="U99" s="312" t="s">
        <v>273</v>
      </c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outlineLevel="2" x14ac:dyDescent="0.35">
      <c r="A100" s="1">
        <v>4</v>
      </c>
      <c r="B100" s="2" t="s">
        <v>312</v>
      </c>
      <c r="C100" s="44"/>
      <c r="D100" s="51"/>
      <c r="E100" s="4"/>
      <c r="F100" s="52" t="s">
        <v>313</v>
      </c>
      <c r="G100" s="33">
        <v>1</v>
      </c>
      <c r="H100" s="329" t="s">
        <v>312</v>
      </c>
      <c r="I100" s="330" t="s">
        <v>282</v>
      </c>
      <c r="J100" s="331"/>
      <c r="K100" s="332">
        <v>1</v>
      </c>
      <c r="L100" s="332">
        <v>327.39999999999998</v>
      </c>
      <c r="M100" s="332"/>
      <c r="N100" s="332"/>
      <c r="O100" s="332"/>
      <c r="P100" s="332"/>
      <c r="Q100" s="332"/>
      <c r="R100" s="332">
        <v>327.39999999999998</v>
      </c>
      <c r="S100" s="332">
        <v>327.39999999999998</v>
      </c>
      <c r="T100" s="333"/>
      <c r="U100" s="334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outlineLevel="2" x14ac:dyDescent="0.35">
      <c r="A101" s="1">
        <v>4</v>
      </c>
      <c r="B101" s="2" t="s">
        <v>314</v>
      </c>
      <c r="C101" s="44"/>
      <c r="D101" s="51"/>
      <c r="E101" s="4"/>
      <c r="F101" s="52" t="s">
        <v>315</v>
      </c>
      <c r="G101" s="33">
        <v>1</v>
      </c>
      <c r="H101" s="329" t="s">
        <v>314</v>
      </c>
      <c r="I101" s="330" t="s">
        <v>276</v>
      </c>
      <c r="J101" s="331"/>
      <c r="K101" s="332">
        <v>1</v>
      </c>
      <c r="L101" s="332">
        <v>0.5</v>
      </c>
      <c r="M101" s="332"/>
      <c r="N101" s="332"/>
      <c r="O101" s="332"/>
      <c r="P101" s="332"/>
      <c r="Q101" s="332"/>
      <c r="R101" s="332">
        <v>0.5</v>
      </c>
      <c r="S101" s="332">
        <v>0.5</v>
      </c>
      <c r="T101" s="333"/>
      <c r="U101" s="334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ht="66" customHeight="1" outlineLevel="2" x14ac:dyDescent="0.35">
      <c r="A102" s="1">
        <v>3</v>
      </c>
      <c r="B102" s="2" t="s">
        <v>316</v>
      </c>
      <c r="C102" s="44" t="s">
        <v>50</v>
      </c>
      <c r="D102" s="51">
        <v>96546</v>
      </c>
      <c r="E102" s="4" t="s">
        <v>45</v>
      </c>
      <c r="F102" s="4" t="s">
        <v>317</v>
      </c>
      <c r="G102" s="58">
        <v>1</v>
      </c>
      <c r="H102" s="46" t="s">
        <v>316</v>
      </c>
      <c r="I102" s="309" t="s">
        <v>318</v>
      </c>
      <c r="J102" s="310"/>
      <c r="K102" s="310"/>
      <c r="L102" s="311"/>
      <c r="M102" s="311"/>
      <c r="N102" s="311"/>
      <c r="O102" s="311"/>
      <c r="P102" s="311"/>
      <c r="Q102" s="311"/>
      <c r="R102" s="311"/>
      <c r="S102" s="311"/>
      <c r="T102" s="311">
        <v>322.8</v>
      </c>
      <c r="U102" s="312" t="s">
        <v>273</v>
      </c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outlineLevel="2" x14ac:dyDescent="0.35">
      <c r="A103" s="1">
        <v>4</v>
      </c>
      <c r="B103" s="2" t="s">
        <v>319</v>
      </c>
      <c r="C103" s="44"/>
      <c r="D103" s="51"/>
      <c r="E103" s="4"/>
      <c r="F103" s="52" t="s">
        <v>320</v>
      </c>
      <c r="G103" s="33">
        <v>1</v>
      </c>
      <c r="H103" s="329" t="s">
        <v>319</v>
      </c>
      <c r="I103" s="330" t="s">
        <v>282</v>
      </c>
      <c r="J103" s="331"/>
      <c r="K103" s="332">
        <v>1</v>
      </c>
      <c r="L103" s="332">
        <v>322.8</v>
      </c>
      <c r="M103" s="332"/>
      <c r="N103" s="332"/>
      <c r="O103" s="332"/>
      <c r="P103" s="332"/>
      <c r="Q103" s="332"/>
      <c r="R103" s="332">
        <v>322.8</v>
      </c>
      <c r="S103" s="332">
        <v>322.8</v>
      </c>
      <c r="T103" s="333"/>
      <c r="U103" s="334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ht="66" customHeight="1" outlineLevel="2" x14ac:dyDescent="0.35">
      <c r="A104" s="1">
        <v>3</v>
      </c>
      <c r="B104" s="2" t="s">
        <v>321</v>
      </c>
      <c r="C104" s="44" t="s">
        <v>50</v>
      </c>
      <c r="D104" s="51">
        <v>96547</v>
      </c>
      <c r="E104" s="4" t="s">
        <v>45</v>
      </c>
      <c r="F104" s="4" t="s">
        <v>322</v>
      </c>
      <c r="G104" s="58">
        <v>1</v>
      </c>
      <c r="H104" s="46" t="s">
        <v>321</v>
      </c>
      <c r="I104" s="309" t="s">
        <v>323</v>
      </c>
      <c r="J104" s="310"/>
      <c r="K104" s="310"/>
      <c r="L104" s="311"/>
      <c r="M104" s="311"/>
      <c r="N104" s="311"/>
      <c r="O104" s="311"/>
      <c r="P104" s="311"/>
      <c r="Q104" s="311"/>
      <c r="R104" s="311"/>
      <c r="S104" s="311"/>
      <c r="T104" s="311">
        <v>214.3</v>
      </c>
      <c r="U104" s="312" t="s">
        <v>273</v>
      </c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outlineLevel="2" x14ac:dyDescent="0.35">
      <c r="A105" s="1">
        <v>4</v>
      </c>
      <c r="B105" s="2" t="s">
        <v>324</v>
      </c>
      <c r="C105" s="44"/>
      <c r="D105" s="51"/>
      <c r="E105" s="4"/>
      <c r="F105" s="52" t="s">
        <v>325</v>
      </c>
      <c r="G105" s="33">
        <v>1</v>
      </c>
      <c r="H105" s="329" t="s">
        <v>324</v>
      </c>
      <c r="I105" s="330" t="s">
        <v>282</v>
      </c>
      <c r="J105" s="331"/>
      <c r="K105" s="332">
        <v>1</v>
      </c>
      <c r="L105" s="332">
        <v>136.80000000000001</v>
      </c>
      <c r="M105" s="332"/>
      <c r="N105" s="332"/>
      <c r="O105" s="332"/>
      <c r="P105" s="332"/>
      <c r="Q105" s="332"/>
      <c r="R105" s="332">
        <v>136.80000000000001</v>
      </c>
      <c r="S105" s="332">
        <v>136.80000000000001</v>
      </c>
      <c r="T105" s="333"/>
      <c r="U105" s="334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outlineLevel="2" x14ac:dyDescent="0.35">
      <c r="A106" s="1">
        <v>4</v>
      </c>
      <c r="B106" s="2" t="s">
        <v>326</v>
      </c>
      <c r="C106" s="44"/>
      <c r="D106" s="51"/>
      <c r="E106" s="4"/>
      <c r="F106" s="52" t="s">
        <v>327</v>
      </c>
      <c r="G106" s="33">
        <v>1</v>
      </c>
      <c r="H106" s="329" t="s">
        <v>326</v>
      </c>
      <c r="I106" s="330" t="s">
        <v>276</v>
      </c>
      <c r="J106" s="331"/>
      <c r="K106" s="332">
        <v>1</v>
      </c>
      <c r="L106" s="332">
        <v>77.5</v>
      </c>
      <c r="M106" s="332"/>
      <c r="N106" s="332"/>
      <c r="O106" s="332"/>
      <c r="P106" s="332"/>
      <c r="Q106" s="332"/>
      <c r="R106" s="332">
        <v>77.5</v>
      </c>
      <c r="S106" s="332">
        <v>77.5</v>
      </c>
      <c r="T106" s="333"/>
      <c r="U106" s="334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ht="76.75" customHeight="1" outlineLevel="2" x14ac:dyDescent="0.35">
      <c r="A107" s="1">
        <v>3</v>
      </c>
      <c r="B107" s="2" t="s">
        <v>328</v>
      </c>
      <c r="C107" s="44" t="s">
        <v>50</v>
      </c>
      <c r="D107" s="51">
        <v>96536</v>
      </c>
      <c r="E107" s="4" t="s">
        <v>45</v>
      </c>
      <c r="F107" s="4" t="s">
        <v>329</v>
      </c>
      <c r="G107" s="58">
        <v>1</v>
      </c>
      <c r="H107" s="46" t="s">
        <v>328</v>
      </c>
      <c r="I107" s="309" t="s">
        <v>330</v>
      </c>
      <c r="J107" s="310"/>
      <c r="K107" s="310"/>
      <c r="L107" s="311"/>
      <c r="M107" s="311"/>
      <c r="N107" s="311"/>
      <c r="O107" s="311"/>
      <c r="P107" s="311"/>
      <c r="Q107" s="311"/>
      <c r="R107" s="311"/>
      <c r="S107" s="311"/>
      <c r="T107" s="311">
        <f>S108</f>
        <v>233.28</v>
      </c>
      <c r="U107" s="312" t="s">
        <v>47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outlineLevel="2" x14ac:dyDescent="0.35">
      <c r="A108" s="1">
        <v>4</v>
      </c>
      <c r="B108" s="2" t="s">
        <v>331</v>
      </c>
      <c r="C108" s="44"/>
      <c r="D108" s="51"/>
      <c r="E108" s="4"/>
      <c r="F108" s="52" t="s">
        <v>332</v>
      </c>
      <c r="G108" s="33">
        <v>1</v>
      </c>
      <c r="H108" s="329" t="s">
        <v>331</v>
      </c>
      <c r="I108" s="330" t="s">
        <v>276</v>
      </c>
      <c r="J108" s="331"/>
      <c r="K108" s="332">
        <v>1</v>
      </c>
      <c r="L108" s="332">
        <v>233.28</v>
      </c>
      <c r="M108" s="332"/>
      <c r="N108" s="332"/>
      <c r="O108" s="332"/>
      <c r="P108" s="332"/>
      <c r="Q108" s="332"/>
      <c r="R108" s="332">
        <v>233.28</v>
      </c>
      <c r="S108" s="332">
        <v>233.28</v>
      </c>
      <c r="T108" s="333"/>
      <c r="U108" s="334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outlineLevel="2" x14ac:dyDescent="0.35">
      <c r="A109" s="1">
        <v>4</v>
      </c>
      <c r="B109" s="2" t="s">
        <v>333</v>
      </c>
      <c r="C109" s="44"/>
      <c r="D109" s="51"/>
      <c r="E109" s="4"/>
      <c r="F109" s="52" t="s">
        <v>334</v>
      </c>
      <c r="G109" s="33">
        <v>1</v>
      </c>
      <c r="H109" s="339" t="s">
        <v>290</v>
      </c>
      <c r="I109" s="340" t="s">
        <v>276</v>
      </c>
      <c r="J109" s="341" t="s">
        <v>2464</v>
      </c>
      <c r="K109" s="342">
        <v>1</v>
      </c>
      <c r="L109" s="342">
        <v>52.09</v>
      </c>
      <c r="M109" s="342"/>
      <c r="N109" s="342"/>
      <c r="O109" s="342"/>
      <c r="P109" s="342"/>
      <c r="Q109" s="342"/>
      <c r="R109" s="342">
        <v>52.09</v>
      </c>
      <c r="S109" s="342">
        <v>52.09</v>
      </c>
      <c r="T109" s="343"/>
      <c r="U109" s="344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ht="43.5" outlineLevel="2" x14ac:dyDescent="0.35">
      <c r="A110" s="1">
        <v>3</v>
      </c>
      <c r="B110" s="2" t="s">
        <v>335</v>
      </c>
      <c r="C110" s="44" t="s">
        <v>50</v>
      </c>
      <c r="D110" s="51">
        <v>98557</v>
      </c>
      <c r="E110" s="4" t="s">
        <v>45</v>
      </c>
      <c r="F110" s="4" t="s">
        <v>336</v>
      </c>
      <c r="G110" s="58">
        <v>1</v>
      </c>
      <c r="H110" s="46" t="s">
        <v>335</v>
      </c>
      <c r="I110" s="309" t="s">
        <v>337</v>
      </c>
      <c r="J110" s="310"/>
      <c r="K110" s="310"/>
      <c r="L110" s="311"/>
      <c r="M110" s="311"/>
      <c r="N110" s="311"/>
      <c r="O110" s="311"/>
      <c r="P110" s="311"/>
      <c r="Q110" s="311"/>
      <c r="R110" s="311"/>
      <c r="S110" s="311"/>
      <c r="T110" s="311">
        <f>S111</f>
        <v>142.93500000000003</v>
      </c>
      <c r="U110" s="312" t="s">
        <v>47</v>
      </c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outlineLevel="2" x14ac:dyDescent="0.35">
      <c r="A111" s="1">
        <v>4</v>
      </c>
      <c r="B111" s="2" t="s">
        <v>338</v>
      </c>
      <c r="C111" s="44"/>
      <c r="D111" s="51"/>
      <c r="E111" s="4"/>
      <c r="F111" s="52" t="s">
        <v>339</v>
      </c>
      <c r="G111" s="33">
        <v>1</v>
      </c>
      <c r="H111" s="329" t="s">
        <v>338</v>
      </c>
      <c r="I111" s="330" t="s">
        <v>276</v>
      </c>
      <c r="J111" s="331" t="s">
        <v>2466</v>
      </c>
      <c r="K111" s="332">
        <v>1</v>
      </c>
      <c r="L111" s="332">
        <v>190.58000000000004</v>
      </c>
      <c r="M111" s="332"/>
      <c r="N111" s="332">
        <v>0.75</v>
      </c>
      <c r="O111" s="332"/>
      <c r="P111" s="332"/>
      <c r="Q111" s="332"/>
      <c r="R111" s="332">
        <f>L111*N111</f>
        <v>142.93500000000003</v>
      </c>
      <c r="S111" s="332">
        <f>R111</f>
        <v>142.93500000000003</v>
      </c>
      <c r="T111" s="333"/>
      <c r="U111" s="334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x14ac:dyDescent="0.35">
      <c r="C112" s="44"/>
      <c r="D112" s="51"/>
      <c r="E112" s="4"/>
      <c r="F112" s="52"/>
      <c r="G112" s="58"/>
      <c r="H112" s="68"/>
      <c r="I112" s="69"/>
      <c r="J112" s="70"/>
      <c r="K112" s="68"/>
      <c r="L112" s="68"/>
      <c r="M112" s="68"/>
      <c r="N112" s="68"/>
      <c r="O112" s="68"/>
      <c r="P112" s="68"/>
      <c r="Q112" s="68"/>
      <c r="R112" s="68"/>
      <c r="S112" s="71">
        <v>32970.49000000002</v>
      </c>
      <c r="T112" s="71">
        <v>32970.49</v>
      </c>
      <c r="U112" s="71"/>
    </row>
    <row r="113" spans="3:21" x14ac:dyDescent="0.35">
      <c r="C113" s="44"/>
      <c r="D113" s="51"/>
      <c r="E113" s="4"/>
      <c r="F113" s="52"/>
      <c r="G113" s="58"/>
      <c r="H113" s="68"/>
      <c r="I113" s="69"/>
      <c r="J113" s="70"/>
      <c r="K113" s="68"/>
      <c r="L113" s="68"/>
      <c r="M113" s="68"/>
      <c r="N113" s="68"/>
      <c r="O113" s="68"/>
      <c r="P113" s="68"/>
      <c r="Q113" s="68"/>
      <c r="R113" s="68"/>
      <c r="S113" s="68"/>
      <c r="T113" s="71"/>
      <c r="U113" s="71"/>
    </row>
    <row r="114" spans="3:21" x14ac:dyDescent="0.35">
      <c r="C114" s="44"/>
      <c r="D114" s="51"/>
      <c r="E114" s="4"/>
      <c r="F114" s="52"/>
      <c r="G114" s="58"/>
      <c r="H114" s="68"/>
      <c r="I114" s="69"/>
      <c r="J114" s="70"/>
      <c r="K114" s="68"/>
      <c r="L114" s="68"/>
      <c r="M114" s="68"/>
      <c r="N114" s="68"/>
      <c r="O114" s="68"/>
      <c r="P114" s="68"/>
      <c r="Q114" s="68"/>
      <c r="R114" s="68"/>
      <c r="S114" s="68"/>
      <c r="T114" s="71"/>
      <c r="U114" s="71"/>
    </row>
    <row r="115" spans="3:21" x14ac:dyDescent="0.35">
      <c r="C115" s="44"/>
      <c r="D115" s="51"/>
      <c r="E115" s="4"/>
      <c r="F115" s="52"/>
      <c r="G115" s="58"/>
      <c r="H115" s="68"/>
      <c r="I115" s="69"/>
      <c r="J115" s="70"/>
      <c r="K115" s="68"/>
      <c r="L115" s="68"/>
      <c r="M115" s="68"/>
      <c r="N115" s="68"/>
      <c r="O115" s="68"/>
      <c r="P115" s="68"/>
      <c r="Q115" s="68"/>
      <c r="R115" s="68"/>
      <c r="S115" s="68"/>
      <c r="T115" s="71"/>
      <c r="U115" s="71"/>
    </row>
    <row r="116" spans="3:21" x14ac:dyDescent="0.35">
      <c r="C116" s="44"/>
      <c r="D116" s="51"/>
      <c r="E116" s="4"/>
      <c r="F116" s="52"/>
      <c r="G116" s="58"/>
      <c r="H116" s="68"/>
      <c r="I116" s="69"/>
      <c r="J116" s="70"/>
      <c r="K116" s="68"/>
      <c r="L116" s="68"/>
      <c r="M116" s="68"/>
      <c r="N116" s="68"/>
      <c r="O116" s="68"/>
      <c r="P116" s="68"/>
      <c r="Q116" s="68"/>
      <c r="R116" s="68"/>
      <c r="S116" s="68"/>
      <c r="T116" s="71"/>
      <c r="U116" s="71"/>
    </row>
    <row r="117" spans="3:21" x14ac:dyDescent="0.35">
      <c r="C117" s="44"/>
      <c r="D117" s="51"/>
      <c r="E117" s="4"/>
      <c r="F117" s="52"/>
      <c r="G117" s="58"/>
      <c r="H117" s="68"/>
      <c r="I117" s="69"/>
      <c r="J117" s="70"/>
      <c r="K117" s="68"/>
      <c r="L117" s="68"/>
      <c r="M117" s="68"/>
      <c r="N117" s="68"/>
      <c r="O117" s="68"/>
      <c r="P117" s="68"/>
      <c r="Q117" s="68"/>
      <c r="R117" s="68"/>
      <c r="S117" s="68"/>
      <c r="T117" s="71"/>
      <c r="U117" s="71"/>
    </row>
    <row r="118" spans="3:21" x14ac:dyDescent="0.35">
      <c r="C118" s="44"/>
      <c r="D118" s="51"/>
      <c r="E118" s="4"/>
      <c r="F118" s="52"/>
      <c r="G118" s="58"/>
      <c r="H118" s="68"/>
      <c r="I118" s="69"/>
      <c r="J118" s="70"/>
      <c r="K118" s="68"/>
      <c r="L118" s="68"/>
      <c r="M118" s="68"/>
      <c r="N118" s="68"/>
      <c r="O118" s="68"/>
      <c r="P118" s="68"/>
      <c r="Q118" s="68"/>
      <c r="R118" s="68"/>
      <c r="S118" s="68"/>
      <c r="T118" s="71"/>
      <c r="U118" s="71"/>
    </row>
    <row r="119" spans="3:21" x14ac:dyDescent="0.35">
      <c r="C119" s="44"/>
      <c r="D119" s="51"/>
      <c r="E119" s="4"/>
      <c r="F119" s="52"/>
      <c r="G119" s="58"/>
      <c r="H119" s="68"/>
      <c r="I119" s="69"/>
      <c r="J119" s="70"/>
      <c r="K119" s="68"/>
      <c r="L119" s="68"/>
      <c r="M119" s="68"/>
      <c r="N119" s="68"/>
      <c r="O119" s="68"/>
      <c r="P119" s="68"/>
      <c r="Q119" s="68"/>
      <c r="R119" s="68"/>
      <c r="S119" s="68"/>
      <c r="T119" s="71"/>
      <c r="U119" s="71"/>
    </row>
    <row r="120" spans="3:21" x14ac:dyDescent="0.35">
      <c r="G120" s="58"/>
    </row>
    <row r="121" spans="3:21" x14ac:dyDescent="0.35">
      <c r="G121" s="58"/>
    </row>
  </sheetData>
  <autoFilter ref="A13:AI15" xr:uid="{917C4AC1-1EAB-4448-A22A-C358BE3514E0}"/>
  <mergeCells count="27"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  <mergeCell ref="H5:I5"/>
    <mergeCell ref="W5:X5"/>
    <mergeCell ref="H6:I6"/>
    <mergeCell ref="W6:X6"/>
    <mergeCell ref="H7:I7"/>
    <mergeCell ref="W7:X7"/>
    <mergeCell ref="H2:I2"/>
    <mergeCell ref="W2:X2"/>
    <mergeCell ref="H3:I3"/>
    <mergeCell ref="W3:X3"/>
    <mergeCell ref="H4:I4"/>
    <mergeCell ref="W4:X4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79" fitToHeight="0" orientation="landscape" r:id="rId1"/>
  <headerFooter>
    <oddFooter xml:space="preserve">&amp;R&amp;"-,Negrito"_________________________________________________________________________________________
Luis Henrique Batista Gadelha de Oliveira – Eng° Civil CREA-PB 1618712101 – Tel. (83) 9 8101-2205              </oddFooter>
  </headerFooter>
  <rowBreaks count="6" manualBreakCount="6">
    <brk id="23" min="7" max="20" man="1"/>
    <brk id="36" min="7" max="20" man="1"/>
    <brk id="54" min="7" max="20" man="1"/>
    <brk id="69" min="7" max="20" man="1"/>
    <brk id="87" min="7" max="20" man="1"/>
    <brk id="103" min="7" max="20" man="1"/>
  </rowBreaks>
  <colBreaks count="1" manualBreakCount="1">
    <brk id="2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6F96-ED9E-4AF4-9A78-54901B3934FF}">
  <sheetPr>
    <pageSetUpPr fitToPage="1"/>
  </sheetPr>
  <dimension ref="B1:Q285"/>
  <sheetViews>
    <sheetView showGridLines="0" view="pageBreakPreview" zoomScale="120" zoomScaleNormal="120" zoomScaleSheetLayoutView="120" workbookViewId="0">
      <selection activeCell="L8" sqref="L8"/>
    </sheetView>
  </sheetViews>
  <sheetFormatPr defaultColWidth="8.90625" defaultRowHeight="13" x14ac:dyDescent="0.3"/>
  <cols>
    <col min="1" max="1" width="8.90625" style="72"/>
    <col min="2" max="2" width="6.90625" style="72" customWidth="1"/>
    <col min="3" max="3" width="51.36328125" style="72" customWidth="1"/>
    <col min="4" max="4" width="5.81640625" style="73" customWidth="1"/>
    <col min="5" max="5" width="4.6328125" style="74" customWidth="1"/>
    <col min="6" max="6" width="3.36328125" style="74" customWidth="1"/>
    <col min="7" max="7" width="10.6328125" style="75" customWidth="1"/>
    <col min="8" max="8" width="12.6328125" style="74" customWidth="1"/>
    <col min="9" max="9" width="10.81640625" style="74" customWidth="1"/>
    <col min="10" max="10" width="13.90625" style="74" customWidth="1"/>
    <col min="11" max="11" width="11.81640625" style="74" bestFit="1" customWidth="1"/>
    <col min="12" max="12" width="14.54296875" style="74" customWidth="1"/>
    <col min="13" max="13" width="15.453125" style="313" bestFit="1" customWidth="1"/>
    <col min="14" max="14" width="9.08984375" style="76" bestFit="1" customWidth="1"/>
    <col min="15" max="15" width="11.54296875" style="76" bestFit="1" customWidth="1"/>
    <col min="16" max="16" width="11.6328125" style="72" bestFit="1" customWidth="1"/>
    <col min="17" max="16384" width="8.90625" style="72"/>
  </cols>
  <sheetData>
    <row r="1" spans="2:15" ht="13.5" thickBot="1" x14ac:dyDescent="0.35"/>
    <row r="2" spans="2:15" ht="13.25" customHeight="1" x14ac:dyDescent="0.3">
      <c r="B2" s="496" t="s">
        <v>1923</v>
      </c>
      <c r="C2" s="497"/>
      <c r="D2" s="497"/>
      <c r="E2" s="497"/>
      <c r="F2" s="497"/>
      <c r="G2" s="497"/>
      <c r="H2" s="498"/>
      <c r="I2" s="502" t="s">
        <v>2467</v>
      </c>
      <c r="J2" s="503"/>
      <c r="K2" s="503"/>
      <c r="L2" s="504"/>
    </row>
    <row r="3" spans="2:15" ht="13.75" customHeight="1" thickBot="1" x14ac:dyDescent="0.35">
      <c r="B3" s="499"/>
      <c r="C3" s="500"/>
      <c r="D3" s="500"/>
      <c r="E3" s="500"/>
      <c r="F3" s="500"/>
      <c r="G3" s="500"/>
      <c r="H3" s="501"/>
      <c r="I3" s="505"/>
      <c r="J3" s="506"/>
      <c r="K3" s="506"/>
      <c r="L3" s="507"/>
    </row>
    <row r="4" spans="2:15" ht="13.5" thickBot="1" x14ac:dyDescent="0.35">
      <c r="B4" s="411" t="s">
        <v>1925</v>
      </c>
      <c r="C4" s="412"/>
      <c r="D4" s="412"/>
      <c r="E4" s="412"/>
      <c r="F4" s="412"/>
      <c r="G4" s="412"/>
      <c r="H4" s="413"/>
      <c r="I4" s="414" t="s">
        <v>1926</v>
      </c>
      <c r="J4" s="415"/>
      <c r="K4" s="415"/>
      <c r="L4" s="77">
        <v>45517</v>
      </c>
    </row>
    <row r="5" spans="2:15" ht="13.5" thickBot="1" x14ac:dyDescent="0.35">
      <c r="B5" s="411" t="s">
        <v>1927</v>
      </c>
      <c r="C5" s="412"/>
      <c r="D5" s="412"/>
      <c r="E5" s="412"/>
      <c r="F5" s="412"/>
      <c r="G5" s="412"/>
      <c r="H5" s="413"/>
      <c r="I5" s="416" t="s">
        <v>1928</v>
      </c>
      <c r="J5" s="417"/>
      <c r="K5" s="417"/>
      <c r="L5" s="78">
        <f>H11</f>
        <v>1278716.56</v>
      </c>
    </row>
    <row r="6" spans="2:15" ht="13.25" customHeight="1" x14ac:dyDescent="0.3">
      <c r="B6" s="429" t="s">
        <v>1929</v>
      </c>
      <c r="C6" s="430"/>
      <c r="D6" s="431"/>
      <c r="E6" s="438" t="s">
        <v>1930</v>
      </c>
      <c r="F6" s="439"/>
      <c r="G6" s="440"/>
      <c r="H6" s="79">
        <v>0.8569</v>
      </c>
      <c r="I6" s="416" t="s">
        <v>1931</v>
      </c>
      <c r="J6" s="417"/>
      <c r="K6" s="417"/>
      <c r="L6" s="78">
        <f>L5-L7-L8</f>
        <v>963768.29922000004</v>
      </c>
    </row>
    <row r="7" spans="2:15" ht="13.5" thickBot="1" x14ac:dyDescent="0.35">
      <c r="B7" s="432"/>
      <c r="C7" s="433"/>
      <c r="D7" s="434"/>
      <c r="E7" s="441" t="s">
        <v>1932</v>
      </c>
      <c r="F7" s="442"/>
      <c r="G7" s="443"/>
      <c r="H7" s="80">
        <v>0.26400000000000001</v>
      </c>
      <c r="I7" s="416" t="s">
        <v>1933</v>
      </c>
      <c r="J7" s="417"/>
      <c r="K7" s="417"/>
      <c r="L7" s="78">
        <f>'BM 03 - RANIERI'!L284</f>
        <v>183583.97767999998</v>
      </c>
    </row>
    <row r="8" spans="2:15" ht="13.5" thickBot="1" x14ac:dyDescent="0.35">
      <c r="B8" s="435"/>
      <c r="C8" s="436"/>
      <c r="D8" s="437"/>
      <c r="E8" s="444"/>
      <c r="F8" s="445"/>
      <c r="G8" s="445"/>
      <c r="H8" s="446"/>
      <c r="I8" s="447" t="s">
        <v>1934</v>
      </c>
      <c r="J8" s="448"/>
      <c r="K8" s="448"/>
      <c r="L8" s="81">
        <f>K284</f>
        <v>131364.28310000003</v>
      </c>
    </row>
    <row r="9" spans="2:15" ht="13.5" thickBot="1" x14ac:dyDescent="0.35">
      <c r="B9" s="508" t="s">
        <v>1935</v>
      </c>
      <c r="C9" s="509"/>
      <c r="D9" s="509"/>
      <c r="E9" s="509"/>
      <c r="F9" s="509"/>
      <c r="G9" s="509"/>
      <c r="H9" s="510"/>
      <c r="L9" s="82"/>
    </row>
    <row r="10" spans="2:15" x14ac:dyDescent="0.3">
      <c r="B10" s="452"/>
      <c r="C10" s="453"/>
      <c r="D10" s="453"/>
      <c r="E10" s="453"/>
      <c r="F10" s="453"/>
      <c r="G10" s="453"/>
      <c r="H10" s="454"/>
      <c r="L10" s="82"/>
    </row>
    <row r="11" spans="2:15" s="90" customFormat="1" ht="18" customHeight="1" thickBot="1" x14ac:dyDescent="0.35">
      <c r="B11" s="83" t="s">
        <v>1936</v>
      </c>
      <c r="C11" s="84" t="s">
        <v>1937</v>
      </c>
      <c r="D11" s="85"/>
      <c r="E11" s="455"/>
      <c r="F11" s="456"/>
      <c r="G11" s="86"/>
      <c r="H11" s="87">
        <v>1278716.56</v>
      </c>
      <c r="I11" s="88"/>
      <c r="J11" s="88"/>
      <c r="K11" s="88"/>
      <c r="L11" s="89"/>
      <c r="M11" s="313"/>
      <c r="N11" s="76"/>
      <c r="O11" s="76"/>
    </row>
    <row r="12" spans="2:15" s="90" customFormat="1" ht="13.25" customHeight="1" x14ac:dyDescent="0.3">
      <c r="B12" s="91" t="s">
        <v>39</v>
      </c>
      <c r="C12" s="92" t="s">
        <v>1938</v>
      </c>
      <c r="D12" s="93"/>
      <c r="E12" s="427"/>
      <c r="F12" s="428"/>
      <c r="G12" s="94"/>
      <c r="H12" s="95">
        <f>H14+H26+H31+H46+H63+H68+H73+H80+H87+H96+H125+H134+H146+H166</f>
        <v>1202551.2176000001</v>
      </c>
      <c r="I12" s="522" t="s">
        <v>1939</v>
      </c>
      <c r="J12" s="511" t="s">
        <v>1940</v>
      </c>
      <c r="K12" s="519" t="s">
        <v>1941</v>
      </c>
      <c r="L12" s="511" t="s">
        <v>1942</v>
      </c>
      <c r="M12" s="313"/>
      <c r="N12" s="76"/>
      <c r="O12" s="76"/>
    </row>
    <row r="13" spans="2:15" s="90" customFormat="1" ht="19.25" customHeight="1" x14ac:dyDescent="0.3">
      <c r="B13" s="96" t="s">
        <v>1943</v>
      </c>
      <c r="C13" s="97" t="s">
        <v>1944</v>
      </c>
      <c r="D13" s="98" t="s">
        <v>1945</v>
      </c>
      <c r="E13" s="421" t="s">
        <v>1946</v>
      </c>
      <c r="F13" s="422"/>
      <c r="G13" s="99" t="s">
        <v>1947</v>
      </c>
      <c r="H13" s="100" t="s">
        <v>1948</v>
      </c>
      <c r="I13" s="523"/>
      <c r="J13" s="512"/>
      <c r="K13" s="520"/>
      <c r="L13" s="512"/>
      <c r="M13" s="313"/>
      <c r="N13" s="76"/>
      <c r="O13" s="76"/>
    </row>
    <row r="14" spans="2:15" s="90" customFormat="1" ht="18.649999999999999" customHeight="1" thickBot="1" x14ac:dyDescent="0.35">
      <c r="B14" s="101" t="s">
        <v>41</v>
      </c>
      <c r="C14" s="102" t="s">
        <v>42</v>
      </c>
      <c r="D14" s="103"/>
      <c r="E14" s="423"/>
      <c r="F14" s="424"/>
      <c r="G14" s="104"/>
      <c r="H14" s="105">
        <f>H15+H16+H17+H18+H19+H20+H21+H22+H23+H24+H25</f>
        <v>66441.984799999991</v>
      </c>
      <c r="I14" s="524"/>
      <c r="J14" s="513"/>
      <c r="K14" s="521"/>
      <c r="L14" s="513"/>
      <c r="M14" s="313"/>
      <c r="N14" s="76"/>
      <c r="O14" s="76"/>
    </row>
    <row r="15" spans="2:15" ht="18" customHeight="1" x14ac:dyDescent="0.3">
      <c r="B15" s="106" t="s">
        <v>1949</v>
      </c>
      <c r="C15" s="107" t="s">
        <v>1950</v>
      </c>
      <c r="D15" s="108" t="s">
        <v>47</v>
      </c>
      <c r="E15" s="425">
        <v>6</v>
      </c>
      <c r="F15" s="426"/>
      <c r="G15" s="109">
        <v>360</v>
      </c>
      <c r="H15" s="110">
        <f t="shared" ref="H15:H25" si="0">G15*E15</f>
        <v>2160</v>
      </c>
      <c r="I15" s="289">
        <v>0</v>
      </c>
      <c r="J15" s="111">
        <f>'BM 03 - RANIERI'!J15+'BM 04 - Ranieri'!I15</f>
        <v>6</v>
      </c>
      <c r="K15" s="112">
        <f>I15*G15</f>
        <v>0</v>
      </c>
      <c r="L15" s="113">
        <f>J15*G15</f>
        <v>2160</v>
      </c>
      <c r="M15" s="314">
        <f>J15/E15</f>
        <v>1</v>
      </c>
    </row>
    <row r="16" spans="2:15" ht="18" customHeight="1" x14ac:dyDescent="0.3">
      <c r="B16" s="106" t="s">
        <v>1951</v>
      </c>
      <c r="C16" s="107" t="s">
        <v>1952</v>
      </c>
      <c r="D16" s="108" t="s">
        <v>47</v>
      </c>
      <c r="E16" s="425">
        <v>5</v>
      </c>
      <c r="F16" s="426"/>
      <c r="G16" s="109">
        <v>1009.87</v>
      </c>
      <c r="H16" s="110">
        <f t="shared" si="0"/>
        <v>5049.3500000000004</v>
      </c>
      <c r="I16" s="317">
        <v>0</v>
      </c>
      <c r="J16" s="111">
        <f>'BM 03 - RANIERI'!J16+'BM 04 - Ranieri'!I16</f>
        <v>5</v>
      </c>
      <c r="K16" s="112">
        <f t="shared" ref="K16:K25" si="1">I16*G16</f>
        <v>0</v>
      </c>
      <c r="L16" s="113">
        <f t="shared" ref="L16:L25" si="2">J16*G16</f>
        <v>5049.3500000000004</v>
      </c>
      <c r="M16" s="314">
        <f t="shared" ref="M16:M79" si="3">J16/E16</f>
        <v>1</v>
      </c>
    </row>
    <row r="17" spans="2:15" ht="26.75" customHeight="1" x14ac:dyDescent="0.3">
      <c r="B17" s="115" t="s">
        <v>1953</v>
      </c>
      <c r="C17" s="107" t="s">
        <v>1954</v>
      </c>
      <c r="D17" s="108" t="s">
        <v>47</v>
      </c>
      <c r="E17" s="425">
        <v>5</v>
      </c>
      <c r="F17" s="426"/>
      <c r="G17" s="109">
        <v>1001.99</v>
      </c>
      <c r="H17" s="110">
        <f t="shared" si="0"/>
        <v>5009.95</v>
      </c>
      <c r="I17" s="317">
        <v>0</v>
      </c>
      <c r="J17" s="111">
        <f>'BM 03 - RANIERI'!J17+'BM 04 - Ranieri'!I17</f>
        <v>5</v>
      </c>
      <c r="K17" s="112">
        <f t="shared" si="1"/>
        <v>0</v>
      </c>
      <c r="L17" s="113">
        <f t="shared" si="2"/>
        <v>5009.95</v>
      </c>
      <c r="M17" s="314">
        <f t="shared" si="3"/>
        <v>1</v>
      </c>
    </row>
    <row r="18" spans="2:15" ht="22.75" customHeight="1" x14ac:dyDescent="0.3">
      <c r="B18" s="106" t="s">
        <v>1955</v>
      </c>
      <c r="C18" s="116" t="s">
        <v>1956</v>
      </c>
      <c r="D18" s="108" t="s">
        <v>47</v>
      </c>
      <c r="E18" s="425">
        <v>355.3</v>
      </c>
      <c r="F18" s="426"/>
      <c r="G18" s="109">
        <v>105.4</v>
      </c>
      <c r="H18" s="110">
        <f t="shared" si="0"/>
        <v>37448.620000000003</v>
      </c>
      <c r="I18" s="317">
        <v>0</v>
      </c>
      <c r="J18" s="111">
        <f>'BM 03 - RANIERI'!J18+'BM 04 - Ranieri'!I18</f>
        <v>355.3</v>
      </c>
      <c r="K18" s="117">
        <f t="shared" si="1"/>
        <v>0</v>
      </c>
      <c r="L18" s="118">
        <f t="shared" si="2"/>
        <v>37448.620000000003</v>
      </c>
      <c r="M18" s="314">
        <f t="shared" si="3"/>
        <v>1</v>
      </c>
    </row>
    <row r="19" spans="2:15" ht="22.25" customHeight="1" x14ac:dyDescent="0.3">
      <c r="B19" s="106" t="s">
        <v>1957</v>
      </c>
      <c r="C19" s="116" t="s">
        <v>68</v>
      </c>
      <c r="D19" s="108" t="s">
        <v>47</v>
      </c>
      <c r="E19" s="425">
        <v>741.96</v>
      </c>
      <c r="F19" s="426"/>
      <c r="G19" s="109">
        <v>2.37</v>
      </c>
      <c r="H19" s="110">
        <f t="shared" si="0"/>
        <v>1758.4452000000001</v>
      </c>
      <c r="I19" s="317">
        <v>0</v>
      </c>
      <c r="J19" s="111">
        <f>'BM 03 - RANIERI'!J19+'BM 04 - Ranieri'!I19</f>
        <v>741.96</v>
      </c>
      <c r="K19" s="117">
        <f t="shared" si="1"/>
        <v>0</v>
      </c>
      <c r="L19" s="118">
        <f t="shared" si="2"/>
        <v>1758.4452000000001</v>
      </c>
      <c r="M19" s="314">
        <f t="shared" si="3"/>
        <v>1</v>
      </c>
    </row>
    <row r="20" spans="2:15" ht="21" x14ac:dyDescent="0.3">
      <c r="B20" s="106" t="s">
        <v>1958</v>
      </c>
      <c r="C20" s="116" t="s">
        <v>74</v>
      </c>
      <c r="D20" s="108" t="s">
        <v>47</v>
      </c>
      <c r="E20" s="425">
        <v>741.96</v>
      </c>
      <c r="F20" s="426"/>
      <c r="G20" s="109">
        <v>0.13</v>
      </c>
      <c r="H20" s="110">
        <f t="shared" si="0"/>
        <v>96.454800000000006</v>
      </c>
      <c r="I20" s="317">
        <v>0</v>
      </c>
      <c r="J20" s="111">
        <f>'BM 03 - RANIERI'!J20+'BM 04 - Ranieri'!I20</f>
        <v>741.96</v>
      </c>
      <c r="K20" s="117">
        <f t="shared" si="1"/>
        <v>0</v>
      </c>
      <c r="L20" s="118">
        <f t="shared" si="2"/>
        <v>96.454800000000006</v>
      </c>
      <c r="M20" s="314">
        <f t="shared" si="3"/>
        <v>1</v>
      </c>
    </row>
    <row r="21" spans="2:15" ht="21" x14ac:dyDescent="0.3">
      <c r="B21" s="106" t="s">
        <v>1959</v>
      </c>
      <c r="C21" s="116" t="s">
        <v>80</v>
      </c>
      <c r="D21" s="108" t="s">
        <v>47</v>
      </c>
      <c r="E21" s="425">
        <v>897.58</v>
      </c>
      <c r="F21" s="426"/>
      <c r="G21" s="109">
        <v>8.89</v>
      </c>
      <c r="H21" s="110">
        <f t="shared" si="0"/>
        <v>7979.4862000000012</v>
      </c>
      <c r="I21" s="317">
        <v>0</v>
      </c>
      <c r="J21" s="111">
        <f>'BM 03 - RANIERI'!J21+'BM 04 - Ranieri'!I21</f>
        <v>897.58</v>
      </c>
      <c r="K21" s="117">
        <f t="shared" si="1"/>
        <v>0</v>
      </c>
      <c r="L21" s="118">
        <f t="shared" si="2"/>
        <v>7979.4862000000012</v>
      </c>
      <c r="M21" s="314">
        <f t="shared" si="3"/>
        <v>1</v>
      </c>
    </row>
    <row r="22" spans="2:15" ht="21" x14ac:dyDescent="0.3">
      <c r="B22" s="106" t="s">
        <v>1960</v>
      </c>
      <c r="C22" s="116" t="s">
        <v>86</v>
      </c>
      <c r="D22" s="108" t="s">
        <v>87</v>
      </c>
      <c r="E22" s="425">
        <v>169.5</v>
      </c>
      <c r="F22" s="426"/>
      <c r="G22" s="109">
        <v>11.01</v>
      </c>
      <c r="H22" s="110">
        <f t="shared" si="0"/>
        <v>1866.1949999999999</v>
      </c>
      <c r="I22" s="317">
        <v>0</v>
      </c>
      <c r="J22" s="111">
        <f>'BM 03 - RANIERI'!J22+'BM 04 - Ranieri'!I22</f>
        <v>169.5</v>
      </c>
      <c r="K22" s="117">
        <f t="shared" si="1"/>
        <v>0</v>
      </c>
      <c r="L22" s="118">
        <f t="shared" si="2"/>
        <v>1866.1949999999999</v>
      </c>
      <c r="M22" s="314">
        <f t="shared" si="3"/>
        <v>1</v>
      </c>
    </row>
    <row r="23" spans="2:15" ht="19.5" customHeight="1" x14ac:dyDescent="0.3">
      <c r="B23" s="106" t="s">
        <v>1961</v>
      </c>
      <c r="C23" s="119" t="s">
        <v>1962</v>
      </c>
      <c r="D23" s="108" t="s">
        <v>94</v>
      </c>
      <c r="E23" s="425">
        <v>68</v>
      </c>
      <c r="F23" s="426"/>
      <c r="G23" s="109">
        <v>21.36</v>
      </c>
      <c r="H23" s="110">
        <f t="shared" si="0"/>
        <v>1452.48</v>
      </c>
      <c r="I23" s="317">
        <v>0</v>
      </c>
      <c r="J23" s="111">
        <f>'BM 03 - RANIERI'!J23+'BM 04 - Ranieri'!I23</f>
        <v>68</v>
      </c>
      <c r="K23" s="117">
        <f t="shared" si="1"/>
        <v>0</v>
      </c>
      <c r="L23" s="118">
        <f t="shared" si="2"/>
        <v>1452.48</v>
      </c>
      <c r="M23" s="314">
        <f t="shared" si="3"/>
        <v>1</v>
      </c>
    </row>
    <row r="24" spans="2:15" ht="26.4" customHeight="1" x14ac:dyDescent="0.3">
      <c r="B24" s="318">
        <v>40179</v>
      </c>
      <c r="C24" s="319" t="s">
        <v>1963</v>
      </c>
      <c r="D24" s="320" t="s">
        <v>101</v>
      </c>
      <c r="E24" s="517">
        <v>294.87</v>
      </c>
      <c r="F24" s="518"/>
      <c r="G24" s="321">
        <v>9.4499999999999993</v>
      </c>
      <c r="H24" s="322">
        <f t="shared" si="0"/>
        <v>2786.5214999999998</v>
      </c>
      <c r="I24" s="317"/>
      <c r="J24" s="111">
        <f>'BM 03 - RANIERI'!J24+'BM 04 - Ranieri'!I24</f>
        <v>98.650999999999996</v>
      </c>
      <c r="K24" s="117">
        <f t="shared" si="1"/>
        <v>0</v>
      </c>
      <c r="L24" s="118">
        <f t="shared" si="2"/>
        <v>932.25194999999985</v>
      </c>
      <c r="M24" s="314">
        <f t="shared" si="3"/>
        <v>0.33455760165496656</v>
      </c>
    </row>
    <row r="25" spans="2:15" ht="18" customHeight="1" x14ac:dyDescent="0.3">
      <c r="B25" s="318">
        <v>40544</v>
      </c>
      <c r="C25" s="319" t="s">
        <v>1964</v>
      </c>
      <c r="D25" s="320" t="s">
        <v>114</v>
      </c>
      <c r="E25" s="517">
        <v>294.87</v>
      </c>
      <c r="F25" s="518"/>
      <c r="G25" s="321">
        <v>2.83</v>
      </c>
      <c r="H25" s="322">
        <f t="shared" si="0"/>
        <v>834.48210000000006</v>
      </c>
      <c r="I25" s="317"/>
      <c r="J25" s="111">
        <f>'BM 03 - RANIERI'!J25+'BM 04 - Ranieri'!I25</f>
        <v>98.650999999999996</v>
      </c>
      <c r="K25" s="117">
        <f t="shared" si="1"/>
        <v>0</v>
      </c>
      <c r="L25" s="118">
        <f t="shared" si="2"/>
        <v>279.18232999999998</v>
      </c>
      <c r="M25" s="314">
        <f t="shared" si="3"/>
        <v>0.33455760165496656</v>
      </c>
    </row>
    <row r="26" spans="2:15" s="90" customFormat="1" ht="12.65" customHeight="1" x14ac:dyDescent="0.3">
      <c r="B26" s="121" t="s">
        <v>51</v>
      </c>
      <c r="C26" s="122" t="s">
        <v>118</v>
      </c>
      <c r="D26" s="123"/>
      <c r="E26" s="457"/>
      <c r="F26" s="458"/>
      <c r="G26" s="124"/>
      <c r="H26" s="125">
        <f>H27+H28+H29+H30</f>
        <v>26274.202499999999</v>
      </c>
      <c r="I26" s="290"/>
      <c r="J26" s="126"/>
      <c r="K26" s="126"/>
      <c r="L26" s="126"/>
      <c r="M26" s="314"/>
      <c r="N26" s="76"/>
      <c r="O26" s="76"/>
    </row>
    <row r="27" spans="2:15" ht="26.75" customHeight="1" thickBot="1" x14ac:dyDescent="0.35">
      <c r="B27" s="127" t="s">
        <v>1965</v>
      </c>
      <c r="C27" s="107" t="s">
        <v>1966</v>
      </c>
      <c r="D27" s="108" t="s">
        <v>87</v>
      </c>
      <c r="E27" s="425">
        <v>187</v>
      </c>
      <c r="F27" s="426"/>
      <c r="G27" s="109">
        <v>50.4</v>
      </c>
      <c r="H27" s="110">
        <f>G27*E27</f>
        <v>9424.7999999999993</v>
      </c>
      <c r="I27" s="317">
        <v>0</v>
      </c>
      <c r="J27" s="111">
        <f>'BM 03 - RANIERI'!J27+'BM 04 - Ranieri'!I27</f>
        <v>136</v>
      </c>
      <c r="K27" s="117">
        <f t="shared" ref="K27:K90" si="4">I27*G27</f>
        <v>0</v>
      </c>
      <c r="L27" s="118">
        <f t="shared" ref="L27:L90" si="5">J27*G27</f>
        <v>6854.4</v>
      </c>
      <c r="M27" s="314">
        <f t="shared" si="3"/>
        <v>0.72727272727272729</v>
      </c>
    </row>
    <row r="28" spans="2:15" ht="17" x14ac:dyDescent="0.3">
      <c r="B28" s="323" t="s">
        <v>1967</v>
      </c>
      <c r="C28" s="319" t="s">
        <v>1968</v>
      </c>
      <c r="D28" s="320" t="s">
        <v>101</v>
      </c>
      <c r="E28" s="517">
        <v>77.3</v>
      </c>
      <c r="F28" s="518"/>
      <c r="G28" s="321">
        <v>70.5</v>
      </c>
      <c r="H28" s="322">
        <f>G28*E28</f>
        <v>5449.65</v>
      </c>
      <c r="I28" s="317"/>
      <c r="J28" s="111">
        <f>'BM 03 - RANIERI'!J28+'BM 04 - Ranieri'!I28</f>
        <v>77.3</v>
      </c>
      <c r="K28" s="117">
        <f t="shared" si="4"/>
        <v>0</v>
      </c>
      <c r="L28" s="118">
        <f t="shared" si="5"/>
        <v>5449.65</v>
      </c>
      <c r="M28" s="315">
        <f t="shared" si="3"/>
        <v>1</v>
      </c>
      <c r="N28" s="514" t="s">
        <v>2459</v>
      </c>
    </row>
    <row r="29" spans="2:15" x14ac:dyDescent="0.3">
      <c r="B29" s="323" t="s">
        <v>1969</v>
      </c>
      <c r="C29" s="319" t="s">
        <v>1970</v>
      </c>
      <c r="D29" s="320" t="s">
        <v>101</v>
      </c>
      <c r="E29" s="517">
        <v>43.1</v>
      </c>
      <c r="F29" s="518"/>
      <c r="G29" s="321">
        <v>40.4</v>
      </c>
      <c r="H29" s="322">
        <f>G29*E29</f>
        <v>1741.24</v>
      </c>
      <c r="I29" s="317"/>
      <c r="J29" s="111">
        <f>'BM 03 - RANIERI'!J29+'BM 04 - Ranieri'!I29</f>
        <v>43.1</v>
      </c>
      <c r="K29" s="117">
        <f t="shared" si="4"/>
        <v>0</v>
      </c>
      <c r="L29" s="118">
        <f t="shared" si="5"/>
        <v>1741.24</v>
      </c>
      <c r="M29" s="315">
        <f t="shared" si="3"/>
        <v>1</v>
      </c>
      <c r="N29" s="515"/>
    </row>
    <row r="30" spans="2:15" ht="17.5" thickBot="1" x14ac:dyDescent="0.35">
      <c r="B30" s="323" t="s">
        <v>1971</v>
      </c>
      <c r="C30" s="319" t="s">
        <v>1972</v>
      </c>
      <c r="D30" s="320" t="s">
        <v>101</v>
      </c>
      <c r="E30" s="517">
        <v>157.69</v>
      </c>
      <c r="F30" s="518"/>
      <c r="G30" s="321">
        <v>61.25</v>
      </c>
      <c r="H30" s="322">
        <f>G30*E30</f>
        <v>9658.5125000000007</v>
      </c>
      <c r="I30" s="317"/>
      <c r="J30" s="111">
        <f>'BM 03 - RANIERI'!J30+'BM 04 - Ranieri'!I30</f>
        <v>58.28</v>
      </c>
      <c r="K30" s="117">
        <f t="shared" si="4"/>
        <v>0</v>
      </c>
      <c r="L30" s="118">
        <f t="shared" si="5"/>
        <v>3569.65</v>
      </c>
      <c r="M30" s="315">
        <f t="shared" si="3"/>
        <v>0.36958589637897143</v>
      </c>
      <c r="N30" s="516"/>
      <c r="O30" s="263"/>
    </row>
    <row r="31" spans="2:15" s="90" customFormat="1" ht="9" customHeight="1" x14ac:dyDescent="0.3">
      <c r="B31" s="121" t="s">
        <v>56</v>
      </c>
      <c r="C31" s="122" t="s">
        <v>1973</v>
      </c>
      <c r="D31" s="123"/>
      <c r="E31" s="457"/>
      <c r="F31" s="458"/>
      <c r="G31" s="124"/>
      <c r="H31" s="125">
        <f>H32+H33+H34+H35+H36+H37+H38+H39+H40+H41+H42+H43+H44+H45</f>
        <v>108078.9326</v>
      </c>
      <c r="I31" s="290"/>
      <c r="J31" s="126"/>
      <c r="K31" s="126"/>
      <c r="L31" s="126"/>
      <c r="M31" s="314"/>
      <c r="N31" s="76"/>
      <c r="O31" s="76"/>
    </row>
    <row r="32" spans="2:15" ht="25.5" x14ac:dyDescent="0.3">
      <c r="B32" s="324" t="s">
        <v>1974</v>
      </c>
      <c r="C32" s="325" t="s">
        <v>1975</v>
      </c>
      <c r="D32" s="320" t="s">
        <v>101</v>
      </c>
      <c r="E32" s="517">
        <v>11.92</v>
      </c>
      <c r="F32" s="518"/>
      <c r="G32" s="321">
        <v>398.5</v>
      </c>
      <c r="H32" s="322">
        <f t="shared" ref="H32:H45" si="6">G32*E32</f>
        <v>4750.12</v>
      </c>
      <c r="I32" s="317"/>
      <c r="J32" s="111">
        <f>'BM 03 - RANIERI'!J32+'BM 04 - Ranieri'!I32</f>
        <v>11.92</v>
      </c>
      <c r="K32" s="117">
        <f t="shared" si="4"/>
        <v>0</v>
      </c>
      <c r="L32" s="118">
        <f t="shared" si="5"/>
        <v>4750.12</v>
      </c>
      <c r="M32" s="314">
        <f t="shared" si="3"/>
        <v>1</v>
      </c>
    </row>
    <row r="33" spans="2:15" ht="20.399999999999999" customHeight="1" x14ac:dyDescent="0.3">
      <c r="B33" s="323" t="s">
        <v>1976</v>
      </c>
      <c r="C33" s="319" t="s">
        <v>1977</v>
      </c>
      <c r="D33" s="320" t="s">
        <v>47</v>
      </c>
      <c r="E33" s="517">
        <v>72.959999999999994</v>
      </c>
      <c r="F33" s="518"/>
      <c r="G33" s="321">
        <v>5.5</v>
      </c>
      <c r="H33" s="322">
        <f t="shared" si="6"/>
        <v>401.28</v>
      </c>
      <c r="I33" s="317"/>
      <c r="J33" s="111">
        <f>'BM 03 - RANIERI'!J33+'BM 04 - Ranieri'!I33</f>
        <v>72.959999999999994</v>
      </c>
      <c r="K33" s="117">
        <f t="shared" si="4"/>
        <v>0</v>
      </c>
      <c r="L33" s="118">
        <f t="shared" si="5"/>
        <v>401.28</v>
      </c>
      <c r="M33" s="314">
        <f t="shared" si="3"/>
        <v>1</v>
      </c>
    </row>
    <row r="34" spans="2:15" ht="22.5" customHeight="1" x14ac:dyDescent="0.3">
      <c r="B34" s="323" t="s">
        <v>1978</v>
      </c>
      <c r="C34" s="325" t="s">
        <v>1979</v>
      </c>
      <c r="D34" s="320" t="s">
        <v>47</v>
      </c>
      <c r="E34" s="517">
        <v>67.73</v>
      </c>
      <c r="F34" s="518"/>
      <c r="G34" s="321">
        <v>65.400000000000006</v>
      </c>
      <c r="H34" s="322">
        <f t="shared" si="6"/>
        <v>4429.5420000000004</v>
      </c>
      <c r="I34" s="317"/>
      <c r="J34" s="111">
        <f>'BM 03 - RANIERI'!J34+'BM 04 - Ranieri'!I34</f>
        <v>67.73</v>
      </c>
      <c r="K34" s="117">
        <f t="shared" si="4"/>
        <v>0</v>
      </c>
      <c r="L34" s="118">
        <f t="shared" si="5"/>
        <v>4429.5420000000004</v>
      </c>
      <c r="M34" s="314">
        <f t="shared" si="3"/>
        <v>1</v>
      </c>
    </row>
    <row r="35" spans="2:15" ht="20.75" customHeight="1" x14ac:dyDescent="0.3">
      <c r="B35" s="324" t="s">
        <v>1980</v>
      </c>
      <c r="C35" s="319" t="s">
        <v>1981</v>
      </c>
      <c r="D35" s="320" t="s">
        <v>273</v>
      </c>
      <c r="E35" s="517">
        <v>540.20000000000005</v>
      </c>
      <c r="F35" s="518"/>
      <c r="G35" s="321">
        <v>16.399999999999999</v>
      </c>
      <c r="H35" s="322">
        <f t="shared" si="6"/>
        <v>8859.2800000000007</v>
      </c>
      <c r="I35" s="317"/>
      <c r="J35" s="111">
        <f>'BM 03 - RANIERI'!J35+'BM 04 - Ranieri'!I35</f>
        <v>540.20000000000005</v>
      </c>
      <c r="K35" s="117">
        <f t="shared" si="4"/>
        <v>0</v>
      </c>
      <c r="L35" s="118">
        <f t="shared" si="5"/>
        <v>8859.2800000000007</v>
      </c>
      <c r="M35" s="314">
        <f t="shared" si="3"/>
        <v>1</v>
      </c>
    </row>
    <row r="36" spans="2:15" ht="27.65" customHeight="1" x14ac:dyDescent="0.3">
      <c r="B36" s="323" t="s">
        <v>1982</v>
      </c>
      <c r="C36" s="325" t="s">
        <v>1983</v>
      </c>
      <c r="D36" s="320" t="s">
        <v>47</v>
      </c>
      <c r="E36" s="517">
        <v>164.89</v>
      </c>
      <c r="F36" s="518"/>
      <c r="G36" s="321">
        <v>77.23</v>
      </c>
      <c r="H36" s="322">
        <f t="shared" si="6"/>
        <v>12734.4547</v>
      </c>
      <c r="I36" s="317"/>
      <c r="J36" s="111">
        <f>'BM 03 - RANIERI'!J36+'BM 04 - Ranieri'!I36</f>
        <v>164.89</v>
      </c>
      <c r="K36" s="117">
        <f t="shared" si="4"/>
        <v>0</v>
      </c>
      <c r="L36" s="118">
        <f t="shared" si="5"/>
        <v>12734.4547</v>
      </c>
      <c r="M36" s="314">
        <f t="shared" si="3"/>
        <v>1</v>
      </c>
    </row>
    <row r="37" spans="2:15" ht="28.75" customHeight="1" x14ac:dyDescent="0.3">
      <c r="B37" s="324" t="s">
        <v>1984</v>
      </c>
      <c r="C37" s="325" t="s">
        <v>1985</v>
      </c>
      <c r="D37" s="320" t="s">
        <v>101</v>
      </c>
      <c r="E37" s="517">
        <v>23.13</v>
      </c>
      <c r="F37" s="518"/>
      <c r="G37" s="321">
        <v>618.83000000000004</v>
      </c>
      <c r="H37" s="322">
        <f t="shared" si="6"/>
        <v>14313.537900000001</v>
      </c>
      <c r="I37" s="317"/>
      <c r="J37" s="111">
        <f>'BM 03 - RANIERI'!J37+'BM 04 - Ranieri'!I37</f>
        <v>20.11</v>
      </c>
      <c r="K37" s="117">
        <f t="shared" si="4"/>
        <v>0</v>
      </c>
      <c r="L37" s="118">
        <f t="shared" si="5"/>
        <v>12444.6713</v>
      </c>
      <c r="M37" s="314">
        <f t="shared" si="3"/>
        <v>0.86943363597060097</v>
      </c>
    </row>
    <row r="38" spans="2:15" ht="25.5" x14ac:dyDescent="0.3">
      <c r="B38" s="324" t="s">
        <v>1986</v>
      </c>
      <c r="C38" s="325" t="s">
        <v>1987</v>
      </c>
      <c r="D38" s="320" t="s">
        <v>101</v>
      </c>
      <c r="E38" s="517">
        <v>11.07</v>
      </c>
      <c r="F38" s="518"/>
      <c r="G38" s="321">
        <v>575.12</v>
      </c>
      <c r="H38" s="322">
        <f t="shared" si="6"/>
        <v>6366.5784000000003</v>
      </c>
      <c r="I38" s="317"/>
      <c r="J38" s="111">
        <f>'BM 03 - RANIERI'!J38+'BM 04 - Ranieri'!I38</f>
        <v>11.07</v>
      </c>
      <c r="K38" s="117">
        <f t="shared" si="4"/>
        <v>0</v>
      </c>
      <c r="L38" s="118">
        <f t="shared" si="5"/>
        <v>6366.5784000000003</v>
      </c>
      <c r="M38" s="314">
        <f t="shared" si="3"/>
        <v>1</v>
      </c>
    </row>
    <row r="39" spans="2:15" ht="18" customHeight="1" x14ac:dyDescent="0.3">
      <c r="B39" s="323" t="s">
        <v>1988</v>
      </c>
      <c r="C39" s="319" t="s">
        <v>1989</v>
      </c>
      <c r="D39" s="320" t="s">
        <v>101</v>
      </c>
      <c r="E39" s="517">
        <v>34.200000000000003</v>
      </c>
      <c r="F39" s="518"/>
      <c r="G39" s="321">
        <v>244.23</v>
      </c>
      <c r="H39" s="322">
        <f t="shared" si="6"/>
        <v>8352.6660000000011</v>
      </c>
      <c r="I39" s="317"/>
      <c r="J39" s="111">
        <f>'BM 03 - RANIERI'!J39+'BM 04 - Ranieri'!I39</f>
        <v>31.18</v>
      </c>
      <c r="K39" s="117">
        <f t="shared" si="4"/>
        <v>0</v>
      </c>
      <c r="L39" s="118">
        <f t="shared" si="5"/>
        <v>7615.0913999999993</v>
      </c>
      <c r="M39" s="314">
        <f t="shared" si="3"/>
        <v>0.91169590643274845</v>
      </c>
    </row>
    <row r="40" spans="2:15" ht="22.5" customHeight="1" x14ac:dyDescent="0.3">
      <c r="B40" s="323" t="s">
        <v>1990</v>
      </c>
      <c r="C40" s="319" t="s">
        <v>1991</v>
      </c>
      <c r="D40" s="320" t="s">
        <v>273</v>
      </c>
      <c r="E40" s="517">
        <v>373.7</v>
      </c>
      <c r="F40" s="518"/>
      <c r="G40" s="321">
        <v>20.72</v>
      </c>
      <c r="H40" s="322">
        <f t="shared" si="6"/>
        <v>7743.0639999999994</v>
      </c>
      <c r="I40" s="317"/>
      <c r="J40" s="111">
        <f>'BM 03 - RANIERI'!J40+'BM 04 - Ranieri'!I40</f>
        <v>373.7</v>
      </c>
      <c r="K40" s="117">
        <f t="shared" si="4"/>
        <v>0</v>
      </c>
      <c r="L40" s="118">
        <f t="shared" si="5"/>
        <v>7743.0639999999994</v>
      </c>
      <c r="M40" s="314">
        <f t="shared" si="3"/>
        <v>1</v>
      </c>
    </row>
    <row r="41" spans="2:15" ht="22.5" customHeight="1" x14ac:dyDescent="0.3">
      <c r="B41" s="326">
        <v>40181</v>
      </c>
      <c r="C41" s="325" t="s">
        <v>1992</v>
      </c>
      <c r="D41" s="320" t="s">
        <v>273</v>
      </c>
      <c r="E41" s="517">
        <v>327.9</v>
      </c>
      <c r="F41" s="518"/>
      <c r="G41" s="321">
        <v>18.399999999999999</v>
      </c>
      <c r="H41" s="322">
        <f t="shared" si="6"/>
        <v>6033.3599999999988</v>
      </c>
      <c r="I41" s="317"/>
      <c r="J41" s="111">
        <f>'BM 03 - RANIERI'!J41+'BM 04 - Ranieri'!I41</f>
        <v>327.9</v>
      </c>
      <c r="K41" s="117">
        <f t="shared" si="4"/>
        <v>0</v>
      </c>
      <c r="L41" s="118">
        <f t="shared" si="5"/>
        <v>6033.3599999999988</v>
      </c>
      <c r="M41" s="314">
        <f t="shared" si="3"/>
        <v>1</v>
      </c>
    </row>
    <row r="42" spans="2:15" ht="20.75" customHeight="1" x14ac:dyDescent="0.3">
      <c r="B42" s="327">
        <v>40546</v>
      </c>
      <c r="C42" s="319" t="s">
        <v>1993</v>
      </c>
      <c r="D42" s="320" t="s">
        <v>273</v>
      </c>
      <c r="E42" s="517">
        <v>322.8</v>
      </c>
      <c r="F42" s="518"/>
      <c r="G42" s="321">
        <v>15.1</v>
      </c>
      <c r="H42" s="322">
        <f t="shared" si="6"/>
        <v>4874.28</v>
      </c>
      <c r="I42" s="317"/>
      <c r="J42" s="111">
        <f>'BM 03 - RANIERI'!J42+'BM 04 - Ranieri'!I42</f>
        <v>322.8</v>
      </c>
      <c r="K42" s="117">
        <f t="shared" si="4"/>
        <v>0</v>
      </c>
      <c r="L42" s="118">
        <f t="shared" si="5"/>
        <v>4874.28</v>
      </c>
      <c r="M42" s="314">
        <f t="shared" si="3"/>
        <v>1</v>
      </c>
    </row>
    <row r="43" spans="2:15" ht="17" x14ac:dyDescent="0.3">
      <c r="B43" s="326">
        <v>40911</v>
      </c>
      <c r="C43" s="325" t="s">
        <v>1994</v>
      </c>
      <c r="D43" s="320" t="s">
        <v>273</v>
      </c>
      <c r="E43" s="517">
        <v>214.3</v>
      </c>
      <c r="F43" s="518"/>
      <c r="G43" s="321">
        <v>14.28</v>
      </c>
      <c r="H43" s="322">
        <f t="shared" si="6"/>
        <v>3060.2040000000002</v>
      </c>
      <c r="I43" s="317"/>
      <c r="J43" s="111">
        <f>'BM 03 - RANIERI'!J43+'BM 04 - Ranieri'!I43</f>
        <v>214.3</v>
      </c>
      <c r="K43" s="117">
        <f t="shared" si="4"/>
        <v>0</v>
      </c>
      <c r="L43" s="118">
        <f t="shared" si="5"/>
        <v>3060.2040000000002</v>
      </c>
      <c r="M43" s="314">
        <f t="shared" si="3"/>
        <v>1</v>
      </c>
    </row>
    <row r="44" spans="2:15" ht="25.5" x14ac:dyDescent="0.3">
      <c r="B44" s="327">
        <v>41277</v>
      </c>
      <c r="C44" s="325" t="s">
        <v>1995</v>
      </c>
      <c r="D44" s="320" t="s">
        <v>47</v>
      </c>
      <c r="E44" s="517">
        <v>285.37</v>
      </c>
      <c r="F44" s="518"/>
      <c r="G44" s="321">
        <v>67.88</v>
      </c>
      <c r="H44" s="322">
        <f t="shared" si="6"/>
        <v>19370.9156</v>
      </c>
      <c r="I44" s="317"/>
      <c r="J44" s="111">
        <f>'BM 03 - RANIERI'!J44+'BM 04 - Ranieri'!I44</f>
        <v>233.28</v>
      </c>
      <c r="K44" s="117">
        <f t="shared" si="4"/>
        <v>0</v>
      </c>
      <c r="L44" s="118">
        <f t="shared" si="5"/>
        <v>15835.046399999999</v>
      </c>
      <c r="M44" s="314">
        <f t="shared" si="3"/>
        <v>0.81746504537968245</v>
      </c>
    </row>
    <row r="45" spans="2:15" ht="17" x14ac:dyDescent="0.3">
      <c r="B45" s="327">
        <v>41642</v>
      </c>
      <c r="C45" s="319" t="s">
        <v>1996</v>
      </c>
      <c r="D45" s="320" t="s">
        <v>47</v>
      </c>
      <c r="E45" s="517">
        <v>142.94</v>
      </c>
      <c r="F45" s="518"/>
      <c r="G45" s="321">
        <v>47.5</v>
      </c>
      <c r="H45" s="322">
        <f t="shared" si="6"/>
        <v>6789.65</v>
      </c>
      <c r="I45" s="317"/>
      <c r="J45" s="111">
        <f>'BM 03 - RANIERI'!J45+'BM 04 - Ranieri'!I45</f>
        <v>142.94</v>
      </c>
      <c r="K45" s="117">
        <f t="shared" si="4"/>
        <v>0</v>
      </c>
      <c r="L45" s="118">
        <f t="shared" si="5"/>
        <v>6789.65</v>
      </c>
      <c r="M45" s="314">
        <f t="shared" si="3"/>
        <v>1</v>
      </c>
    </row>
    <row r="46" spans="2:15" s="90" customFormat="1" ht="12.5" customHeight="1" x14ac:dyDescent="0.3">
      <c r="B46" s="121" t="s">
        <v>61</v>
      </c>
      <c r="C46" s="122" t="s">
        <v>1997</v>
      </c>
      <c r="D46" s="123"/>
      <c r="E46" s="457"/>
      <c r="F46" s="458"/>
      <c r="G46" s="124"/>
      <c r="H46" s="125">
        <f>SUM(H47:H62)</f>
        <v>176244.6532</v>
      </c>
      <c r="I46" s="290"/>
      <c r="J46" s="126"/>
      <c r="K46" s="126"/>
      <c r="L46" s="126"/>
      <c r="M46" s="314"/>
      <c r="N46" s="76"/>
      <c r="O46" s="76"/>
    </row>
    <row r="47" spans="2:15" ht="30.65" customHeight="1" x14ac:dyDescent="0.3">
      <c r="B47" s="128" t="s">
        <v>1998</v>
      </c>
      <c r="C47" s="107" t="s">
        <v>1999</v>
      </c>
      <c r="D47" s="108" t="s">
        <v>47</v>
      </c>
      <c r="E47" s="425">
        <v>449.93</v>
      </c>
      <c r="F47" s="426"/>
      <c r="G47" s="109">
        <v>39.299999999999997</v>
      </c>
      <c r="H47" s="110">
        <f t="shared" ref="H47:H62" si="7">G47*E47</f>
        <v>17682.249</v>
      </c>
      <c r="I47" s="345">
        <v>346.11</v>
      </c>
      <c r="J47" s="111">
        <f>'BM 03 - RANIERI'!J47+'BM 04 - Ranieri'!I47</f>
        <v>346.11</v>
      </c>
      <c r="K47" s="117">
        <f t="shared" si="4"/>
        <v>13602.123</v>
      </c>
      <c r="L47" s="118">
        <f t="shared" si="5"/>
        <v>13602.123</v>
      </c>
      <c r="M47" s="314">
        <f t="shared" si="3"/>
        <v>0.7692529949103194</v>
      </c>
    </row>
    <row r="48" spans="2:15" ht="28.75" customHeight="1" x14ac:dyDescent="0.3">
      <c r="B48" s="127" t="s">
        <v>2000</v>
      </c>
      <c r="C48" s="119" t="s">
        <v>2001</v>
      </c>
      <c r="D48" s="108" t="s">
        <v>47</v>
      </c>
      <c r="E48" s="425">
        <v>396.8</v>
      </c>
      <c r="F48" s="426"/>
      <c r="G48" s="109">
        <v>55.4</v>
      </c>
      <c r="H48" s="110">
        <f t="shared" si="7"/>
        <v>21982.720000000001</v>
      </c>
      <c r="I48" s="317"/>
      <c r="J48" s="289">
        <f>'BM 03 - RANIERI'!J48+'BM 04 - Ranieri'!I48</f>
        <v>0</v>
      </c>
      <c r="K48" s="117">
        <f t="shared" si="4"/>
        <v>0</v>
      </c>
      <c r="L48" s="118">
        <f t="shared" si="5"/>
        <v>0</v>
      </c>
      <c r="M48" s="314">
        <f t="shared" si="3"/>
        <v>0</v>
      </c>
    </row>
    <row r="49" spans="2:15" ht="19.25" customHeight="1" x14ac:dyDescent="0.3">
      <c r="B49" s="127" t="s">
        <v>2002</v>
      </c>
      <c r="C49" s="119" t="s">
        <v>2003</v>
      </c>
      <c r="D49" s="108" t="s">
        <v>47</v>
      </c>
      <c r="E49" s="425">
        <v>140.01</v>
      </c>
      <c r="F49" s="426"/>
      <c r="G49" s="109">
        <v>33.299999999999997</v>
      </c>
      <c r="H49" s="110">
        <f t="shared" si="7"/>
        <v>4662.3329999999996</v>
      </c>
      <c r="I49" s="317"/>
      <c r="J49" s="289">
        <f>'BM 03 - RANIERI'!J49+'BM 04 - Ranieri'!I49</f>
        <v>0</v>
      </c>
      <c r="K49" s="117">
        <f t="shared" si="4"/>
        <v>0</v>
      </c>
      <c r="L49" s="118">
        <f t="shared" si="5"/>
        <v>0</v>
      </c>
      <c r="M49" s="314">
        <f t="shared" si="3"/>
        <v>0</v>
      </c>
    </row>
    <row r="50" spans="2:15" ht="18.649999999999999" customHeight="1" x14ac:dyDescent="0.3">
      <c r="B50" s="127" t="s">
        <v>2004</v>
      </c>
      <c r="C50" s="119" t="s">
        <v>2005</v>
      </c>
      <c r="D50" s="108" t="s">
        <v>273</v>
      </c>
      <c r="E50" s="425">
        <v>970.7</v>
      </c>
      <c r="F50" s="426"/>
      <c r="G50" s="109">
        <v>17.46</v>
      </c>
      <c r="H50" s="110">
        <f t="shared" si="7"/>
        <v>16948.422000000002</v>
      </c>
      <c r="I50" s="317">
        <v>396.4</v>
      </c>
      <c r="J50" s="111">
        <f>'BM 03 - RANIERI'!J50+'BM 04 - Ranieri'!I50</f>
        <v>396.4</v>
      </c>
      <c r="K50" s="117">
        <f t="shared" si="4"/>
        <v>6921.1440000000002</v>
      </c>
      <c r="L50" s="118">
        <f t="shared" si="5"/>
        <v>6921.1440000000002</v>
      </c>
      <c r="M50" s="314">
        <f t="shared" si="3"/>
        <v>0.40836509735242604</v>
      </c>
    </row>
    <row r="51" spans="2:15" ht="22.75" customHeight="1" x14ac:dyDescent="0.3">
      <c r="B51" s="127" t="s">
        <v>2006</v>
      </c>
      <c r="C51" s="119" t="s">
        <v>2007</v>
      </c>
      <c r="D51" s="108" t="s">
        <v>273</v>
      </c>
      <c r="E51" s="425">
        <v>10</v>
      </c>
      <c r="F51" s="426"/>
      <c r="G51" s="109">
        <v>17.22</v>
      </c>
      <c r="H51" s="110">
        <f t="shared" si="7"/>
        <v>172.2</v>
      </c>
      <c r="I51" s="317"/>
      <c r="J51" s="289">
        <f>'BM 03 - RANIERI'!J51+'BM 04 - Ranieri'!I51</f>
        <v>0</v>
      </c>
      <c r="K51" s="117">
        <f t="shared" si="4"/>
        <v>0</v>
      </c>
      <c r="L51" s="118">
        <f t="shared" si="5"/>
        <v>0</v>
      </c>
      <c r="M51" s="314">
        <f t="shared" si="3"/>
        <v>0</v>
      </c>
    </row>
    <row r="52" spans="2:15" ht="22.75" customHeight="1" x14ac:dyDescent="0.3">
      <c r="B52" s="127" t="s">
        <v>2008</v>
      </c>
      <c r="C52" s="119" t="s">
        <v>2009</v>
      </c>
      <c r="D52" s="108" t="s">
        <v>273</v>
      </c>
      <c r="E52" s="425">
        <v>880.6</v>
      </c>
      <c r="F52" s="426"/>
      <c r="G52" s="109">
        <v>15.67</v>
      </c>
      <c r="H52" s="110">
        <f t="shared" si="7"/>
        <v>13799.002</v>
      </c>
      <c r="I52" s="317"/>
      <c r="J52" s="289">
        <f>'BM 03 - RANIERI'!J52+'BM 04 - Ranieri'!I52</f>
        <v>0</v>
      </c>
      <c r="K52" s="117">
        <f t="shared" si="4"/>
        <v>0</v>
      </c>
      <c r="L52" s="118">
        <f t="shared" si="5"/>
        <v>0</v>
      </c>
      <c r="M52" s="314">
        <f t="shared" si="3"/>
        <v>0</v>
      </c>
    </row>
    <row r="53" spans="2:15" ht="28.25" customHeight="1" x14ac:dyDescent="0.3">
      <c r="B53" s="128" t="s">
        <v>2010</v>
      </c>
      <c r="C53" s="107" t="s">
        <v>2011</v>
      </c>
      <c r="D53" s="108" t="s">
        <v>273</v>
      </c>
      <c r="E53" s="465">
        <v>1253.2</v>
      </c>
      <c r="F53" s="466"/>
      <c r="G53" s="109">
        <v>14.01</v>
      </c>
      <c r="H53" s="110">
        <f t="shared" si="7"/>
        <v>17557.332000000002</v>
      </c>
      <c r="I53" s="317">
        <v>901.8</v>
      </c>
      <c r="J53" s="111">
        <f>'BM 03 - RANIERI'!J53+'BM 04 - Ranieri'!I53</f>
        <v>901.8</v>
      </c>
      <c r="K53" s="117">
        <f t="shared" si="4"/>
        <v>12634.217999999999</v>
      </c>
      <c r="L53" s="118">
        <f t="shared" si="5"/>
        <v>12634.217999999999</v>
      </c>
      <c r="M53" s="314">
        <f t="shared" si="3"/>
        <v>0.71959782955633567</v>
      </c>
    </row>
    <row r="54" spans="2:15" ht="27" customHeight="1" x14ac:dyDescent="0.3">
      <c r="B54" s="128" t="s">
        <v>2012</v>
      </c>
      <c r="C54" s="107" t="s">
        <v>2013</v>
      </c>
      <c r="D54" s="108" t="s">
        <v>273</v>
      </c>
      <c r="E54" s="425">
        <v>656.8</v>
      </c>
      <c r="F54" s="426"/>
      <c r="G54" s="109">
        <v>11.54</v>
      </c>
      <c r="H54" s="110">
        <f t="shared" si="7"/>
        <v>7579.4719999999988</v>
      </c>
      <c r="I54" s="317">
        <v>414.2</v>
      </c>
      <c r="J54" s="111">
        <f>'BM 03 - RANIERI'!J54+'BM 04 - Ranieri'!I54</f>
        <v>414.2</v>
      </c>
      <c r="K54" s="117">
        <f t="shared" si="4"/>
        <v>4779.8679999999995</v>
      </c>
      <c r="L54" s="118">
        <f t="shared" si="5"/>
        <v>4779.8679999999995</v>
      </c>
      <c r="M54" s="314">
        <f t="shared" si="3"/>
        <v>0.63063337393422658</v>
      </c>
    </row>
    <row r="55" spans="2:15" ht="27" customHeight="1" x14ac:dyDescent="0.3">
      <c r="B55" s="127" t="s">
        <v>2014</v>
      </c>
      <c r="C55" s="107" t="s">
        <v>2015</v>
      </c>
      <c r="D55" s="108" t="s">
        <v>273</v>
      </c>
      <c r="E55" s="425">
        <v>177.9</v>
      </c>
      <c r="F55" s="426"/>
      <c r="G55" s="109">
        <v>17.059999999999999</v>
      </c>
      <c r="H55" s="110">
        <f t="shared" si="7"/>
        <v>3034.9739999999997</v>
      </c>
      <c r="I55" s="317"/>
      <c r="J55" s="289">
        <f>'BM 03 - RANIERI'!J55+'BM 04 - Ranieri'!I55</f>
        <v>0</v>
      </c>
      <c r="K55" s="117">
        <f t="shared" si="4"/>
        <v>0</v>
      </c>
      <c r="L55" s="118">
        <f t="shared" si="5"/>
        <v>0</v>
      </c>
      <c r="M55" s="314">
        <f t="shared" si="3"/>
        <v>0</v>
      </c>
    </row>
    <row r="56" spans="2:15" ht="27.65" customHeight="1" x14ac:dyDescent="0.3">
      <c r="B56" s="130">
        <v>40182</v>
      </c>
      <c r="C56" s="107" t="s">
        <v>2016</v>
      </c>
      <c r="D56" s="108" t="s">
        <v>273</v>
      </c>
      <c r="E56" s="425">
        <v>165</v>
      </c>
      <c r="F56" s="426"/>
      <c r="G56" s="109">
        <v>16.77</v>
      </c>
      <c r="H56" s="110">
        <f t="shared" si="7"/>
        <v>2767.0499999999997</v>
      </c>
      <c r="I56" s="317"/>
      <c r="J56" s="289">
        <f>'BM 03 - RANIERI'!J56+'BM 04 - Ranieri'!I56</f>
        <v>0</v>
      </c>
      <c r="K56" s="117">
        <f t="shared" si="4"/>
        <v>0</v>
      </c>
      <c r="L56" s="118">
        <f t="shared" si="5"/>
        <v>0</v>
      </c>
      <c r="M56" s="314">
        <f t="shared" si="3"/>
        <v>0</v>
      </c>
    </row>
    <row r="57" spans="2:15" ht="29.4" customHeight="1" x14ac:dyDescent="0.3">
      <c r="B57" s="129">
        <v>40547</v>
      </c>
      <c r="C57" s="107" t="s">
        <v>2017</v>
      </c>
      <c r="D57" s="108" t="s">
        <v>273</v>
      </c>
      <c r="E57" s="425">
        <v>429.1</v>
      </c>
      <c r="F57" s="426"/>
      <c r="G57" s="109">
        <v>16.239999999999998</v>
      </c>
      <c r="H57" s="110">
        <f t="shared" si="7"/>
        <v>6968.5839999999998</v>
      </c>
      <c r="I57" s="317"/>
      <c r="J57" s="289">
        <f>'BM 03 - RANIERI'!J57+'BM 04 - Ranieri'!I57</f>
        <v>0</v>
      </c>
      <c r="K57" s="117">
        <f t="shared" si="4"/>
        <v>0</v>
      </c>
      <c r="L57" s="118">
        <f t="shared" si="5"/>
        <v>0</v>
      </c>
      <c r="M57" s="314">
        <f t="shared" si="3"/>
        <v>0</v>
      </c>
    </row>
    <row r="58" spans="2:15" ht="27.65" customHeight="1" x14ac:dyDescent="0.3">
      <c r="B58" s="130">
        <v>40912</v>
      </c>
      <c r="C58" s="107" t="s">
        <v>1985</v>
      </c>
      <c r="D58" s="108" t="s">
        <v>101</v>
      </c>
      <c r="E58" s="425">
        <v>65.819999999999993</v>
      </c>
      <c r="F58" s="426"/>
      <c r="G58" s="109">
        <v>618.83000000000004</v>
      </c>
      <c r="H58" s="110">
        <f t="shared" si="7"/>
        <v>40731.390599999999</v>
      </c>
      <c r="I58" s="317">
        <v>20.69</v>
      </c>
      <c r="J58" s="111">
        <f>'BM 03 - RANIERI'!J58+'BM 04 - Ranieri'!I58</f>
        <v>20.69</v>
      </c>
      <c r="K58" s="117">
        <f t="shared" si="4"/>
        <v>12803.592700000001</v>
      </c>
      <c r="L58" s="118">
        <f t="shared" si="5"/>
        <v>12803.592700000001</v>
      </c>
      <c r="M58" s="314">
        <f t="shared" si="3"/>
        <v>0.31434214524460657</v>
      </c>
    </row>
    <row r="59" spans="2:15" ht="18.649999999999999" customHeight="1" x14ac:dyDescent="0.3">
      <c r="B59" s="129">
        <v>41278</v>
      </c>
      <c r="C59" s="119" t="s">
        <v>1989</v>
      </c>
      <c r="D59" s="108" t="s">
        <v>101</v>
      </c>
      <c r="E59" s="425">
        <v>65.819999999999993</v>
      </c>
      <c r="F59" s="426"/>
      <c r="G59" s="109">
        <v>244.23</v>
      </c>
      <c r="H59" s="110">
        <f t="shared" si="7"/>
        <v>16075.218599999998</v>
      </c>
      <c r="I59" s="317">
        <v>20.69</v>
      </c>
      <c r="J59" s="111">
        <f>'BM 03 - RANIERI'!J59+'BM 04 - Ranieri'!I59</f>
        <v>20.69</v>
      </c>
      <c r="K59" s="117">
        <f t="shared" si="4"/>
        <v>5053.1187</v>
      </c>
      <c r="L59" s="118">
        <f t="shared" si="5"/>
        <v>5053.1187</v>
      </c>
      <c r="M59" s="314">
        <f t="shared" si="3"/>
        <v>0.31434214524460657</v>
      </c>
    </row>
    <row r="60" spans="2:15" ht="27" customHeight="1" x14ac:dyDescent="0.3">
      <c r="B60" s="129">
        <v>41643</v>
      </c>
      <c r="C60" s="107" t="s">
        <v>2018</v>
      </c>
      <c r="D60" s="108" t="s">
        <v>273</v>
      </c>
      <c r="E60" s="425">
        <v>24.2</v>
      </c>
      <c r="F60" s="426"/>
      <c r="G60" s="109">
        <v>12.61</v>
      </c>
      <c r="H60" s="110">
        <f t="shared" si="7"/>
        <v>305.16199999999998</v>
      </c>
      <c r="I60" s="317"/>
      <c r="J60" s="289">
        <f>'BM 03 - RANIERI'!J60+'BM 04 - Ranieri'!I60</f>
        <v>0</v>
      </c>
      <c r="K60" s="117">
        <f t="shared" si="4"/>
        <v>0</v>
      </c>
      <c r="L60" s="118">
        <f t="shared" si="5"/>
        <v>0</v>
      </c>
      <c r="M60" s="314">
        <f t="shared" si="3"/>
        <v>0</v>
      </c>
    </row>
    <row r="61" spans="2:15" ht="25.25" customHeight="1" x14ac:dyDescent="0.3">
      <c r="B61" s="130">
        <v>42008</v>
      </c>
      <c r="C61" s="107" t="s">
        <v>2019</v>
      </c>
      <c r="D61" s="108" t="s">
        <v>273</v>
      </c>
      <c r="E61" s="425">
        <v>160.30000000000001</v>
      </c>
      <c r="F61" s="426"/>
      <c r="G61" s="109">
        <v>14.74</v>
      </c>
      <c r="H61" s="110">
        <f t="shared" si="7"/>
        <v>2362.8220000000001</v>
      </c>
      <c r="I61" s="317"/>
      <c r="J61" s="289">
        <f>'BM 03 - RANIERI'!J61+'BM 04 - Ranieri'!I61</f>
        <v>0</v>
      </c>
      <c r="K61" s="117">
        <f t="shared" si="4"/>
        <v>0</v>
      </c>
      <c r="L61" s="118">
        <f t="shared" si="5"/>
        <v>0</v>
      </c>
      <c r="M61" s="314">
        <f t="shared" si="3"/>
        <v>0</v>
      </c>
    </row>
    <row r="62" spans="2:15" ht="26.4" customHeight="1" x14ac:dyDescent="0.3">
      <c r="B62" s="130">
        <v>42373</v>
      </c>
      <c r="C62" s="107" t="s">
        <v>2019</v>
      </c>
      <c r="D62" s="108" t="s">
        <v>273</v>
      </c>
      <c r="E62" s="425">
        <v>245.3</v>
      </c>
      <c r="F62" s="426"/>
      <c r="G62" s="109">
        <v>14.74</v>
      </c>
      <c r="H62" s="110">
        <f t="shared" si="7"/>
        <v>3615.7220000000002</v>
      </c>
      <c r="I62" s="317"/>
      <c r="J62" s="289">
        <f>'BM 03 - RANIERI'!J62+'BM 04 - Ranieri'!I62</f>
        <v>0</v>
      </c>
      <c r="K62" s="117">
        <f t="shared" si="4"/>
        <v>0</v>
      </c>
      <c r="L62" s="118">
        <f t="shared" si="5"/>
        <v>0</v>
      </c>
      <c r="M62" s="314">
        <f t="shared" si="3"/>
        <v>0</v>
      </c>
    </row>
    <row r="63" spans="2:15" s="134" customFormat="1" ht="12" customHeight="1" x14ac:dyDescent="0.3">
      <c r="B63" s="131" t="s">
        <v>67</v>
      </c>
      <c r="C63" s="132" t="s">
        <v>2020</v>
      </c>
      <c r="D63" s="123"/>
      <c r="E63" s="457"/>
      <c r="F63" s="458"/>
      <c r="G63" s="124"/>
      <c r="H63" s="133">
        <f>H64+H65+H66+H67</f>
        <v>59395.925000000003</v>
      </c>
      <c r="I63" s="290"/>
      <c r="J63" s="126"/>
      <c r="K63" s="126"/>
      <c r="L63" s="126"/>
      <c r="M63" s="314"/>
      <c r="N63" s="76"/>
      <c r="O63" s="76"/>
    </row>
    <row r="64" spans="2:15" ht="27" customHeight="1" x14ac:dyDescent="0.3">
      <c r="B64" s="128" t="s">
        <v>2021</v>
      </c>
      <c r="C64" s="107" t="s">
        <v>2022</v>
      </c>
      <c r="D64" s="108" t="s">
        <v>47</v>
      </c>
      <c r="E64" s="425">
        <v>974.2</v>
      </c>
      <c r="F64" s="426"/>
      <c r="G64" s="109">
        <v>50.45</v>
      </c>
      <c r="H64" s="110">
        <f>G64*E64</f>
        <v>49148.390000000007</v>
      </c>
      <c r="I64" s="317">
        <f>E64*0.8</f>
        <v>779.36000000000013</v>
      </c>
      <c r="J64" s="111">
        <f>'BM 03 - RANIERI'!J64+'BM 04 - Ranieri'!I64</f>
        <v>779.36000000000013</v>
      </c>
      <c r="K64" s="117">
        <f t="shared" si="4"/>
        <v>39318.712000000007</v>
      </c>
      <c r="L64" s="118">
        <f t="shared" si="5"/>
        <v>39318.712000000007</v>
      </c>
      <c r="M64" s="314">
        <f t="shared" si="3"/>
        <v>0.8</v>
      </c>
    </row>
    <row r="65" spans="2:15" ht="20.75" customHeight="1" x14ac:dyDescent="0.3">
      <c r="B65" s="128" t="s">
        <v>2023</v>
      </c>
      <c r="C65" s="119" t="s">
        <v>2024</v>
      </c>
      <c r="D65" s="108" t="s">
        <v>87</v>
      </c>
      <c r="E65" s="425">
        <v>34.4</v>
      </c>
      <c r="F65" s="426"/>
      <c r="G65" s="109">
        <v>111.23</v>
      </c>
      <c r="H65" s="110">
        <f>G65*E65</f>
        <v>3826.3119999999999</v>
      </c>
      <c r="I65" s="317">
        <v>34.4</v>
      </c>
      <c r="J65" s="111">
        <f>'BM 03 - RANIERI'!J65+'BM 04 - Ranieri'!I65</f>
        <v>34.4</v>
      </c>
      <c r="K65" s="117">
        <f t="shared" si="4"/>
        <v>3826.3119999999999</v>
      </c>
      <c r="L65" s="118">
        <f t="shared" si="5"/>
        <v>3826.3119999999999</v>
      </c>
      <c r="M65" s="314">
        <f t="shared" si="3"/>
        <v>1</v>
      </c>
    </row>
    <row r="66" spans="2:15" ht="22.5" customHeight="1" x14ac:dyDescent="0.3">
      <c r="B66" s="128" t="s">
        <v>2025</v>
      </c>
      <c r="C66" s="107" t="s">
        <v>2026</v>
      </c>
      <c r="D66" s="108" t="s">
        <v>87</v>
      </c>
      <c r="E66" s="425">
        <v>38.9</v>
      </c>
      <c r="F66" s="426"/>
      <c r="G66" s="109">
        <v>60.08</v>
      </c>
      <c r="H66" s="110">
        <f>G66*E66</f>
        <v>2337.1119999999996</v>
      </c>
      <c r="I66" s="317">
        <v>38.9</v>
      </c>
      <c r="J66" s="111">
        <f>'BM 03 - RANIERI'!J66+'BM 04 - Ranieri'!I66</f>
        <v>38.9</v>
      </c>
      <c r="K66" s="117">
        <f t="shared" si="4"/>
        <v>2337.1119999999996</v>
      </c>
      <c r="L66" s="118">
        <f t="shared" si="5"/>
        <v>2337.1119999999996</v>
      </c>
      <c r="M66" s="314">
        <f t="shared" si="3"/>
        <v>1</v>
      </c>
    </row>
    <row r="67" spans="2:15" ht="22.5" customHeight="1" x14ac:dyDescent="0.3">
      <c r="B67" s="106" t="s">
        <v>2027</v>
      </c>
      <c r="C67" s="119" t="s">
        <v>2028</v>
      </c>
      <c r="D67" s="108" t="s">
        <v>87</v>
      </c>
      <c r="E67" s="425">
        <v>38.9</v>
      </c>
      <c r="F67" s="426"/>
      <c r="G67" s="109">
        <v>104.99</v>
      </c>
      <c r="H67" s="110">
        <f>G67*E67</f>
        <v>4084.1109999999999</v>
      </c>
      <c r="I67" s="317">
        <v>38.9</v>
      </c>
      <c r="J67" s="111">
        <f>'BM 03 - RANIERI'!J67+'BM 04 - Ranieri'!I67</f>
        <v>38.9</v>
      </c>
      <c r="K67" s="117">
        <f t="shared" si="4"/>
        <v>4084.1109999999999</v>
      </c>
      <c r="L67" s="118">
        <f t="shared" si="5"/>
        <v>4084.1109999999999</v>
      </c>
      <c r="M67" s="314">
        <f t="shared" si="3"/>
        <v>1</v>
      </c>
    </row>
    <row r="68" spans="2:15" s="90" customFormat="1" ht="12.5" customHeight="1" x14ac:dyDescent="0.3">
      <c r="B68" s="135" t="s">
        <v>73</v>
      </c>
      <c r="C68" s="122" t="s">
        <v>792</v>
      </c>
      <c r="D68" s="123"/>
      <c r="E68" s="457"/>
      <c r="F68" s="458"/>
      <c r="G68" s="124"/>
      <c r="H68" s="125">
        <f>H69+H70+H71+H72</f>
        <v>51908.850600000005</v>
      </c>
      <c r="I68" s="290"/>
      <c r="J68" s="126"/>
      <c r="K68" s="126"/>
      <c r="L68" s="126"/>
      <c r="M68" s="314"/>
      <c r="N68" s="76"/>
      <c r="O68" s="76"/>
    </row>
    <row r="69" spans="2:15" ht="34.5" customHeight="1" x14ac:dyDescent="0.3">
      <c r="B69" s="106" t="s">
        <v>2029</v>
      </c>
      <c r="C69" s="107" t="s">
        <v>2030</v>
      </c>
      <c r="D69" s="108" t="s">
        <v>47</v>
      </c>
      <c r="E69" s="465">
        <v>1015.48</v>
      </c>
      <c r="F69" s="466"/>
      <c r="G69" s="109">
        <v>7.03</v>
      </c>
      <c r="H69" s="110">
        <f>G69*E69</f>
        <v>7138.8244000000004</v>
      </c>
      <c r="I69" s="317">
        <f>E69*0.5</f>
        <v>507.74</v>
      </c>
      <c r="J69" s="111">
        <f>'BM 03 - RANIERI'!J69+'BM 04 - Ranieri'!I69</f>
        <v>507.74</v>
      </c>
      <c r="K69" s="117">
        <f t="shared" si="4"/>
        <v>3569.4122000000002</v>
      </c>
      <c r="L69" s="118">
        <f t="shared" si="5"/>
        <v>3569.4122000000002</v>
      </c>
      <c r="M69" s="314">
        <f t="shared" si="3"/>
        <v>0.5</v>
      </c>
    </row>
    <row r="70" spans="2:15" ht="33.65" customHeight="1" x14ac:dyDescent="0.3">
      <c r="B70" s="115" t="s">
        <v>2031</v>
      </c>
      <c r="C70" s="107" t="s">
        <v>2032</v>
      </c>
      <c r="D70" s="108" t="s">
        <v>47</v>
      </c>
      <c r="E70" s="425">
        <v>790.43</v>
      </c>
      <c r="F70" s="426"/>
      <c r="G70" s="109">
        <v>21.54</v>
      </c>
      <c r="H70" s="110">
        <f>G70*E70</f>
        <v>17025.8622</v>
      </c>
      <c r="I70" s="317">
        <f>E70*0.5</f>
        <v>395.21499999999997</v>
      </c>
      <c r="J70" s="111">
        <f>'BM 03 - RANIERI'!J70+'BM 04 - Ranieri'!I70</f>
        <v>395.21499999999997</v>
      </c>
      <c r="K70" s="117">
        <f t="shared" si="4"/>
        <v>8512.9310999999998</v>
      </c>
      <c r="L70" s="118">
        <f t="shared" si="5"/>
        <v>8512.9310999999998</v>
      </c>
      <c r="M70" s="314">
        <f t="shared" si="3"/>
        <v>0.5</v>
      </c>
    </row>
    <row r="71" spans="2:15" ht="37.75" customHeight="1" x14ac:dyDescent="0.3">
      <c r="B71" s="115" t="s">
        <v>2033</v>
      </c>
      <c r="C71" s="119" t="s">
        <v>958</v>
      </c>
      <c r="D71" s="108" t="s">
        <v>47</v>
      </c>
      <c r="E71" s="425">
        <v>225.05</v>
      </c>
      <c r="F71" s="426"/>
      <c r="G71" s="109">
        <v>37.5</v>
      </c>
      <c r="H71" s="110">
        <f>G71*E71</f>
        <v>8439.375</v>
      </c>
      <c r="I71" s="317"/>
      <c r="J71" s="289">
        <f>'BM 03 - RANIERI'!J71+'BM 04 - Ranieri'!I71</f>
        <v>0</v>
      </c>
      <c r="K71" s="117">
        <f t="shared" si="4"/>
        <v>0</v>
      </c>
      <c r="L71" s="118">
        <f t="shared" si="5"/>
        <v>0</v>
      </c>
      <c r="M71" s="314">
        <f t="shared" si="3"/>
        <v>0</v>
      </c>
    </row>
    <row r="72" spans="2:15" ht="28" customHeight="1" x14ac:dyDescent="0.3">
      <c r="B72" s="115" t="s">
        <v>2034</v>
      </c>
      <c r="C72" s="119" t="s">
        <v>2035</v>
      </c>
      <c r="D72" s="108" t="s">
        <v>47</v>
      </c>
      <c r="E72" s="425">
        <v>225.05</v>
      </c>
      <c r="F72" s="426"/>
      <c r="G72" s="109">
        <v>85.78</v>
      </c>
      <c r="H72" s="110">
        <f>G72*E72</f>
        <v>19304.789000000001</v>
      </c>
      <c r="I72" s="317"/>
      <c r="J72" s="289">
        <f>'BM 03 - RANIERI'!J72+'BM 04 - Ranieri'!I72</f>
        <v>0</v>
      </c>
      <c r="K72" s="117">
        <f t="shared" si="4"/>
        <v>0</v>
      </c>
      <c r="L72" s="118">
        <f t="shared" si="5"/>
        <v>0</v>
      </c>
      <c r="M72" s="314">
        <f t="shared" si="3"/>
        <v>0</v>
      </c>
    </row>
    <row r="73" spans="2:15" s="90" customFormat="1" ht="9.75" customHeight="1" x14ac:dyDescent="0.3">
      <c r="B73" s="135" t="s">
        <v>79</v>
      </c>
      <c r="C73" s="122" t="s">
        <v>1011</v>
      </c>
      <c r="D73" s="123"/>
      <c r="E73" s="457"/>
      <c r="F73" s="458"/>
      <c r="G73" s="124"/>
      <c r="H73" s="125">
        <f>H74+H75+H76+H77+H78+H79</f>
        <v>129157.4213</v>
      </c>
      <c r="I73" s="290"/>
      <c r="J73" s="126"/>
      <c r="K73" s="126"/>
      <c r="L73" s="126"/>
      <c r="M73" s="314"/>
      <c r="N73" s="76"/>
      <c r="O73" s="76"/>
    </row>
    <row r="74" spans="2:15" ht="30.75" customHeight="1" x14ac:dyDescent="0.3">
      <c r="B74" s="115" t="s">
        <v>2036</v>
      </c>
      <c r="C74" s="107" t="s">
        <v>2037</v>
      </c>
      <c r="D74" s="108" t="s">
        <v>94</v>
      </c>
      <c r="E74" s="425">
        <v>2</v>
      </c>
      <c r="F74" s="426"/>
      <c r="G74" s="109">
        <v>2030.89</v>
      </c>
      <c r="H74" s="110">
        <f t="shared" ref="H74:H79" si="8">G74*E74</f>
        <v>4061.78</v>
      </c>
      <c r="I74" s="317"/>
      <c r="J74" s="289">
        <f>'BM 03 - RANIERI'!J74+'BM 04 - Ranieri'!I74</f>
        <v>0</v>
      </c>
      <c r="K74" s="117">
        <f t="shared" si="4"/>
        <v>0</v>
      </c>
      <c r="L74" s="118">
        <f t="shared" si="5"/>
        <v>0</v>
      </c>
      <c r="M74" s="314">
        <f t="shared" si="3"/>
        <v>0</v>
      </c>
    </row>
    <row r="75" spans="2:15" ht="34" x14ac:dyDescent="0.3">
      <c r="B75" s="115" t="s">
        <v>2038</v>
      </c>
      <c r="C75" s="107" t="s">
        <v>2039</v>
      </c>
      <c r="D75" s="108" t="s">
        <v>47</v>
      </c>
      <c r="E75" s="425">
        <v>22.8</v>
      </c>
      <c r="F75" s="426"/>
      <c r="G75" s="109">
        <v>929.97</v>
      </c>
      <c r="H75" s="110">
        <f t="shared" si="8"/>
        <v>21203.316000000003</v>
      </c>
      <c r="I75" s="317"/>
      <c r="J75" s="289">
        <f>'BM 03 - RANIERI'!J75+'BM 04 - Ranieri'!I75</f>
        <v>0</v>
      </c>
      <c r="K75" s="117">
        <f t="shared" si="4"/>
        <v>0</v>
      </c>
      <c r="L75" s="118">
        <f t="shared" si="5"/>
        <v>0</v>
      </c>
      <c r="M75" s="314">
        <f t="shared" si="3"/>
        <v>0</v>
      </c>
    </row>
    <row r="76" spans="2:15" ht="42.5" x14ac:dyDescent="0.3">
      <c r="B76" s="115" t="s">
        <v>2040</v>
      </c>
      <c r="C76" s="119" t="s">
        <v>2041</v>
      </c>
      <c r="D76" s="108" t="s">
        <v>1031</v>
      </c>
      <c r="E76" s="425">
        <v>20</v>
      </c>
      <c r="F76" s="426"/>
      <c r="G76" s="109">
        <v>1198.99</v>
      </c>
      <c r="H76" s="110">
        <f t="shared" si="8"/>
        <v>23979.8</v>
      </c>
      <c r="I76" s="317"/>
      <c r="J76" s="289">
        <f>'BM 03 - RANIERI'!J76+'BM 04 - Ranieri'!I76</f>
        <v>0</v>
      </c>
      <c r="K76" s="117">
        <f t="shared" si="4"/>
        <v>0</v>
      </c>
      <c r="L76" s="118">
        <f t="shared" si="5"/>
        <v>0</v>
      </c>
      <c r="M76" s="314">
        <f t="shared" si="3"/>
        <v>0</v>
      </c>
    </row>
    <row r="77" spans="2:15" ht="42.5" customHeight="1" x14ac:dyDescent="0.3">
      <c r="B77" s="127" t="s">
        <v>2042</v>
      </c>
      <c r="C77" s="107" t="s">
        <v>2043</v>
      </c>
      <c r="D77" s="108" t="s">
        <v>1031</v>
      </c>
      <c r="E77" s="425">
        <v>1</v>
      </c>
      <c r="F77" s="426"/>
      <c r="G77" s="109">
        <v>945.98</v>
      </c>
      <c r="H77" s="110">
        <f t="shared" si="8"/>
        <v>945.98</v>
      </c>
      <c r="I77" s="317"/>
      <c r="J77" s="289">
        <f>'BM 03 - RANIERI'!J77+'BM 04 - Ranieri'!I77</f>
        <v>0</v>
      </c>
      <c r="K77" s="117">
        <f t="shared" si="4"/>
        <v>0</v>
      </c>
      <c r="L77" s="118">
        <f t="shared" si="5"/>
        <v>0</v>
      </c>
      <c r="M77" s="314">
        <f t="shared" si="3"/>
        <v>0</v>
      </c>
    </row>
    <row r="78" spans="2:15" ht="19.75" customHeight="1" x14ac:dyDescent="0.3">
      <c r="B78" s="127" t="s">
        <v>2044</v>
      </c>
      <c r="C78" s="119" t="s">
        <v>2045</v>
      </c>
      <c r="D78" s="108" t="s">
        <v>47</v>
      </c>
      <c r="E78" s="425">
        <v>41.11</v>
      </c>
      <c r="F78" s="426"/>
      <c r="G78" s="109">
        <v>1619.23</v>
      </c>
      <c r="H78" s="110">
        <f t="shared" si="8"/>
        <v>66566.545299999998</v>
      </c>
      <c r="I78" s="317"/>
      <c r="J78" s="289">
        <f>'BM 03 - RANIERI'!J78+'BM 04 - Ranieri'!I78</f>
        <v>0</v>
      </c>
      <c r="K78" s="117">
        <f t="shared" si="4"/>
        <v>0</v>
      </c>
      <c r="L78" s="118">
        <f t="shared" si="5"/>
        <v>0</v>
      </c>
      <c r="M78" s="314">
        <f t="shared" si="3"/>
        <v>0</v>
      </c>
    </row>
    <row r="79" spans="2:15" ht="34.25" customHeight="1" x14ac:dyDescent="0.3">
      <c r="B79" s="127" t="s">
        <v>2046</v>
      </c>
      <c r="C79" s="107" t="s">
        <v>2047</v>
      </c>
      <c r="D79" s="108" t="s">
        <v>94</v>
      </c>
      <c r="E79" s="425">
        <v>2</v>
      </c>
      <c r="F79" s="426"/>
      <c r="G79" s="109">
        <v>6200</v>
      </c>
      <c r="H79" s="110">
        <f t="shared" si="8"/>
        <v>12400</v>
      </c>
      <c r="I79" s="317"/>
      <c r="J79" s="289">
        <f>'BM 03 - RANIERI'!J79+'BM 04 - Ranieri'!I79</f>
        <v>0</v>
      </c>
      <c r="K79" s="117">
        <f t="shared" si="4"/>
        <v>0</v>
      </c>
      <c r="L79" s="118">
        <f t="shared" si="5"/>
        <v>0</v>
      </c>
      <c r="M79" s="314">
        <f t="shared" si="3"/>
        <v>0</v>
      </c>
    </row>
    <row r="80" spans="2:15" s="90" customFormat="1" ht="12.5" customHeight="1" x14ac:dyDescent="0.3">
      <c r="B80" s="121" t="s">
        <v>85</v>
      </c>
      <c r="C80" s="122" t="s">
        <v>2048</v>
      </c>
      <c r="D80" s="136"/>
      <c r="E80" s="457"/>
      <c r="F80" s="458"/>
      <c r="G80" s="124"/>
      <c r="H80" s="125">
        <f>SUM(H81:H86)</f>
        <v>39111.371500000001</v>
      </c>
      <c r="I80" s="290"/>
      <c r="J80" s="126"/>
      <c r="K80" s="126"/>
      <c r="L80" s="126"/>
      <c r="M80" s="314"/>
      <c r="N80" s="76"/>
      <c r="O80" s="76"/>
    </row>
    <row r="81" spans="2:15" ht="17" x14ac:dyDescent="0.3">
      <c r="B81" s="127" t="s">
        <v>2049</v>
      </c>
      <c r="C81" s="119" t="s">
        <v>2050</v>
      </c>
      <c r="D81" s="108" t="s">
        <v>47</v>
      </c>
      <c r="E81" s="425">
        <v>790.43</v>
      </c>
      <c r="F81" s="426"/>
      <c r="G81" s="109">
        <v>3.31</v>
      </c>
      <c r="H81" s="110">
        <f t="shared" ref="H81:H86" si="9">G81*E81</f>
        <v>2616.3233</v>
      </c>
      <c r="I81" s="317"/>
      <c r="J81" s="289">
        <f>'BM 03 - RANIERI'!J81+'BM 04 - Ranieri'!I81</f>
        <v>0</v>
      </c>
      <c r="K81" s="117">
        <f t="shared" si="4"/>
        <v>0</v>
      </c>
      <c r="L81" s="118">
        <f t="shared" si="5"/>
        <v>0</v>
      </c>
      <c r="M81" s="314">
        <f t="shared" ref="M81:M144" si="10">J81/E81</f>
        <v>0</v>
      </c>
    </row>
    <row r="82" spans="2:15" ht="17" x14ac:dyDescent="0.3">
      <c r="B82" s="127" t="s">
        <v>2051</v>
      </c>
      <c r="C82" s="119" t="s">
        <v>2052</v>
      </c>
      <c r="D82" s="108" t="s">
        <v>47</v>
      </c>
      <c r="E82" s="425">
        <v>790.43</v>
      </c>
      <c r="F82" s="426"/>
      <c r="G82" s="109">
        <v>10.5</v>
      </c>
      <c r="H82" s="110">
        <f t="shared" si="9"/>
        <v>8299.5149999999994</v>
      </c>
      <c r="I82" s="317"/>
      <c r="J82" s="289">
        <f>'BM 03 - RANIERI'!J82+'BM 04 - Ranieri'!I82</f>
        <v>0</v>
      </c>
      <c r="K82" s="117">
        <f t="shared" si="4"/>
        <v>0</v>
      </c>
      <c r="L82" s="118">
        <f t="shared" si="5"/>
        <v>0</v>
      </c>
      <c r="M82" s="314">
        <f t="shared" si="10"/>
        <v>0</v>
      </c>
    </row>
    <row r="83" spans="2:15" ht="17" x14ac:dyDescent="0.3">
      <c r="B83" s="127" t="s">
        <v>2053</v>
      </c>
      <c r="C83" s="119" t="s">
        <v>2054</v>
      </c>
      <c r="D83" s="108" t="s">
        <v>47</v>
      </c>
      <c r="E83" s="425">
        <v>790.43</v>
      </c>
      <c r="F83" s="426"/>
      <c r="G83" s="109">
        <v>11.5</v>
      </c>
      <c r="H83" s="110">
        <f t="shared" si="9"/>
        <v>9089.9449999999997</v>
      </c>
      <c r="I83" s="317"/>
      <c r="J83" s="289">
        <f>'BM 03 - RANIERI'!J83+'BM 04 - Ranieri'!I83</f>
        <v>0</v>
      </c>
      <c r="K83" s="117">
        <f t="shared" si="4"/>
        <v>0</v>
      </c>
      <c r="L83" s="118">
        <f t="shared" si="5"/>
        <v>0</v>
      </c>
      <c r="M83" s="314">
        <f t="shared" si="10"/>
        <v>0</v>
      </c>
    </row>
    <row r="84" spans="2:15" ht="17" x14ac:dyDescent="0.3">
      <c r="B84" s="127" t="s">
        <v>2055</v>
      </c>
      <c r="C84" s="119" t="s">
        <v>2056</v>
      </c>
      <c r="D84" s="108" t="s">
        <v>47</v>
      </c>
      <c r="E84" s="425">
        <v>491.02</v>
      </c>
      <c r="F84" s="426"/>
      <c r="G84" s="109">
        <v>3.73</v>
      </c>
      <c r="H84" s="110">
        <f t="shared" si="9"/>
        <v>1831.5046</v>
      </c>
      <c r="I84" s="317"/>
      <c r="J84" s="289">
        <f>'BM 03 - RANIERI'!J84+'BM 04 - Ranieri'!I84</f>
        <v>0</v>
      </c>
      <c r="K84" s="117">
        <f t="shared" si="4"/>
        <v>0</v>
      </c>
      <c r="L84" s="118">
        <f t="shared" si="5"/>
        <v>0</v>
      </c>
      <c r="M84" s="314">
        <f t="shared" si="10"/>
        <v>0</v>
      </c>
    </row>
    <row r="85" spans="2:15" ht="17" x14ac:dyDescent="0.3">
      <c r="B85" s="127" t="s">
        <v>2057</v>
      </c>
      <c r="C85" s="119" t="s">
        <v>2058</v>
      </c>
      <c r="D85" s="108" t="s">
        <v>47</v>
      </c>
      <c r="E85" s="425">
        <v>491.02</v>
      </c>
      <c r="F85" s="426"/>
      <c r="G85" s="109">
        <v>20.54</v>
      </c>
      <c r="H85" s="110">
        <f t="shared" si="9"/>
        <v>10085.550799999999</v>
      </c>
      <c r="I85" s="317"/>
      <c r="J85" s="289">
        <f>'BM 03 - RANIERI'!J85+'BM 04 - Ranieri'!I85</f>
        <v>0</v>
      </c>
      <c r="K85" s="117">
        <f t="shared" si="4"/>
        <v>0</v>
      </c>
      <c r="L85" s="118">
        <f t="shared" si="5"/>
        <v>0</v>
      </c>
      <c r="M85" s="314">
        <f t="shared" si="10"/>
        <v>0</v>
      </c>
    </row>
    <row r="86" spans="2:15" ht="17" x14ac:dyDescent="0.3">
      <c r="B86" s="127" t="s">
        <v>2059</v>
      </c>
      <c r="C86" s="119" t="s">
        <v>2060</v>
      </c>
      <c r="D86" s="108" t="s">
        <v>47</v>
      </c>
      <c r="E86" s="425">
        <v>491.02</v>
      </c>
      <c r="F86" s="426"/>
      <c r="G86" s="109">
        <v>14.64</v>
      </c>
      <c r="H86" s="110">
        <f t="shared" si="9"/>
        <v>7188.5328</v>
      </c>
      <c r="I86" s="317"/>
      <c r="J86" s="289">
        <f>'BM 03 - RANIERI'!J86+'BM 04 - Ranieri'!I86</f>
        <v>0</v>
      </c>
      <c r="K86" s="117">
        <f t="shared" si="4"/>
        <v>0</v>
      </c>
      <c r="L86" s="118">
        <f t="shared" si="5"/>
        <v>0</v>
      </c>
      <c r="M86" s="314">
        <f t="shared" si="10"/>
        <v>0</v>
      </c>
    </row>
    <row r="87" spans="2:15" s="90" customFormat="1" ht="11.5" customHeight="1" x14ac:dyDescent="0.3">
      <c r="B87" s="121" t="s">
        <v>92</v>
      </c>
      <c r="C87" s="122" t="s">
        <v>1093</v>
      </c>
      <c r="D87" s="136"/>
      <c r="E87" s="457"/>
      <c r="F87" s="458"/>
      <c r="G87" s="124"/>
      <c r="H87" s="125">
        <f>SUM(H88:H95)</f>
        <v>67996.722399999999</v>
      </c>
      <c r="I87" s="290"/>
      <c r="J87" s="126"/>
      <c r="K87" s="126"/>
      <c r="L87" s="126"/>
      <c r="M87" s="314"/>
      <c r="N87" s="76"/>
      <c r="O87" s="76"/>
    </row>
    <row r="88" spans="2:15" ht="28.75" customHeight="1" x14ac:dyDescent="0.3">
      <c r="B88" s="127" t="s">
        <v>2061</v>
      </c>
      <c r="C88" s="119" t="s">
        <v>2062</v>
      </c>
      <c r="D88" s="108" t="s">
        <v>47</v>
      </c>
      <c r="E88" s="425">
        <v>717.24</v>
      </c>
      <c r="F88" s="426"/>
      <c r="G88" s="109">
        <v>6.57</v>
      </c>
      <c r="H88" s="110">
        <f t="shared" ref="H88:H95" si="11">G88*E88</f>
        <v>4712.2668000000003</v>
      </c>
      <c r="I88" s="317">
        <f>E88*0.5</f>
        <v>358.62</v>
      </c>
      <c r="J88" s="111">
        <f>'BM 03 - RANIERI'!J88+'BM 04 - Ranieri'!I88</f>
        <v>358.62</v>
      </c>
      <c r="K88" s="117">
        <f t="shared" si="4"/>
        <v>2356.1334000000002</v>
      </c>
      <c r="L88" s="118">
        <f t="shared" si="5"/>
        <v>2356.1334000000002</v>
      </c>
      <c r="M88" s="314">
        <f t="shared" si="10"/>
        <v>0.5</v>
      </c>
    </row>
    <row r="89" spans="2:15" ht="34.25" customHeight="1" x14ac:dyDescent="0.3">
      <c r="B89" s="127" t="s">
        <v>2063</v>
      </c>
      <c r="C89" s="119" t="s">
        <v>2064</v>
      </c>
      <c r="D89" s="108" t="s">
        <v>47</v>
      </c>
      <c r="E89" s="425">
        <v>717.24</v>
      </c>
      <c r="F89" s="426"/>
      <c r="G89" s="109">
        <v>32.25</v>
      </c>
      <c r="H89" s="110">
        <f t="shared" si="11"/>
        <v>23130.99</v>
      </c>
      <c r="I89" s="317">
        <f>E89*0.5</f>
        <v>358.62</v>
      </c>
      <c r="J89" s="111">
        <f>'BM 03 - RANIERI'!J89+'BM 04 - Ranieri'!I89</f>
        <v>358.62</v>
      </c>
      <c r="K89" s="117">
        <f t="shared" si="4"/>
        <v>11565.495000000001</v>
      </c>
      <c r="L89" s="118">
        <f t="shared" si="5"/>
        <v>11565.495000000001</v>
      </c>
      <c r="M89" s="314">
        <f t="shared" si="10"/>
        <v>0.5</v>
      </c>
    </row>
    <row r="90" spans="2:15" x14ac:dyDescent="0.3">
      <c r="B90" s="127" t="s">
        <v>2065</v>
      </c>
      <c r="C90" s="119" t="s">
        <v>2066</v>
      </c>
      <c r="D90" s="108" t="s">
        <v>47</v>
      </c>
      <c r="E90" s="425">
        <v>59.83</v>
      </c>
      <c r="F90" s="426"/>
      <c r="G90" s="109">
        <v>147.85</v>
      </c>
      <c r="H90" s="110">
        <f t="shared" si="11"/>
        <v>8845.8654999999999</v>
      </c>
      <c r="I90" s="317"/>
      <c r="J90" s="289">
        <f>'BM 03 - RANIERI'!J90+'BM 04 - Ranieri'!I90</f>
        <v>0</v>
      </c>
      <c r="K90" s="117">
        <f t="shared" si="4"/>
        <v>0</v>
      </c>
      <c r="L90" s="118">
        <f t="shared" si="5"/>
        <v>0</v>
      </c>
      <c r="M90" s="314">
        <f t="shared" si="10"/>
        <v>0</v>
      </c>
    </row>
    <row r="91" spans="2:15" ht="30.75" customHeight="1" x14ac:dyDescent="0.3">
      <c r="B91" s="127" t="s">
        <v>2067</v>
      </c>
      <c r="C91" s="119" t="s">
        <v>2068</v>
      </c>
      <c r="D91" s="108" t="s">
        <v>47</v>
      </c>
      <c r="E91" s="425">
        <v>80.44</v>
      </c>
      <c r="F91" s="426"/>
      <c r="G91" s="109">
        <v>15.22</v>
      </c>
      <c r="H91" s="110">
        <f t="shared" si="11"/>
        <v>1224.2968000000001</v>
      </c>
      <c r="I91" s="317"/>
      <c r="J91" s="289">
        <f>'BM 03 - RANIERI'!J91+'BM 04 - Ranieri'!I91</f>
        <v>0</v>
      </c>
      <c r="K91" s="117">
        <f t="shared" ref="K91:K154" si="12">I91*G91</f>
        <v>0</v>
      </c>
      <c r="L91" s="118">
        <f t="shared" ref="L91:L154" si="13">J91*G91</f>
        <v>0</v>
      </c>
      <c r="M91" s="314">
        <f t="shared" si="10"/>
        <v>0</v>
      </c>
    </row>
    <row r="92" spans="2:15" ht="30.75" customHeight="1" x14ac:dyDescent="0.3">
      <c r="B92" s="127" t="s">
        <v>2069</v>
      </c>
      <c r="C92" s="119" t="s">
        <v>2070</v>
      </c>
      <c r="D92" s="108" t="s">
        <v>47</v>
      </c>
      <c r="E92" s="425">
        <v>30.4</v>
      </c>
      <c r="F92" s="426"/>
      <c r="G92" s="109">
        <v>297.56</v>
      </c>
      <c r="H92" s="110">
        <f t="shared" si="11"/>
        <v>9045.8240000000005</v>
      </c>
      <c r="I92" s="317"/>
      <c r="J92" s="289">
        <f>'BM 03 - RANIERI'!J92+'BM 04 - Ranieri'!I92</f>
        <v>0</v>
      </c>
      <c r="K92" s="117">
        <f t="shared" si="12"/>
        <v>0</v>
      </c>
      <c r="L92" s="118">
        <f t="shared" si="13"/>
        <v>0</v>
      </c>
      <c r="M92" s="314">
        <f t="shared" si="10"/>
        <v>0</v>
      </c>
    </row>
    <row r="93" spans="2:15" ht="17" x14ac:dyDescent="0.3">
      <c r="B93" s="127" t="s">
        <v>2071</v>
      </c>
      <c r="C93" s="119" t="s">
        <v>2050</v>
      </c>
      <c r="D93" s="108" t="s">
        <v>47</v>
      </c>
      <c r="E93" s="425">
        <v>546.57000000000005</v>
      </c>
      <c r="F93" s="426"/>
      <c r="G93" s="109">
        <v>3.31</v>
      </c>
      <c r="H93" s="110">
        <f t="shared" si="11"/>
        <v>1809.1467000000002</v>
      </c>
      <c r="I93" s="317"/>
      <c r="J93" s="289">
        <f>'BM 03 - RANIERI'!J93+'BM 04 - Ranieri'!I93</f>
        <v>0</v>
      </c>
      <c r="K93" s="117">
        <f t="shared" si="12"/>
        <v>0</v>
      </c>
      <c r="L93" s="118">
        <f t="shared" si="13"/>
        <v>0</v>
      </c>
      <c r="M93" s="314">
        <f t="shared" si="10"/>
        <v>0</v>
      </c>
    </row>
    <row r="94" spans="2:15" ht="17" x14ac:dyDescent="0.3">
      <c r="B94" s="127" t="s">
        <v>2072</v>
      </c>
      <c r="C94" s="119" t="s">
        <v>2073</v>
      </c>
      <c r="D94" s="108" t="s">
        <v>47</v>
      </c>
      <c r="E94" s="425">
        <v>546.57000000000005</v>
      </c>
      <c r="F94" s="426"/>
      <c r="G94" s="109">
        <v>20.54</v>
      </c>
      <c r="H94" s="110">
        <f t="shared" si="11"/>
        <v>11226.5478</v>
      </c>
      <c r="I94" s="317"/>
      <c r="J94" s="289">
        <f>'BM 03 - RANIERI'!J94+'BM 04 - Ranieri'!I94</f>
        <v>0</v>
      </c>
      <c r="K94" s="117">
        <f t="shared" si="12"/>
        <v>0</v>
      </c>
      <c r="L94" s="118">
        <f t="shared" si="13"/>
        <v>0</v>
      </c>
      <c r="M94" s="314">
        <f t="shared" si="10"/>
        <v>0</v>
      </c>
    </row>
    <row r="95" spans="2:15" ht="17" x14ac:dyDescent="0.3">
      <c r="B95" s="127" t="s">
        <v>2074</v>
      </c>
      <c r="C95" s="119" t="s">
        <v>2054</v>
      </c>
      <c r="D95" s="108" t="s">
        <v>47</v>
      </c>
      <c r="E95" s="425">
        <v>546.57000000000005</v>
      </c>
      <c r="F95" s="426"/>
      <c r="G95" s="109">
        <v>14.64</v>
      </c>
      <c r="H95" s="110">
        <f t="shared" si="11"/>
        <v>8001.7848000000013</v>
      </c>
      <c r="I95" s="317"/>
      <c r="J95" s="289">
        <f>'BM 03 - RANIERI'!J95+'BM 04 - Ranieri'!I95</f>
        <v>0</v>
      </c>
      <c r="K95" s="117">
        <f t="shared" si="12"/>
        <v>0</v>
      </c>
      <c r="L95" s="118">
        <f t="shared" si="13"/>
        <v>0</v>
      </c>
      <c r="M95" s="314">
        <f t="shared" si="10"/>
        <v>0</v>
      </c>
    </row>
    <row r="96" spans="2:15" s="90" customFormat="1" ht="11.5" customHeight="1" x14ac:dyDescent="0.3">
      <c r="B96" s="121" t="s">
        <v>99</v>
      </c>
      <c r="C96" s="122" t="s">
        <v>2075</v>
      </c>
      <c r="D96" s="136"/>
      <c r="E96" s="457"/>
      <c r="F96" s="458"/>
      <c r="G96" s="124"/>
      <c r="H96" s="125">
        <f>SUM(H97:H124)</f>
        <v>35834.100400000003</v>
      </c>
      <c r="I96" s="290"/>
      <c r="J96" s="126"/>
      <c r="K96" s="126"/>
      <c r="L96" s="126"/>
      <c r="M96" s="314"/>
      <c r="N96" s="76"/>
      <c r="O96" s="76"/>
    </row>
    <row r="97" spans="2:17" ht="17" x14ac:dyDescent="0.3">
      <c r="B97" s="137" t="s">
        <v>2076</v>
      </c>
      <c r="C97" s="119" t="s">
        <v>2077</v>
      </c>
      <c r="D97" s="108" t="s">
        <v>1031</v>
      </c>
      <c r="E97" s="425">
        <v>53</v>
      </c>
      <c r="F97" s="426"/>
      <c r="G97" s="109">
        <v>13.66</v>
      </c>
      <c r="H97" s="110">
        <f t="shared" ref="H97:H124" si="14">G97*E97</f>
        <v>723.98</v>
      </c>
      <c r="I97" s="317"/>
      <c r="J97" s="289">
        <f>'BM 03 - RANIERI'!J97+'BM 04 - Ranieri'!I97</f>
        <v>0</v>
      </c>
      <c r="K97" s="117">
        <f t="shared" si="12"/>
        <v>0</v>
      </c>
      <c r="L97" s="118">
        <f t="shared" si="13"/>
        <v>0</v>
      </c>
      <c r="M97" s="314">
        <f t="shared" si="10"/>
        <v>0</v>
      </c>
    </row>
    <row r="98" spans="2:17" ht="17" x14ac:dyDescent="0.3">
      <c r="B98" s="137" t="s">
        <v>2078</v>
      </c>
      <c r="C98" s="119" t="s">
        <v>2079</v>
      </c>
      <c r="D98" s="108" t="s">
        <v>1031</v>
      </c>
      <c r="E98" s="425">
        <v>62</v>
      </c>
      <c r="F98" s="426"/>
      <c r="G98" s="109">
        <v>13.02</v>
      </c>
      <c r="H98" s="110">
        <f t="shared" si="14"/>
        <v>807.24</v>
      </c>
      <c r="I98" s="317"/>
      <c r="J98" s="289">
        <f>'BM 03 - RANIERI'!J98+'BM 04 - Ranieri'!I98</f>
        <v>0</v>
      </c>
      <c r="K98" s="117">
        <f t="shared" si="12"/>
        <v>0</v>
      </c>
      <c r="L98" s="118">
        <f t="shared" si="13"/>
        <v>0</v>
      </c>
      <c r="M98" s="314">
        <f t="shared" si="10"/>
        <v>0</v>
      </c>
    </row>
    <row r="99" spans="2:17" ht="17" x14ac:dyDescent="0.3">
      <c r="B99" s="138" t="s">
        <v>2080</v>
      </c>
      <c r="C99" s="119" t="s">
        <v>2081</v>
      </c>
      <c r="D99" s="108" t="s">
        <v>87</v>
      </c>
      <c r="E99" s="425">
        <v>782.4</v>
      </c>
      <c r="F99" s="426"/>
      <c r="G99" s="109">
        <v>3.22</v>
      </c>
      <c r="H99" s="110">
        <f t="shared" si="14"/>
        <v>2519.328</v>
      </c>
      <c r="I99" s="317"/>
      <c r="J99" s="289">
        <f>'BM 03 - RANIERI'!J99+'BM 04 - Ranieri'!I99</f>
        <v>0</v>
      </c>
      <c r="K99" s="117">
        <f t="shared" si="12"/>
        <v>0</v>
      </c>
      <c r="L99" s="118">
        <f t="shared" si="13"/>
        <v>0</v>
      </c>
      <c r="M99" s="314">
        <f t="shared" si="10"/>
        <v>0</v>
      </c>
    </row>
    <row r="100" spans="2:17" ht="17" x14ac:dyDescent="0.3">
      <c r="B100" s="106" t="s">
        <v>2082</v>
      </c>
      <c r="C100" s="119" t="s">
        <v>2083</v>
      </c>
      <c r="D100" s="108" t="s">
        <v>87</v>
      </c>
      <c r="E100" s="425">
        <v>895.4</v>
      </c>
      <c r="F100" s="426"/>
      <c r="G100" s="109">
        <v>4.75</v>
      </c>
      <c r="H100" s="110">
        <f t="shared" si="14"/>
        <v>4253.1499999999996</v>
      </c>
      <c r="I100" s="317"/>
      <c r="J100" s="289">
        <f>'BM 03 - RANIERI'!J100+'BM 04 - Ranieri'!I100</f>
        <v>0</v>
      </c>
      <c r="K100" s="117">
        <f t="shared" si="12"/>
        <v>0</v>
      </c>
      <c r="L100" s="118">
        <f t="shared" si="13"/>
        <v>0</v>
      </c>
      <c r="M100" s="314">
        <f t="shared" si="10"/>
        <v>0</v>
      </c>
    </row>
    <row r="101" spans="2:17" ht="17" x14ac:dyDescent="0.3">
      <c r="B101" s="106" t="s">
        <v>2084</v>
      </c>
      <c r="C101" s="119" t="s">
        <v>2085</v>
      </c>
      <c r="D101" s="108" t="s">
        <v>87</v>
      </c>
      <c r="E101" s="425">
        <v>378.7</v>
      </c>
      <c r="F101" s="426"/>
      <c r="G101" s="109">
        <v>6.47</v>
      </c>
      <c r="H101" s="110">
        <f t="shared" si="14"/>
        <v>2450.1889999999999</v>
      </c>
      <c r="I101" s="317"/>
      <c r="J101" s="289">
        <f>'BM 03 - RANIERI'!J101+'BM 04 - Ranieri'!I101</f>
        <v>0</v>
      </c>
      <c r="K101" s="117">
        <f t="shared" si="12"/>
        <v>0</v>
      </c>
      <c r="L101" s="118">
        <f t="shared" si="13"/>
        <v>0</v>
      </c>
      <c r="M101" s="314">
        <f t="shared" si="10"/>
        <v>0</v>
      </c>
    </row>
    <row r="102" spans="2:17" ht="17" x14ac:dyDescent="0.3">
      <c r="B102" s="106" t="s">
        <v>2086</v>
      </c>
      <c r="C102" s="119" t="s">
        <v>2087</v>
      </c>
      <c r="D102" s="108" t="s">
        <v>87</v>
      </c>
      <c r="E102" s="425">
        <v>103.6</v>
      </c>
      <c r="F102" s="426"/>
      <c r="G102" s="109">
        <v>8.0299999999999994</v>
      </c>
      <c r="H102" s="110">
        <f t="shared" si="14"/>
        <v>831.9079999999999</v>
      </c>
      <c r="I102" s="317"/>
      <c r="J102" s="289">
        <f>'BM 03 - RANIERI'!J102+'BM 04 - Ranieri'!I102</f>
        <v>0</v>
      </c>
      <c r="K102" s="117">
        <f t="shared" si="12"/>
        <v>0</v>
      </c>
      <c r="L102" s="118">
        <f t="shared" si="13"/>
        <v>0</v>
      </c>
      <c r="M102" s="314">
        <f t="shared" si="10"/>
        <v>0</v>
      </c>
    </row>
    <row r="103" spans="2:17" ht="17" x14ac:dyDescent="0.3">
      <c r="B103" s="106" t="s">
        <v>2088</v>
      </c>
      <c r="C103" s="119" t="s">
        <v>2089</v>
      </c>
      <c r="D103" s="108" t="s">
        <v>87</v>
      </c>
      <c r="E103" s="425">
        <v>131.1</v>
      </c>
      <c r="F103" s="426"/>
      <c r="G103" s="109">
        <v>9.5</v>
      </c>
      <c r="H103" s="110">
        <f t="shared" si="14"/>
        <v>1245.45</v>
      </c>
      <c r="I103" s="317"/>
      <c r="J103" s="289">
        <f>'BM 03 - RANIERI'!J103+'BM 04 - Ranieri'!I103</f>
        <v>0</v>
      </c>
      <c r="K103" s="117">
        <f t="shared" si="12"/>
        <v>0</v>
      </c>
      <c r="L103" s="118">
        <f t="shared" si="13"/>
        <v>0</v>
      </c>
      <c r="M103" s="314">
        <f t="shared" si="10"/>
        <v>0</v>
      </c>
    </row>
    <row r="104" spans="2:17" s="76" customFormat="1" ht="17" x14ac:dyDescent="0.3">
      <c r="B104" s="106" t="s">
        <v>2090</v>
      </c>
      <c r="C104" s="119" t="s">
        <v>2091</v>
      </c>
      <c r="D104" s="108" t="s">
        <v>87</v>
      </c>
      <c r="E104" s="425">
        <v>20.3</v>
      </c>
      <c r="F104" s="426"/>
      <c r="G104" s="109">
        <v>17.95</v>
      </c>
      <c r="H104" s="110">
        <f t="shared" si="14"/>
        <v>364.38499999999999</v>
      </c>
      <c r="I104" s="317"/>
      <c r="J104" s="289">
        <f>'BM 03 - RANIERI'!J104+'BM 04 - Ranieri'!I104</f>
        <v>0</v>
      </c>
      <c r="K104" s="117">
        <f t="shared" si="12"/>
        <v>0</v>
      </c>
      <c r="L104" s="118">
        <f t="shared" si="13"/>
        <v>0</v>
      </c>
      <c r="M104" s="314">
        <f t="shared" si="10"/>
        <v>0</v>
      </c>
      <c r="P104" s="72"/>
      <c r="Q104" s="72"/>
    </row>
    <row r="105" spans="2:17" s="76" customFormat="1" ht="17" x14ac:dyDescent="0.3">
      <c r="B105" s="106" t="s">
        <v>2092</v>
      </c>
      <c r="C105" s="119" t="s">
        <v>2093</v>
      </c>
      <c r="D105" s="108" t="s">
        <v>87</v>
      </c>
      <c r="E105" s="425">
        <v>81.2</v>
      </c>
      <c r="F105" s="426"/>
      <c r="G105" s="109">
        <v>28.5</v>
      </c>
      <c r="H105" s="110">
        <f t="shared" si="14"/>
        <v>2314.2000000000003</v>
      </c>
      <c r="I105" s="317"/>
      <c r="J105" s="289">
        <f>'BM 03 - RANIERI'!J105+'BM 04 - Ranieri'!I105</f>
        <v>0</v>
      </c>
      <c r="K105" s="117">
        <f t="shared" si="12"/>
        <v>0</v>
      </c>
      <c r="L105" s="118">
        <f t="shared" si="13"/>
        <v>0</v>
      </c>
      <c r="M105" s="314">
        <f t="shared" si="10"/>
        <v>0</v>
      </c>
      <c r="P105" s="72"/>
      <c r="Q105" s="72"/>
    </row>
    <row r="106" spans="2:17" s="76" customFormat="1" ht="22.75" customHeight="1" x14ac:dyDescent="0.3">
      <c r="B106" s="139">
        <v>40188</v>
      </c>
      <c r="C106" s="119" t="s">
        <v>2094</v>
      </c>
      <c r="D106" s="108" t="s">
        <v>1031</v>
      </c>
      <c r="E106" s="425">
        <v>3</v>
      </c>
      <c r="F106" s="426"/>
      <c r="G106" s="109">
        <v>111.45</v>
      </c>
      <c r="H106" s="110">
        <f t="shared" si="14"/>
        <v>334.35</v>
      </c>
      <c r="I106" s="317"/>
      <c r="J106" s="289">
        <f>'BM 03 - RANIERI'!J106+'BM 04 - Ranieri'!I106</f>
        <v>0</v>
      </c>
      <c r="K106" s="117">
        <f t="shared" si="12"/>
        <v>0</v>
      </c>
      <c r="L106" s="118">
        <f t="shared" si="13"/>
        <v>0</v>
      </c>
      <c r="M106" s="314">
        <f t="shared" si="10"/>
        <v>0</v>
      </c>
      <c r="P106" s="72"/>
      <c r="Q106" s="72"/>
    </row>
    <row r="107" spans="2:17" s="76" customFormat="1" ht="19.75" customHeight="1" x14ac:dyDescent="0.3">
      <c r="B107" s="139">
        <v>40553</v>
      </c>
      <c r="C107" s="119" t="s">
        <v>2095</v>
      </c>
      <c r="D107" s="108" t="s">
        <v>1031</v>
      </c>
      <c r="E107" s="425">
        <v>27</v>
      </c>
      <c r="F107" s="426"/>
      <c r="G107" s="109">
        <v>18.420000000000002</v>
      </c>
      <c r="H107" s="110">
        <f t="shared" si="14"/>
        <v>497.34000000000003</v>
      </c>
      <c r="I107" s="317"/>
      <c r="J107" s="289">
        <f>'BM 03 - RANIERI'!J107+'BM 04 - Ranieri'!I107</f>
        <v>0</v>
      </c>
      <c r="K107" s="117">
        <f t="shared" si="12"/>
        <v>0</v>
      </c>
      <c r="L107" s="118">
        <f t="shared" si="13"/>
        <v>0</v>
      </c>
      <c r="M107" s="314">
        <f t="shared" si="10"/>
        <v>0</v>
      </c>
      <c r="P107" s="72"/>
      <c r="Q107" s="72"/>
    </row>
    <row r="108" spans="2:17" s="76" customFormat="1" ht="19.25" customHeight="1" x14ac:dyDescent="0.3">
      <c r="B108" s="139">
        <v>40918</v>
      </c>
      <c r="C108" s="119" t="s">
        <v>2096</v>
      </c>
      <c r="D108" s="108" t="s">
        <v>1031</v>
      </c>
      <c r="E108" s="425">
        <v>1</v>
      </c>
      <c r="F108" s="426"/>
      <c r="G108" s="109">
        <v>23.97</v>
      </c>
      <c r="H108" s="110">
        <f t="shared" si="14"/>
        <v>23.97</v>
      </c>
      <c r="I108" s="317"/>
      <c r="J108" s="289">
        <f>'BM 03 - RANIERI'!J108+'BM 04 - Ranieri'!I108</f>
        <v>0</v>
      </c>
      <c r="K108" s="117">
        <f t="shared" si="12"/>
        <v>0</v>
      </c>
      <c r="L108" s="118">
        <f t="shared" si="13"/>
        <v>0</v>
      </c>
      <c r="M108" s="314">
        <f t="shared" si="10"/>
        <v>0</v>
      </c>
      <c r="P108" s="72"/>
      <c r="Q108" s="72"/>
    </row>
    <row r="109" spans="2:17" s="76" customFormat="1" ht="21.65" customHeight="1" x14ac:dyDescent="0.3">
      <c r="B109" s="139">
        <v>41284</v>
      </c>
      <c r="C109" s="119" t="s">
        <v>2097</v>
      </c>
      <c r="D109" s="108" t="s">
        <v>1031</v>
      </c>
      <c r="E109" s="425">
        <v>1</v>
      </c>
      <c r="F109" s="426"/>
      <c r="G109" s="109">
        <v>195</v>
      </c>
      <c r="H109" s="110">
        <f t="shared" si="14"/>
        <v>195</v>
      </c>
      <c r="I109" s="317"/>
      <c r="J109" s="289">
        <f>'BM 03 - RANIERI'!J109+'BM 04 - Ranieri'!I109</f>
        <v>0</v>
      </c>
      <c r="K109" s="117">
        <f t="shared" si="12"/>
        <v>0</v>
      </c>
      <c r="L109" s="118">
        <f t="shared" si="13"/>
        <v>0</v>
      </c>
      <c r="M109" s="314">
        <f t="shared" si="10"/>
        <v>0</v>
      </c>
      <c r="P109" s="72"/>
      <c r="Q109" s="72"/>
    </row>
    <row r="110" spans="2:17" s="76" customFormat="1" ht="19.5" customHeight="1" x14ac:dyDescent="0.3">
      <c r="B110" s="139">
        <v>41649</v>
      </c>
      <c r="C110" s="107" t="s">
        <v>2098</v>
      </c>
      <c r="D110" s="108" t="s">
        <v>1031</v>
      </c>
      <c r="E110" s="425">
        <v>28</v>
      </c>
      <c r="F110" s="426"/>
      <c r="G110" s="109">
        <v>30.46</v>
      </c>
      <c r="H110" s="110">
        <f t="shared" si="14"/>
        <v>852.88</v>
      </c>
      <c r="I110" s="317"/>
      <c r="J110" s="289">
        <f>'BM 03 - RANIERI'!J110+'BM 04 - Ranieri'!I110</f>
        <v>0</v>
      </c>
      <c r="K110" s="117">
        <f t="shared" si="12"/>
        <v>0</v>
      </c>
      <c r="L110" s="118">
        <f t="shared" si="13"/>
        <v>0</v>
      </c>
      <c r="M110" s="314">
        <f t="shared" si="10"/>
        <v>0</v>
      </c>
      <c r="P110" s="72"/>
      <c r="Q110" s="72"/>
    </row>
    <row r="111" spans="2:17" s="76" customFormat="1" ht="19.5" customHeight="1" x14ac:dyDescent="0.3">
      <c r="B111" s="139">
        <v>42014</v>
      </c>
      <c r="C111" s="119" t="s">
        <v>2099</v>
      </c>
      <c r="D111" s="108" t="s">
        <v>1031</v>
      </c>
      <c r="E111" s="425">
        <v>1</v>
      </c>
      <c r="F111" s="426"/>
      <c r="G111" s="109">
        <v>82.48</v>
      </c>
      <c r="H111" s="110">
        <f t="shared" si="14"/>
        <v>82.48</v>
      </c>
      <c r="I111" s="317"/>
      <c r="J111" s="289">
        <f>'BM 03 - RANIERI'!J111+'BM 04 - Ranieri'!I111</f>
        <v>0</v>
      </c>
      <c r="K111" s="117">
        <f t="shared" si="12"/>
        <v>0</v>
      </c>
      <c r="L111" s="118">
        <f t="shared" si="13"/>
        <v>0</v>
      </c>
      <c r="M111" s="314">
        <f t="shared" si="10"/>
        <v>0</v>
      </c>
      <c r="P111" s="72"/>
      <c r="Q111" s="72"/>
    </row>
    <row r="112" spans="2:17" s="76" customFormat="1" ht="23.4" customHeight="1" x14ac:dyDescent="0.3">
      <c r="B112" s="120">
        <v>42379</v>
      </c>
      <c r="C112" s="119" t="s">
        <v>2100</v>
      </c>
      <c r="D112" s="108" t="s">
        <v>1031</v>
      </c>
      <c r="E112" s="425">
        <v>56</v>
      </c>
      <c r="F112" s="426"/>
      <c r="G112" s="109">
        <v>32.119999999999997</v>
      </c>
      <c r="H112" s="110">
        <f t="shared" si="14"/>
        <v>1798.7199999999998</v>
      </c>
      <c r="I112" s="317"/>
      <c r="J112" s="289">
        <f>'BM 03 - RANIERI'!J112+'BM 04 - Ranieri'!I112</f>
        <v>0</v>
      </c>
      <c r="K112" s="117">
        <f t="shared" si="12"/>
        <v>0</v>
      </c>
      <c r="L112" s="118">
        <f t="shared" si="13"/>
        <v>0</v>
      </c>
      <c r="M112" s="314">
        <f t="shared" si="10"/>
        <v>0</v>
      </c>
      <c r="P112" s="72"/>
      <c r="Q112" s="72"/>
    </row>
    <row r="113" spans="2:17" s="76" customFormat="1" ht="21.65" customHeight="1" x14ac:dyDescent="0.3">
      <c r="B113" s="120">
        <v>42745</v>
      </c>
      <c r="C113" s="119" t="s">
        <v>2101</v>
      </c>
      <c r="D113" s="108" t="s">
        <v>1031</v>
      </c>
      <c r="E113" s="425">
        <v>17</v>
      </c>
      <c r="F113" s="426"/>
      <c r="G113" s="109">
        <v>34.869999999999997</v>
      </c>
      <c r="H113" s="110">
        <f t="shared" si="14"/>
        <v>592.79</v>
      </c>
      <c r="I113" s="317"/>
      <c r="J113" s="289">
        <f>'BM 03 - RANIERI'!J113+'BM 04 - Ranieri'!I113</f>
        <v>0</v>
      </c>
      <c r="K113" s="117">
        <f t="shared" si="12"/>
        <v>0</v>
      </c>
      <c r="L113" s="118">
        <f t="shared" si="13"/>
        <v>0</v>
      </c>
      <c r="M113" s="314">
        <f t="shared" si="10"/>
        <v>0</v>
      </c>
      <c r="P113" s="72"/>
      <c r="Q113" s="72"/>
    </row>
    <row r="114" spans="2:17" s="76" customFormat="1" ht="22.75" customHeight="1" x14ac:dyDescent="0.3">
      <c r="B114" s="120">
        <v>43110</v>
      </c>
      <c r="C114" s="119" t="s">
        <v>2102</v>
      </c>
      <c r="D114" s="108" t="s">
        <v>1031</v>
      </c>
      <c r="E114" s="425">
        <v>2</v>
      </c>
      <c r="F114" s="426"/>
      <c r="G114" s="109">
        <v>36.909999999999997</v>
      </c>
      <c r="H114" s="110">
        <f t="shared" si="14"/>
        <v>73.819999999999993</v>
      </c>
      <c r="I114" s="317"/>
      <c r="J114" s="289">
        <f>'BM 03 - RANIERI'!J114+'BM 04 - Ranieri'!I114</f>
        <v>0</v>
      </c>
      <c r="K114" s="117">
        <f t="shared" si="12"/>
        <v>0</v>
      </c>
      <c r="L114" s="118">
        <f t="shared" si="13"/>
        <v>0</v>
      </c>
      <c r="M114" s="314">
        <f t="shared" si="10"/>
        <v>0</v>
      </c>
      <c r="P114" s="72"/>
      <c r="Q114" s="72"/>
    </row>
    <row r="115" spans="2:17" s="76" customFormat="1" ht="28.25" customHeight="1" x14ac:dyDescent="0.3">
      <c r="B115" s="120">
        <v>43475</v>
      </c>
      <c r="C115" s="119" t="s">
        <v>2103</v>
      </c>
      <c r="D115" s="108" t="s">
        <v>87</v>
      </c>
      <c r="E115" s="425">
        <v>586.6</v>
      </c>
      <c r="F115" s="426"/>
      <c r="G115" s="109">
        <v>11.44</v>
      </c>
      <c r="H115" s="110">
        <f t="shared" si="14"/>
        <v>6710.7039999999997</v>
      </c>
      <c r="I115" s="317"/>
      <c r="J115" s="289">
        <f>'BM 03 - RANIERI'!J115+'BM 04 - Ranieri'!I115</f>
        <v>0</v>
      </c>
      <c r="K115" s="117">
        <f t="shared" si="12"/>
        <v>0</v>
      </c>
      <c r="L115" s="118">
        <f t="shared" si="13"/>
        <v>0</v>
      </c>
      <c r="M115" s="314">
        <f t="shared" si="10"/>
        <v>0</v>
      </c>
      <c r="P115" s="72"/>
      <c r="Q115" s="72"/>
    </row>
    <row r="116" spans="2:17" s="76" customFormat="1" ht="29.4" customHeight="1" x14ac:dyDescent="0.3">
      <c r="B116" s="120">
        <v>43840</v>
      </c>
      <c r="C116" s="119" t="s">
        <v>2104</v>
      </c>
      <c r="D116" s="108" t="s">
        <v>87</v>
      </c>
      <c r="E116" s="425">
        <v>18.2</v>
      </c>
      <c r="F116" s="426"/>
      <c r="G116" s="109">
        <v>10.38</v>
      </c>
      <c r="H116" s="110">
        <f t="shared" si="14"/>
        <v>188.916</v>
      </c>
      <c r="I116" s="317"/>
      <c r="J116" s="289">
        <f>'BM 03 - RANIERI'!J116+'BM 04 - Ranieri'!I116</f>
        <v>0</v>
      </c>
      <c r="K116" s="117">
        <f t="shared" si="12"/>
        <v>0</v>
      </c>
      <c r="L116" s="118">
        <f t="shared" si="13"/>
        <v>0</v>
      </c>
      <c r="M116" s="314">
        <f t="shared" si="10"/>
        <v>0</v>
      </c>
      <c r="P116" s="72"/>
      <c r="Q116" s="72"/>
    </row>
    <row r="117" spans="2:17" s="76" customFormat="1" ht="27.65" customHeight="1" x14ac:dyDescent="0.3">
      <c r="B117" s="120">
        <v>44206</v>
      </c>
      <c r="C117" s="119" t="s">
        <v>2105</v>
      </c>
      <c r="D117" s="108" t="s">
        <v>87</v>
      </c>
      <c r="E117" s="425">
        <v>32.6</v>
      </c>
      <c r="F117" s="426"/>
      <c r="G117" s="109">
        <v>21.08</v>
      </c>
      <c r="H117" s="110">
        <f t="shared" si="14"/>
        <v>687.20799999999997</v>
      </c>
      <c r="I117" s="317"/>
      <c r="J117" s="289">
        <f>'BM 03 - RANIERI'!J117+'BM 04 - Ranieri'!I117</f>
        <v>0</v>
      </c>
      <c r="K117" s="117">
        <f t="shared" si="12"/>
        <v>0</v>
      </c>
      <c r="L117" s="118">
        <f t="shared" si="13"/>
        <v>0</v>
      </c>
      <c r="M117" s="314">
        <f t="shared" si="10"/>
        <v>0</v>
      </c>
      <c r="P117" s="72"/>
      <c r="Q117" s="72"/>
    </row>
    <row r="118" spans="2:17" s="76" customFormat="1" ht="31.25" customHeight="1" x14ac:dyDescent="0.3">
      <c r="B118" s="120">
        <v>44571</v>
      </c>
      <c r="C118" s="119" t="s">
        <v>2106</v>
      </c>
      <c r="D118" s="108" t="s">
        <v>87</v>
      </c>
      <c r="E118" s="425">
        <v>3.91</v>
      </c>
      <c r="F118" s="426"/>
      <c r="G118" s="109">
        <v>32.64</v>
      </c>
      <c r="H118" s="110">
        <f t="shared" si="14"/>
        <v>127.62240000000001</v>
      </c>
      <c r="I118" s="317"/>
      <c r="J118" s="289">
        <f>'BM 03 - RANIERI'!J118+'BM 04 - Ranieri'!I118</f>
        <v>0</v>
      </c>
      <c r="K118" s="117">
        <f t="shared" si="12"/>
        <v>0</v>
      </c>
      <c r="L118" s="118">
        <f t="shared" si="13"/>
        <v>0</v>
      </c>
      <c r="M118" s="314">
        <f t="shared" si="10"/>
        <v>0</v>
      </c>
      <c r="P118" s="72"/>
      <c r="Q118" s="72"/>
    </row>
    <row r="119" spans="2:17" s="76" customFormat="1" ht="31.25" customHeight="1" x14ac:dyDescent="0.3">
      <c r="B119" s="120">
        <v>44936</v>
      </c>
      <c r="C119" s="119" t="s">
        <v>2107</v>
      </c>
      <c r="D119" s="108" t="s">
        <v>87</v>
      </c>
      <c r="E119" s="425">
        <v>1</v>
      </c>
      <c r="F119" s="426"/>
      <c r="G119" s="109">
        <v>10.91</v>
      </c>
      <c r="H119" s="110">
        <f t="shared" si="14"/>
        <v>10.91</v>
      </c>
      <c r="I119" s="317"/>
      <c r="J119" s="289">
        <f>'BM 03 - RANIERI'!J119+'BM 04 - Ranieri'!I119</f>
        <v>0</v>
      </c>
      <c r="K119" s="117">
        <f t="shared" si="12"/>
        <v>0</v>
      </c>
      <c r="L119" s="118">
        <f t="shared" si="13"/>
        <v>0</v>
      </c>
      <c r="M119" s="314">
        <f t="shared" si="10"/>
        <v>0</v>
      </c>
      <c r="P119" s="72"/>
      <c r="Q119" s="72"/>
    </row>
    <row r="120" spans="2:17" ht="31.25" customHeight="1" x14ac:dyDescent="0.3">
      <c r="B120" s="120">
        <v>45301</v>
      </c>
      <c r="C120" s="119" t="s">
        <v>2108</v>
      </c>
      <c r="D120" s="108" t="s">
        <v>1031</v>
      </c>
      <c r="E120" s="425">
        <v>17</v>
      </c>
      <c r="F120" s="426"/>
      <c r="G120" s="109">
        <v>115.4</v>
      </c>
      <c r="H120" s="110">
        <f t="shared" si="14"/>
        <v>1961.8000000000002</v>
      </c>
      <c r="I120" s="317"/>
      <c r="J120" s="289">
        <f>'BM 03 - RANIERI'!J120+'BM 04 - Ranieri'!I120</f>
        <v>0</v>
      </c>
      <c r="K120" s="117">
        <f t="shared" si="12"/>
        <v>0</v>
      </c>
      <c r="L120" s="118">
        <f t="shared" si="13"/>
        <v>0</v>
      </c>
      <c r="M120" s="314">
        <f t="shared" si="10"/>
        <v>0</v>
      </c>
    </row>
    <row r="121" spans="2:17" ht="25.75" customHeight="1" x14ac:dyDescent="0.3">
      <c r="B121" s="120">
        <v>45667</v>
      </c>
      <c r="C121" s="119" t="s">
        <v>2109</v>
      </c>
      <c r="D121" s="108" t="s">
        <v>1031</v>
      </c>
      <c r="E121" s="425">
        <v>45</v>
      </c>
      <c r="F121" s="426"/>
      <c r="G121" s="109">
        <v>39.58</v>
      </c>
      <c r="H121" s="110">
        <f t="shared" si="14"/>
        <v>1781.1</v>
      </c>
      <c r="I121" s="317"/>
      <c r="J121" s="289">
        <f>'BM 03 - RANIERI'!J121+'BM 04 - Ranieri'!I121</f>
        <v>0</v>
      </c>
      <c r="K121" s="117">
        <f t="shared" si="12"/>
        <v>0</v>
      </c>
      <c r="L121" s="118">
        <f t="shared" si="13"/>
        <v>0</v>
      </c>
      <c r="M121" s="314">
        <f t="shared" si="10"/>
        <v>0</v>
      </c>
    </row>
    <row r="122" spans="2:17" ht="31.25" customHeight="1" x14ac:dyDescent="0.3">
      <c r="B122" s="120">
        <v>46032</v>
      </c>
      <c r="C122" s="119" t="s">
        <v>2110</v>
      </c>
      <c r="D122" s="108" t="s">
        <v>1031</v>
      </c>
      <c r="E122" s="425">
        <v>1</v>
      </c>
      <c r="F122" s="426"/>
      <c r="G122" s="109">
        <v>1901.96</v>
      </c>
      <c r="H122" s="110">
        <f t="shared" si="14"/>
        <v>1901.96</v>
      </c>
      <c r="I122" s="317"/>
      <c r="J122" s="289">
        <f>'BM 03 - RANIERI'!J122+'BM 04 - Ranieri'!I122</f>
        <v>0</v>
      </c>
      <c r="K122" s="117">
        <f t="shared" si="12"/>
        <v>0</v>
      </c>
      <c r="L122" s="118">
        <f t="shared" si="13"/>
        <v>0</v>
      </c>
      <c r="M122" s="314">
        <f t="shared" si="10"/>
        <v>0</v>
      </c>
    </row>
    <row r="123" spans="2:17" ht="19.5" customHeight="1" x14ac:dyDescent="0.3">
      <c r="B123" s="139">
        <v>46397</v>
      </c>
      <c r="C123" s="107" t="s">
        <v>2111</v>
      </c>
      <c r="D123" s="108" t="s">
        <v>1031</v>
      </c>
      <c r="E123" s="425">
        <v>1</v>
      </c>
      <c r="F123" s="426"/>
      <c r="G123" s="109">
        <v>1117.45</v>
      </c>
      <c r="H123" s="110">
        <f t="shared" si="14"/>
        <v>1117.45</v>
      </c>
      <c r="I123" s="317"/>
      <c r="J123" s="289">
        <f>'BM 03 - RANIERI'!J123+'BM 04 - Ranieri'!I123</f>
        <v>0</v>
      </c>
      <c r="K123" s="117">
        <f t="shared" si="12"/>
        <v>0</v>
      </c>
      <c r="L123" s="118">
        <f t="shared" si="13"/>
        <v>0</v>
      </c>
      <c r="M123" s="314">
        <f t="shared" si="10"/>
        <v>0</v>
      </c>
    </row>
    <row r="124" spans="2:17" ht="30" customHeight="1" x14ac:dyDescent="0.3">
      <c r="B124" s="139">
        <v>46762</v>
      </c>
      <c r="C124" s="119" t="s">
        <v>2112</v>
      </c>
      <c r="D124" s="108" t="s">
        <v>1031</v>
      </c>
      <c r="E124" s="425">
        <v>3</v>
      </c>
      <c r="F124" s="426"/>
      <c r="G124" s="109">
        <v>461.75</v>
      </c>
      <c r="H124" s="110">
        <f t="shared" si="14"/>
        <v>1385.25</v>
      </c>
      <c r="I124" s="317"/>
      <c r="J124" s="289">
        <f>'BM 03 - RANIERI'!J124+'BM 04 - Ranieri'!I124</f>
        <v>0</v>
      </c>
      <c r="K124" s="117">
        <f t="shared" si="12"/>
        <v>0</v>
      </c>
      <c r="L124" s="118">
        <f t="shared" si="13"/>
        <v>0</v>
      </c>
      <c r="M124" s="314">
        <f t="shared" si="10"/>
        <v>0</v>
      </c>
    </row>
    <row r="125" spans="2:17" s="90" customFormat="1" ht="9" customHeight="1" x14ac:dyDescent="0.3">
      <c r="B125" s="135" t="s">
        <v>112</v>
      </c>
      <c r="C125" s="122" t="s">
        <v>2113</v>
      </c>
      <c r="D125" s="123"/>
      <c r="E125" s="457"/>
      <c r="F125" s="458"/>
      <c r="G125" s="124"/>
      <c r="H125" s="125">
        <f>H126+H127+H128+H129+H130+H131+H132+H133</f>
        <v>253598.34640000001</v>
      </c>
      <c r="I125" s="290"/>
      <c r="J125" s="126"/>
      <c r="K125" s="126"/>
      <c r="L125" s="126"/>
      <c r="M125" s="314"/>
      <c r="N125" s="76"/>
      <c r="O125" s="76"/>
    </row>
    <row r="126" spans="2:17" ht="19.5" customHeight="1" x14ac:dyDescent="0.3">
      <c r="B126" s="106" t="s">
        <v>2114</v>
      </c>
      <c r="C126" s="119" t="s">
        <v>2115</v>
      </c>
      <c r="D126" s="108" t="s">
        <v>101</v>
      </c>
      <c r="E126" s="425">
        <v>34.950000000000003</v>
      </c>
      <c r="F126" s="426"/>
      <c r="G126" s="109">
        <v>635</v>
      </c>
      <c r="H126" s="110">
        <f t="shared" ref="H126:H133" si="15">G126*E126</f>
        <v>22193.25</v>
      </c>
      <c r="I126" s="317"/>
      <c r="J126" s="289">
        <f>'BM 03 - RANIERI'!J126+'BM 04 - Ranieri'!I126</f>
        <v>0</v>
      </c>
      <c r="K126" s="117">
        <f t="shared" si="12"/>
        <v>0</v>
      </c>
      <c r="L126" s="118">
        <f t="shared" si="13"/>
        <v>0</v>
      </c>
      <c r="M126" s="314">
        <f t="shared" si="10"/>
        <v>0</v>
      </c>
    </row>
    <row r="127" spans="2:17" ht="45" customHeight="1" x14ac:dyDescent="0.3">
      <c r="B127" s="115" t="s">
        <v>2116</v>
      </c>
      <c r="C127" s="119" t="s">
        <v>2117</v>
      </c>
      <c r="D127" s="108" t="s">
        <v>47</v>
      </c>
      <c r="E127" s="425">
        <v>698.86</v>
      </c>
      <c r="F127" s="426"/>
      <c r="G127" s="109">
        <v>44</v>
      </c>
      <c r="H127" s="110">
        <f t="shared" si="15"/>
        <v>30749.84</v>
      </c>
      <c r="I127" s="317"/>
      <c r="J127" s="289">
        <f>'BM 03 - RANIERI'!J127+'BM 04 - Ranieri'!I127</f>
        <v>0</v>
      </c>
      <c r="K127" s="117">
        <f t="shared" si="12"/>
        <v>0</v>
      </c>
      <c r="L127" s="118">
        <f t="shared" si="13"/>
        <v>0</v>
      </c>
      <c r="M127" s="314">
        <f t="shared" si="10"/>
        <v>0</v>
      </c>
    </row>
    <row r="128" spans="2:17" ht="33.5" customHeight="1" x14ac:dyDescent="0.3">
      <c r="B128" s="106" t="s">
        <v>2118</v>
      </c>
      <c r="C128" s="119" t="s">
        <v>2119</v>
      </c>
      <c r="D128" s="108" t="s">
        <v>47</v>
      </c>
      <c r="E128" s="425">
        <v>542.02</v>
      </c>
      <c r="F128" s="426"/>
      <c r="G128" s="109">
        <v>174</v>
      </c>
      <c r="H128" s="110">
        <f t="shared" si="15"/>
        <v>94311.48</v>
      </c>
      <c r="I128" s="317"/>
      <c r="J128" s="289">
        <f>'BM 03 - RANIERI'!J128+'BM 04 - Ranieri'!I128</f>
        <v>0</v>
      </c>
      <c r="K128" s="117">
        <f t="shared" si="12"/>
        <v>0</v>
      </c>
      <c r="L128" s="118">
        <f t="shared" si="13"/>
        <v>0</v>
      </c>
      <c r="M128" s="314">
        <f t="shared" si="10"/>
        <v>0</v>
      </c>
    </row>
    <row r="129" spans="2:15" ht="33.5" customHeight="1" x14ac:dyDescent="0.3">
      <c r="B129" s="106" t="s">
        <v>2120</v>
      </c>
      <c r="C129" s="119" t="s">
        <v>2070</v>
      </c>
      <c r="D129" s="108" t="s">
        <v>47</v>
      </c>
      <c r="E129" s="425">
        <v>156.84</v>
      </c>
      <c r="F129" s="426"/>
      <c r="G129" s="109">
        <v>310</v>
      </c>
      <c r="H129" s="110">
        <f t="shared" si="15"/>
        <v>48620.4</v>
      </c>
      <c r="I129" s="317"/>
      <c r="J129" s="289">
        <f>'BM 03 - RANIERI'!J129+'BM 04 - Ranieri'!I129</f>
        <v>0</v>
      </c>
      <c r="K129" s="117">
        <f t="shared" si="12"/>
        <v>0</v>
      </c>
      <c r="L129" s="118">
        <f t="shared" si="13"/>
        <v>0</v>
      </c>
      <c r="M129" s="314">
        <f t="shared" si="10"/>
        <v>0</v>
      </c>
    </row>
    <row r="130" spans="2:15" ht="33.25" customHeight="1" x14ac:dyDescent="0.3">
      <c r="B130" s="106" t="s">
        <v>2121</v>
      </c>
      <c r="C130" s="119" t="s">
        <v>2122</v>
      </c>
      <c r="D130" s="108" t="s">
        <v>47</v>
      </c>
      <c r="E130" s="425">
        <v>537</v>
      </c>
      <c r="F130" s="426"/>
      <c r="G130" s="109">
        <v>60.1</v>
      </c>
      <c r="H130" s="110">
        <f t="shared" si="15"/>
        <v>32273.7</v>
      </c>
      <c r="I130" s="317"/>
      <c r="J130" s="289">
        <f>'BM 03 - RANIERI'!J130+'BM 04 - Ranieri'!I130</f>
        <v>0</v>
      </c>
      <c r="K130" s="117">
        <f t="shared" si="12"/>
        <v>0</v>
      </c>
      <c r="L130" s="118">
        <f t="shared" si="13"/>
        <v>0</v>
      </c>
      <c r="M130" s="314">
        <f t="shared" si="10"/>
        <v>0</v>
      </c>
    </row>
    <row r="131" spans="2:15" ht="39" customHeight="1" x14ac:dyDescent="0.3">
      <c r="B131" s="106" t="s">
        <v>2123</v>
      </c>
      <c r="C131" s="107" t="s">
        <v>2124</v>
      </c>
      <c r="D131" s="108" t="s">
        <v>87</v>
      </c>
      <c r="E131" s="425">
        <v>211.06</v>
      </c>
      <c r="F131" s="426"/>
      <c r="G131" s="109">
        <v>51.44</v>
      </c>
      <c r="H131" s="110">
        <f t="shared" si="15"/>
        <v>10856.9264</v>
      </c>
      <c r="I131" s="317"/>
      <c r="J131" s="289">
        <f>'BM 03 - RANIERI'!J131+'BM 04 - Ranieri'!I131</f>
        <v>0</v>
      </c>
      <c r="K131" s="117">
        <f t="shared" si="12"/>
        <v>0</v>
      </c>
      <c r="L131" s="118">
        <f t="shared" si="13"/>
        <v>0</v>
      </c>
      <c r="M131" s="314">
        <f t="shared" si="10"/>
        <v>0</v>
      </c>
    </row>
    <row r="132" spans="2:15" ht="37.25" customHeight="1" x14ac:dyDescent="0.3">
      <c r="B132" s="106" t="s">
        <v>2125</v>
      </c>
      <c r="C132" s="107" t="s">
        <v>2124</v>
      </c>
      <c r="D132" s="108" t="s">
        <v>87</v>
      </c>
      <c r="E132" s="425">
        <v>31.6</v>
      </c>
      <c r="F132" s="426"/>
      <c r="G132" s="109">
        <v>51</v>
      </c>
      <c r="H132" s="110">
        <f t="shared" si="15"/>
        <v>1611.6000000000001</v>
      </c>
      <c r="I132" s="317"/>
      <c r="J132" s="289">
        <f>'BM 03 - RANIERI'!J132+'BM 04 - Ranieri'!I132</f>
        <v>0</v>
      </c>
      <c r="K132" s="117">
        <f t="shared" si="12"/>
        <v>0</v>
      </c>
      <c r="L132" s="118">
        <f t="shared" si="13"/>
        <v>0</v>
      </c>
      <c r="M132" s="314">
        <f t="shared" si="10"/>
        <v>0</v>
      </c>
    </row>
    <row r="133" spans="2:15" ht="30" customHeight="1" x14ac:dyDescent="0.3">
      <c r="B133" s="106" t="s">
        <v>2126</v>
      </c>
      <c r="C133" s="119" t="s">
        <v>2127</v>
      </c>
      <c r="D133" s="108" t="s">
        <v>47</v>
      </c>
      <c r="E133" s="425">
        <v>190.2</v>
      </c>
      <c r="F133" s="426"/>
      <c r="G133" s="109">
        <v>68.25</v>
      </c>
      <c r="H133" s="110">
        <f t="shared" si="15"/>
        <v>12981.15</v>
      </c>
      <c r="I133" s="317"/>
      <c r="J133" s="289">
        <f>'BM 03 - RANIERI'!J133+'BM 04 - Ranieri'!I133</f>
        <v>0</v>
      </c>
      <c r="K133" s="117">
        <f t="shared" si="12"/>
        <v>0</v>
      </c>
      <c r="L133" s="118">
        <f t="shared" si="13"/>
        <v>0</v>
      </c>
      <c r="M133" s="314">
        <f t="shared" si="10"/>
        <v>0</v>
      </c>
    </row>
    <row r="134" spans="2:15" s="90" customFormat="1" ht="11.75" customHeight="1" x14ac:dyDescent="0.3">
      <c r="B134" s="135" t="s">
        <v>1381</v>
      </c>
      <c r="C134" s="122" t="s">
        <v>2128</v>
      </c>
      <c r="D134" s="123"/>
      <c r="E134" s="457"/>
      <c r="F134" s="458"/>
      <c r="G134" s="124"/>
      <c r="H134" s="125">
        <f>H135+H136+H137+H138+H139+H140+H141+H142+H143+H144+H145</f>
        <v>137519.22820000001</v>
      </c>
      <c r="I134" s="290"/>
      <c r="J134" s="126"/>
      <c r="K134" s="126"/>
      <c r="L134" s="126"/>
      <c r="M134" s="314"/>
      <c r="N134" s="76"/>
      <c r="O134" s="76"/>
    </row>
    <row r="135" spans="2:15" ht="35.25" customHeight="1" x14ac:dyDescent="0.3">
      <c r="B135" s="106" t="s">
        <v>2129</v>
      </c>
      <c r="C135" s="107" t="s">
        <v>2130</v>
      </c>
      <c r="D135" s="108" t="s">
        <v>47</v>
      </c>
      <c r="E135" s="425">
        <v>220.02</v>
      </c>
      <c r="F135" s="426"/>
      <c r="G135" s="109">
        <v>66.5</v>
      </c>
      <c r="H135" s="110">
        <f t="shared" ref="H135:H145" si="16">G135*E135</f>
        <v>14631.33</v>
      </c>
      <c r="I135" s="317"/>
      <c r="J135" s="289">
        <f>'BM 03 - RANIERI'!J135+'BM 04 - Ranieri'!I135</f>
        <v>0</v>
      </c>
      <c r="K135" s="117">
        <f t="shared" si="12"/>
        <v>0</v>
      </c>
      <c r="L135" s="118">
        <f t="shared" si="13"/>
        <v>0</v>
      </c>
      <c r="M135" s="314">
        <f t="shared" si="10"/>
        <v>0</v>
      </c>
    </row>
    <row r="136" spans="2:15" ht="35.25" customHeight="1" x14ac:dyDescent="0.3">
      <c r="B136" s="106" t="s">
        <v>2131</v>
      </c>
      <c r="C136" s="119" t="s">
        <v>2132</v>
      </c>
      <c r="D136" s="108" t="s">
        <v>47</v>
      </c>
      <c r="E136" s="425">
        <v>107.02</v>
      </c>
      <c r="F136" s="426"/>
      <c r="G136" s="109">
        <v>112.45</v>
      </c>
      <c r="H136" s="110">
        <f t="shared" si="16"/>
        <v>12034.398999999999</v>
      </c>
      <c r="I136" s="317"/>
      <c r="J136" s="289">
        <f>'BM 03 - RANIERI'!J136+'BM 04 - Ranieri'!I136</f>
        <v>0</v>
      </c>
      <c r="K136" s="117">
        <f t="shared" si="12"/>
        <v>0</v>
      </c>
      <c r="L136" s="118">
        <f t="shared" si="13"/>
        <v>0</v>
      </c>
      <c r="M136" s="314">
        <f t="shared" si="10"/>
        <v>0</v>
      </c>
    </row>
    <row r="137" spans="2:15" ht="25.75" customHeight="1" x14ac:dyDescent="0.3">
      <c r="B137" s="106" t="s">
        <v>2133</v>
      </c>
      <c r="C137" s="119" t="s">
        <v>2134</v>
      </c>
      <c r="D137" s="108" t="s">
        <v>47</v>
      </c>
      <c r="E137" s="425">
        <v>107.02</v>
      </c>
      <c r="F137" s="426"/>
      <c r="G137" s="109">
        <v>50.68</v>
      </c>
      <c r="H137" s="110">
        <f t="shared" si="16"/>
        <v>5423.7735999999995</v>
      </c>
      <c r="I137" s="317"/>
      <c r="J137" s="289">
        <f>'BM 03 - RANIERI'!J137+'BM 04 - Ranieri'!I137</f>
        <v>0</v>
      </c>
      <c r="K137" s="117">
        <f t="shared" si="12"/>
        <v>0</v>
      </c>
      <c r="L137" s="118">
        <f t="shared" si="13"/>
        <v>0</v>
      </c>
      <c r="M137" s="314">
        <f t="shared" si="10"/>
        <v>0</v>
      </c>
    </row>
    <row r="138" spans="2:15" ht="35.25" customHeight="1" x14ac:dyDescent="0.3">
      <c r="B138" s="106" t="s">
        <v>2135</v>
      </c>
      <c r="C138" s="107" t="s">
        <v>2136</v>
      </c>
      <c r="D138" s="108" t="s">
        <v>1031</v>
      </c>
      <c r="E138" s="425">
        <v>5</v>
      </c>
      <c r="F138" s="426"/>
      <c r="G138" s="109">
        <v>2554.9899999999998</v>
      </c>
      <c r="H138" s="110">
        <f t="shared" si="16"/>
        <v>12774.949999999999</v>
      </c>
      <c r="I138" s="317"/>
      <c r="J138" s="289">
        <f>'BM 03 - RANIERI'!J138+'BM 04 - Ranieri'!I138</f>
        <v>0</v>
      </c>
      <c r="K138" s="117">
        <f t="shared" si="12"/>
        <v>0</v>
      </c>
      <c r="L138" s="118">
        <f t="shared" si="13"/>
        <v>0</v>
      </c>
      <c r="M138" s="314">
        <f t="shared" si="10"/>
        <v>0</v>
      </c>
    </row>
    <row r="139" spans="2:15" ht="35.25" customHeight="1" x14ac:dyDescent="0.3">
      <c r="B139" s="106" t="s">
        <v>2137</v>
      </c>
      <c r="C139" s="107" t="s">
        <v>2138</v>
      </c>
      <c r="D139" s="108" t="s">
        <v>1031</v>
      </c>
      <c r="E139" s="425">
        <v>9</v>
      </c>
      <c r="F139" s="426"/>
      <c r="G139" s="109">
        <v>2430.5500000000002</v>
      </c>
      <c r="H139" s="110">
        <f t="shared" si="16"/>
        <v>21874.95</v>
      </c>
      <c r="I139" s="317"/>
      <c r="J139" s="289">
        <f>'BM 03 - RANIERI'!J139+'BM 04 - Ranieri'!I139</f>
        <v>0</v>
      </c>
      <c r="K139" s="117">
        <f t="shared" si="12"/>
        <v>0</v>
      </c>
      <c r="L139" s="118">
        <f t="shared" si="13"/>
        <v>0</v>
      </c>
      <c r="M139" s="314">
        <f t="shared" si="10"/>
        <v>0</v>
      </c>
    </row>
    <row r="140" spans="2:15" ht="35.25" customHeight="1" x14ac:dyDescent="0.3">
      <c r="B140" s="106" t="s">
        <v>2139</v>
      </c>
      <c r="C140" s="107" t="s">
        <v>2140</v>
      </c>
      <c r="D140" s="108" t="s">
        <v>47</v>
      </c>
      <c r="E140" s="425">
        <v>220.02</v>
      </c>
      <c r="F140" s="426"/>
      <c r="G140" s="109">
        <v>16.100000000000001</v>
      </c>
      <c r="H140" s="110">
        <f t="shared" si="16"/>
        <v>3542.3220000000006</v>
      </c>
      <c r="I140" s="317"/>
      <c r="J140" s="289">
        <f>'BM 03 - RANIERI'!J140+'BM 04 - Ranieri'!I140</f>
        <v>0</v>
      </c>
      <c r="K140" s="117">
        <f t="shared" si="12"/>
        <v>0</v>
      </c>
      <c r="L140" s="118">
        <f t="shared" si="13"/>
        <v>0</v>
      </c>
      <c r="M140" s="314">
        <f t="shared" si="10"/>
        <v>0</v>
      </c>
    </row>
    <row r="141" spans="2:15" ht="29.4" customHeight="1" x14ac:dyDescent="0.3">
      <c r="B141" s="106" t="s">
        <v>2141</v>
      </c>
      <c r="C141" s="119" t="s">
        <v>2142</v>
      </c>
      <c r="D141" s="108" t="s">
        <v>87</v>
      </c>
      <c r="E141" s="425">
        <v>91.35</v>
      </c>
      <c r="F141" s="426"/>
      <c r="G141" s="109">
        <v>96.89</v>
      </c>
      <c r="H141" s="110">
        <f t="shared" si="16"/>
        <v>8850.9014999999999</v>
      </c>
      <c r="I141" s="317"/>
      <c r="J141" s="289">
        <f>'BM 03 - RANIERI'!J141+'BM 04 - Ranieri'!I141</f>
        <v>0</v>
      </c>
      <c r="K141" s="117">
        <f t="shared" si="12"/>
        <v>0</v>
      </c>
      <c r="L141" s="118">
        <f t="shared" si="13"/>
        <v>0</v>
      </c>
      <c r="M141" s="314">
        <f t="shared" si="10"/>
        <v>0</v>
      </c>
    </row>
    <row r="142" spans="2:15" ht="28.75" customHeight="1" x14ac:dyDescent="0.3">
      <c r="B142" s="106" t="s">
        <v>2143</v>
      </c>
      <c r="C142" s="119" t="s">
        <v>2144</v>
      </c>
      <c r="D142" s="108" t="s">
        <v>87</v>
      </c>
      <c r="E142" s="425">
        <v>37.75</v>
      </c>
      <c r="F142" s="426"/>
      <c r="G142" s="109">
        <v>185.65</v>
      </c>
      <c r="H142" s="110">
        <f t="shared" si="16"/>
        <v>7008.2875000000004</v>
      </c>
      <c r="I142" s="317"/>
      <c r="J142" s="289">
        <f>'BM 03 - RANIERI'!J142+'BM 04 - Ranieri'!I142</f>
        <v>0</v>
      </c>
      <c r="K142" s="117">
        <f t="shared" si="12"/>
        <v>0</v>
      </c>
      <c r="L142" s="118">
        <f t="shared" si="13"/>
        <v>0</v>
      </c>
      <c r="M142" s="314">
        <f t="shared" si="10"/>
        <v>0</v>
      </c>
    </row>
    <row r="143" spans="2:15" ht="19.25" customHeight="1" x14ac:dyDescent="0.3">
      <c r="B143" s="106" t="s">
        <v>2145</v>
      </c>
      <c r="C143" s="119" t="s">
        <v>2146</v>
      </c>
      <c r="D143" s="108" t="s">
        <v>47</v>
      </c>
      <c r="E143" s="425">
        <v>491.02</v>
      </c>
      <c r="F143" s="426"/>
      <c r="G143" s="109">
        <v>39.229999999999997</v>
      </c>
      <c r="H143" s="110">
        <f t="shared" si="16"/>
        <v>19262.714599999999</v>
      </c>
      <c r="I143" s="317"/>
      <c r="J143" s="289">
        <f>'BM 03 - RANIERI'!J143+'BM 04 - Ranieri'!I143</f>
        <v>0</v>
      </c>
      <c r="K143" s="117">
        <f t="shared" si="12"/>
        <v>0</v>
      </c>
      <c r="L143" s="118">
        <f t="shared" si="13"/>
        <v>0</v>
      </c>
      <c r="M143" s="314">
        <f t="shared" si="10"/>
        <v>0</v>
      </c>
    </row>
    <row r="144" spans="2:15" ht="24" customHeight="1" x14ac:dyDescent="0.3">
      <c r="B144" s="139">
        <v>40190</v>
      </c>
      <c r="C144" s="119" t="s">
        <v>2147</v>
      </c>
      <c r="D144" s="108" t="s">
        <v>47</v>
      </c>
      <c r="E144" s="425">
        <v>90</v>
      </c>
      <c r="F144" s="426"/>
      <c r="G144" s="109">
        <v>290</v>
      </c>
      <c r="H144" s="110">
        <f t="shared" si="16"/>
        <v>26100</v>
      </c>
      <c r="I144" s="317"/>
      <c r="J144" s="289">
        <f>'BM 03 - RANIERI'!J144+'BM 04 - Ranieri'!I144</f>
        <v>0</v>
      </c>
      <c r="K144" s="117">
        <f t="shared" si="12"/>
        <v>0</v>
      </c>
      <c r="L144" s="118">
        <f t="shared" si="13"/>
        <v>0</v>
      </c>
      <c r="M144" s="314">
        <f t="shared" si="10"/>
        <v>0</v>
      </c>
    </row>
    <row r="145" spans="2:15" ht="35.25" customHeight="1" x14ac:dyDescent="0.3">
      <c r="B145" s="139">
        <v>40555</v>
      </c>
      <c r="C145" s="107" t="s">
        <v>2148</v>
      </c>
      <c r="D145" s="108" t="s">
        <v>47</v>
      </c>
      <c r="E145" s="425">
        <v>90</v>
      </c>
      <c r="F145" s="426"/>
      <c r="G145" s="109">
        <v>66.84</v>
      </c>
      <c r="H145" s="110">
        <f t="shared" si="16"/>
        <v>6015.6</v>
      </c>
      <c r="I145" s="317"/>
      <c r="J145" s="289">
        <f>'BM 03 - RANIERI'!J145+'BM 04 - Ranieri'!I145</f>
        <v>0</v>
      </c>
      <c r="K145" s="117">
        <f t="shared" si="12"/>
        <v>0</v>
      </c>
      <c r="L145" s="118">
        <f t="shared" si="13"/>
        <v>0</v>
      </c>
      <c r="M145" s="314">
        <f t="shared" ref="M145:M207" si="17">J145/E145</f>
        <v>0</v>
      </c>
    </row>
    <row r="146" spans="2:15" s="90" customFormat="1" ht="12.5" customHeight="1" x14ac:dyDescent="0.3">
      <c r="B146" s="135" t="s">
        <v>1473</v>
      </c>
      <c r="C146" s="122" t="s">
        <v>2149</v>
      </c>
      <c r="D146" s="123"/>
      <c r="E146" s="457"/>
      <c r="F146" s="458"/>
      <c r="G146" s="124"/>
      <c r="H146" s="125">
        <f>H147+H148+H149+H150+H151+H152+H153+H154+H155+H156+H157+H158+H159+H160+H161+H162+H163+H164+H165</f>
        <v>32699.764200000005</v>
      </c>
      <c r="I146" s="290"/>
      <c r="J146" s="126"/>
      <c r="K146" s="126"/>
      <c r="L146" s="126"/>
      <c r="M146" s="314"/>
      <c r="N146" s="76"/>
      <c r="O146" s="76"/>
    </row>
    <row r="147" spans="2:15" ht="35.25" customHeight="1" x14ac:dyDescent="0.3">
      <c r="B147" s="106" t="s">
        <v>2150</v>
      </c>
      <c r="C147" s="107" t="s">
        <v>2151</v>
      </c>
      <c r="D147" s="108" t="s">
        <v>87</v>
      </c>
      <c r="E147" s="425">
        <v>54.7</v>
      </c>
      <c r="F147" s="426"/>
      <c r="G147" s="109">
        <v>42.92</v>
      </c>
      <c r="H147" s="110">
        <f t="shared" ref="H147:H165" si="18">G147*E147</f>
        <v>2347.7240000000002</v>
      </c>
      <c r="I147" s="317"/>
      <c r="J147" s="289">
        <f>'BM 03 - RANIERI'!J147+'BM 04 - Ranieri'!I147</f>
        <v>0</v>
      </c>
      <c r="K147" s="117">
        <f t="shared" si="12"/>
        <v>0</v>
      </c>
      <c r="L147" s="118">
        <f t="shared" si="13"/>
        <v>0</v>
      </c>
      <c r="M147" s="314">
        <f t="shared" si="17"/>
        <v>0</v>
      </c>
    </row>
    <row r="148" spans="2:15" ht="35.25" customHeight="1" x14ac:dyDescent="0.3">
      <c r="B148" s="106" t="s">
        <v>2152</v>
      </c>
      <c r="C148" s="107" t="s">
        <v>2153</v>
      </c>
      <c r="D148" s="108" t="s">
        <v>87</v>
      </c>
      <c r="E148" s="425">
        <v>30.93</v>
      </c>
      <c r="F148" s="426"/>
      <c r="G148" s="109">
        <v>43.97</v>
      </c>
      <c r="H148" s="110">
        <f t="shared" si="18"/>
        <v>1359.9920999999999</v>
      </c>
      <c r="I148" s="317"/>
      <c r="J148" s="289">
        <f>'BM 03 - RANIERI'!J148+'BM 04 - Ranieri'!I148</f>
        <v>0</v>
      </c>
      <c r="K148" s="117">
        <f t="shared" si="12"/>
        <v>0</v>
      </c>
      <c r="L148" s="118">
        <f t="shared" si="13"/>
        <v>0</v>
      </c>
      <c r="M148" s="314">
        <f t="shared" si="17"/>
        <v>0</v>
      </c>
    </row>
    <row r="149" spans="2:15" ht="35.25" customHeight="1" x14ac:dyDescent="0.3">
      <c r="B149" s="106" t="s">
        <v>2154</v>
      </c>
      <c r="C149" s="107" t="s">
        <v>2155</v>
      </c>
      <c r="D149" s="108" t="s">
        <v>87</v>
      </c>
      <c r="E149" s="425">
        <v>41.34</v>
      </c>
      <c r="F149" s="426"/>
      <c r="G149" s="109">
        <v>31.73</v>
      </c>
      <c r="H149" s="110">
        <f t="shared" si="18"/>
        <v>1311.7182</v>
      </c>
      <c r="I149" s="317"/>
      <c r="J149" s="289">
        <f>'BM 03 - RANIERI'!J149+'BM 04 - Ranieri'!I149</f>
        <v>0</v>
      </c>
      <c r="K149" s="117">
        <f t="shared" si="12"/>
        <v>0</v>
      </c>
      <c r="L149" s="118">
        <f t="shared" si="13"/>
        <v>0</v>
      </c>
      <c r="M149" s="314">
        <f t="shared" si="17"/>
        <v>0</v>
      </c>
    </row>
    <row r="150" spans="2:15" ht="35.25" customHeight="1" x14ac:dyDescent="0.3">
      <c r="B150" s="106" t="s">
        <v>2156</v>
      </c>
      <c r="C150" s="107" t="s">
        <v>2157</v>
      </c>
      <c r="D150" s="108" t="s">
        <v>87</v>
      </c>
      <c r="E150" s="425">
        <v>10.57</v>
      </c>
      <c r="F150" s="426"/>
      <c r="G150" s="109">
        <v>41.09</v>
      </c>
      <c r="H150" s="110">
        <f t="shared" si="18"/>
        <v>434.32130000000006</v>
      </c>
      <c r="I150" s="317"/>
      <c r="J150" s="289">
        <f>'BM 03 - RANIERI'!J150+'BM 04 - Ranieri'!I150</f>
        <v>0</v>
      </c>
      <c r="K150" s="117">
        <f t="shared" si="12"/>
        <v>0</v>
      </c>
      <c r="L150" s="118">
        <f t="shared" si="13"/>
        <v>0</v>
      </c>
      <c r="M150" s="314">
        <f t="shared" si="17"/>
        <v>0</v>
      </c>
    </row>
    <row r="151" spans="2:15" ht="27.65" customHeight="1" x14ac:dyDescent="0.3">
      <c r="B151" s="106" t="s">
        <v>2158</v>
      </c>
      <c r="C151" s="119" t="s">
        <v>2159</v>
      </c>
      <c r="D151" s="108" t="s">
        <v>1031</v>
      </c>
      <c r="E151" s="425">
        <v>7</v>
      </c>
      <c r="F151" s="426"/>
      <c r="G151" s="109">
        <v>119.99</v>
      </c>
      <c r="H151" s="110">
        <f t="shared" si="18"/>
        <v>839.93</v>
      </c>
      <c r="I151" s="317"/>
      <c r="J151" s="289">
        <f>'BM 03 - RANIERI'!J151+'BM 04 - Ranieri'!I151</f>
        <v>0</v>
      </c>
      <c r="K151" s="117">
        <f t="shared" si="12"/>
        <v>0</v>
      </c>
      <c r="L151" s="118">
        <f t="shared" si="13"/>
        <v>0</v>
      </c>
      <c r="M151" s="314">
        <f t="shared" si="17"/>
        <v>0</v>
      </c>
    </row>
    <row r="152" spans="2:15" ht="19.75" customHeight="1" x14ac:dyDescent="0.3">
      <c r="B152" s="106" t="s">
        <v>2160</v>
      </c>
      <c r="C152" s="119" t="s">
        <v>2161</v>
      </c>
      <c r="D152" s="108" t="s">
        <v>1031</v>
      </c>
      <c r="E152" s="425">
        <v>5</v>
      </c>
      <c r="F152" s="426"/>
      <c r="G152" s="109">
        <v>35.94</v>
      </c>
      <c r="H152" s="110">
        <f t="shared" si="18"/>
        <v>179.7</v>
      </c>
      <c r="I152" s="317"/>
      <c r="J152" s="289">
        <f>'BM 03 - RANIERI'!J152+'BM 04 - Ranieri'!I152</f>
        <v>0</v>
      </c>
      <c r="K152" s="117">
        <f t="shared" si="12"/>
        <v>0</v>
      </c>
      <c r="L152" s="118">
        <f t="shared" si="13"/>
        <v>0</v>
      </c>
      <c r="M152" s="314">
        <f t="shared" si="17"/>
        <v>0</v>
      </c>
    </row>
    <row r="153" spans="2:15" ht="26.4" customHeight="1" x14ac:dyDescent="0.3">
      <c r="B153" s="106" t="s">
        <v>2162</v>
      </c>
      <c r="C153" s="119" t="s">
        <v>2163</v>
      </c>
      <c r="D153" s="108" t="s">
        <v>1031</v>
      </c>
      <c r="E153" s="425">
        <v>1</v>
      </c>
      <c r="F153" s="426"/>
      <c r="G153" s="109">
        <v>114.3</v>
      </c>
      <c r="H153" s="110">
        <f t="shared" si="18"/>
        <v>114.3</v>
      </c>
      <c r="I153" s="317"/>
      <c r="J153" s="289">
        <f>'BM 03 - RANIERI'!J153+'BM 04 - Ranieri'!I153</f>
        <v>0</v>
      </c>
      <c r="K153" s="117">
        <f t="shared" si="12"/>
        <v>0</v>
      </c>
      <c r="L153" s="118">
        <f t="shared" si="13"/>
        <v>0</v>
      </c>
      <c r="M153" s="314">
        <f t="shared" si="17"/>
        <v>0</v>
      </c>
    </row>
    <row r="154" spans="2:15" ht="23.4" customHeight="1" x14ac:dyDescent="0.3">
      <c r="B154" s="106" t="s">
        <v>2164</v>
      </c>
      <c r="C154" s="119" t="s">
        <v>2165</v>
      </c>
      <c r="D154" s="108" t="s">
        <v>1031</v>
      </c>
      <c r="E154" s="425">
        <v>5</v>
      </c>
      <c r="F154" s="426"/>
      <c r="G154" s="109">
        <v>890.58</v>
      </c>
      <c r="H154" s="110">
        <f t="shared" si="18"/>
        <v>4452.9000000000005</v>
      </c>
      <c r="I154" s="317"/>
      <c r="J154" s="289">
        <f>'BM 03 - RANIERI'!J154+'BM 04 - Ranieri'!I154</f>
        <v>0</v>
      </c>
      <c r="K154" s="117">
        <f t="shared" si="12"/>
        <v>0</v>
      </c>
      <c r="L154" s="118">
        <f t="shared" si="13"/>
        <v>0</v>
      </c>
      <c r="M154" s="314">
        <f t="shared" si="17"/>
        <v>0</v>
      </c>
    </row>
    <row r="155" spans="2:15" ht="24" customHeight="1" x14ac:dyDescent="0.3">
      <c r="B155" s="106" t="s">
        <v>2166</v>
      </c>
      <c r="C155" s="119" t="s">
        <v>2167</v>
      </c>
      <c r="D155" s="108" t="s">
        <v>1031</v>
      </c>
      <c r="E155" s="425">
        <v>5</v>
      </c>
      <c r="F155" s="426"/>
      <c r="G155" s="109">
        <v>56.16</v>
      </c>
      <c r="H155" s="110">
        <f t="shared" si="18"/>
        <v>280.79999999999995</v>
      </c>
      <c r="I155" s="317"/>
      <c r="J155" s="289">
        <f>'BM 03 - RANIERI'!J155+'BM 04 - Ranieri'!I155</f>
        <v>0</v>
      </c>
      <c r="K155" s="117">
        <f t="shared" ref="K155:K218" si="19">I155*G155</f>
        <v>0</v>
      </c>
      <c r="L155" s="118">
        <f t="shared" ref="L155:L218" si="20">J155*G155</f>
        <v>0</v>
      </c>
      <c r="M155" s="314">
        <f t="shared" si="17"/>
        <v>0</v>
      </c>
    </row>
    <row r="156" spans="2:15" ht="18" customHeight="1" x14ac:dyDescent="0.3">
      <c r="B156" s="139">
        <v>40191</v>
      </c>
      <c r="C156" s="119" t="s">
        <v>2168</v>
      </c>
      <c r="D156" s="108" t="s">
        <v>1031</v>
      </c>
      <c r="E156" s="425">
        <v>5</v>
      </c>
      <c r="F156" s="426"/>
      <c r="G156" s="109">
        <v>49.16</v>
      </c>
      <c r="H156" s="110">
        <f t="shared" si="18"/>
        <v>245.79999999999998</v>
      </c>
      <c r="I156" s="317"/>
      <c r="J156" s="289">
        <f>'BM 03 - RANIERI'!J156+'BM 04 - Ranieri'!I156</f>
        <v>0</v>
      </c>
      <c r="K156" s="117">
        <f t="shared" si="19"/>
        <v>0</v>
      </c>
      <c r="L156" s="118">
        <f t="shared" si="20"/>
        <v>0</v>
      </c>
      <c r="M156" s="314">
        <f t="shared" si="17"/>
        <v>0</v>
      </c>
    </row>
    <row r="157" spans="2:15" ht="30.65" customHeight="1" x14ac:dyDescent="0.3">
      <c r="B157" s="139">
        <v>40556</v>
      </c>
      <c r="C157" s="119" t="s">
        <v>2169</v>
      </c>
      <c r="D157" s="108" t="s">
        <v>1031</v>
      </c>
      <c r="E157" s="425">
        <v>1</v>
      </c>
      <c r="F157" s="426"/>
      <c r="G157" s="109">
        <v>589.79999999999995</v>
      </c>
      <c r="H157" s="110">
        <f t="shared" si="18"/>
        <v>589.79999999999995</v>
      </c>
      <c r="I157" s="317"/>
      <c r="J157" s="289">
        <f>'BM 03 - RANIERI'!J157+'BM 04 - Ranieri'!I157</f>
        <v>0</v>
      </c>
      <c r="K157" s="117">
        <f t="shared" si="19"/>
        <v>0</v>
      </c>
      <c r="L157" s="118">
        <f t="shared" si="20"/>
        <v>0</v>
      </c>
      <c r="M157" s="314">
        <f t="shared" si="17"/>
        <v>0</v>
      </c>
    </row>
    <row r="158" spans="2:15" ht="29.4" customHeight="1" x14ac:dyDescent="0.3">
      <c r="B158" s="139">
        <v>40921</v>
      </c>
      <c r="C158" s="119" t="s">
        <v>2170</v>
      </c>
      <c r="D158" s="108" t="s">
        <v>1031</v>
      </c>
      <c r="E158" s="425">
        <v>10</v>
      </c>
      <c r="F158" s="426"/>
      <c r="G158" s="109">
        <v>205</v>
      </c>
      <c r="H158" s="110">
        <f t="shared" si="18"/>
        <v>2050</v>
      </c>
      <c r="I158" s="317"/>
      <c r="J158" s="289">
        <f>'BM 03 - RANIERI'!J158+'BM 04 - Ranieri'!I158</f>
        <v>0</v>
      </c>
      <c r="K158" s="117">
        <f t="shared" si="19"/>
        <v>0</v>
      </c>
      <c r="L158" s="118">
        <f t="shared" si="20"/>
        <v>0</v>
      </c>
      <c r="M158" s="314">
        <f t="shared" si="17"/>
        <v>0</v>
      </c>
    </row>
    <row r="159" spans="2:15" ht="27.65" customHeight="1" x14ac:dyDescent="0.3">
      <c r="B159" s="139">
        <v>41287</v>
      </c>
      <c r="C159" s="119" t="s">
        <v>2171</v>
      </c>
      <c r="D159" s="108" t="s">
        <v>1031</v>
      </c>
      <c r="E159" s="425">
        <v>7</v>
      </c>
      <c r="F159" s="426"/>
      <c r="G159" s="109">
        <v>38.909999999999997</v>
      </c>
      <c r="H159" s="110">
        <f t="shared" si="18"/>
        <v>272.37</v>
      </c>
      <c r="I159" s="317"/>
      <c r="J159" s="289">
        <f>'BM 03 - RANIERI'!J159+'BM 04 - Ranieri'!I159</f>
        <v>0</v>
      </c>
      <c r="K159" s="117">
        <f t="shared" si="19"/>
        <v>0</v>
      </c>
      <c r="L159" s="118">
        <f t="shared" si="20"/>
        <v>0</v>
      </c>
      <c r="M159" s="314">
        <f t="shared" si="17"/>
        <v>0</v>
      </c>
    </row>
    <row r="160" spans="2:15" ht="35.25" customHeight="1" x14ac:dyDescent="0.3">
      <c r="B160" s="139">
        <v>41652</v>
      </c>
      <c r="C160" s="107" t="s">
        <v>2172</v>
      </c>
      <c r="D160" s="108" t="s">
        <v>87</v>
      </c>
      <c r="E160" s="425">
        <v>20.28</v>
      </c>
      <c r="F160" s="426"/>
      <c r="G160" s="109">
        <v>62.06</v>
      </c>
      <c r="H160" s="110">
        <f t="shared" si="18"/>
        <v>1258.5768</v>
      </c>
      <c r="I160" s="317"/>
      <c r="J160" s="289">
        <f>'BM 03 - RANIERI'!J160+'BM 04 - Ranieri'!I160</f>
        <v>0</v>
      </c>
      <c r="K160" s="117">
        <f t="shared" si="19"/>
        <v>0</v>
      </c>
      <c r="L160" s="118">
        <f t="shared" si="20"/>
        <v>0</v>
      </c>
      <c r="M160" s="314">
        <f t="shared" si="17"/>
        <v>0</v>
      </c>
    </row>
    <row r="161" spans="2:15" ht="35.25" customHeight="1" x14ac:dyDescent="0.3">
      <c r="B161" s="139">
        <v>42017</v>
      </c>
      <c r="C161" s="107" t="s">
        <v>2173</v>
      </c>
      <c r="D161" s="108" t="s">
        <v>87</v>
      </c>
      <c r="E161" s="425">
        <v>11.93</v>
      </c>
      <c r="F161" s="426"/>
      <c r="G161" s="109">
        <v>101.66</v>
      </c>
      <c r="H161" s="110">
        <f t="shared" si="18"/>
        <v>1212.8037999999999</v>
      </c>
      <c r="I161" s="317"/>
      <c r="J161" s="289">
        <f>'BM 03 - RANIERI'!J161+'BM 04 - Ranieri'!I161</f>
        <v>0</v>
      </c>
      <c r="K161" s="117">
        <f t="shared" si="19"/>
        <v>0</v>
      </c>
      <c r="L161" s="118">
        <f t="shared" si="20"/>
        <v>0</v>
      </c>
      <c r="M161" s="314">
        <f t="shared" si="17"/>
        <v>0</v>
      </c>
    </row>
    <row r="162" spans="2:15" ht="35.25" customHeight="1" x14ac:dyDescent="0.3">
      <c r="B162" s="139">
        <v>42382</v>
      </c>
      <c r="C162" s="107" t="s">
        <v>2174</v>
      </c>
      <c r="D162" s="108" t="s">
        <v>1031</v>
      </c>
      <c r="E162" s="425">
        <v>2</v>
      </c>
      <c r="F162" s="426"/>
      <c r="G162" s="109">
        <v>284.87</v>
      </c>
      <c r="H162" s="110">
        <f t="shared" si="18"/>
        <v>569.74</v>
      </c>
      <c r="I162" s="317"/>
      <c r="J162" s="289">
        <f>'BM 03 - RANIERI'!J162+'BM 04 - Ranieri'!I162</f>
        <v>0</v>
      </c>
      <c r="K162" s="117">
        <f t="shared" si="19"/>
        <v>0</v>
      </c>
      <c r="L162" s="118">
        <f t="shared" si="20"/>
        <v>0</v>
      </c>
      <c r="M162" s="314">
        <f t="shared" si="17"/>
        <v>0</v>
      </c>
    </row>
    <row r="163" spans="2:15" ht="37.25" customHeight="1" x14ac:dyDescent="0.3">
      <c r="B163" s="139">
        <v>42748</v>
      </c>
      <c r="C163" s="119" t="s">
        <v>2175</v>
      </c>
      <c r="D163" s="108" t="s">
        <v>87</v>
      </c>
      <c r="E163" s="425">
        <v>121.28</v>
      </c>
      <c r="F163" s="426"/>
      <c r="G163" s="109">
        <v>72.95</v>
      </c>
      <c r="H163" s="110">
        <f t="shared" si="18"/>
        <v>8847.3760000000002</v>
      </c>
      <c r="I163" s="317"/>
      <c r="J163" s="289">
        <f>'BM 03 - RANIERI'!J163+'BM 04 - Ranieri'!I163</f>
        <v>0</v>
      </c>
      <c r="K163" s="117">
        <f t="shared" si="19"/>
        <v>0</v>
      </c>
      <c r="L163" s="118">
        <f t="shared" si="20"/>
        <v>0</v>
      </c>
      <c r="M163" s="314">
        <f t="shared" si="17"/>
        <v>0</v>
      </c>
    </row>
    <row r="164" spans="2:15" ht="30.65" customHeight="1" x14ac:dyDescent="0.3">
      <c r="B164" s="139">
        <v>43113</v>
      </c>
      <c r="C164" s="119" t="s">
        <v>2176</v>
      </c>
      <c r="D164" s="108" t="s">
        <v>1031</v>
      </c>
      <c r="E164" s="425">
        <v>3</v>
      </c>
      <c r="F164" s="426"/>
      <c r="G164" s="109">
        <v>288.93</v>
      </c>
      <c r="H164" s="110">
        <f t="shared" si="18"/>
        <v>866.79</v>
      </c>
      <c r="I164" s="317"/>
      <c r="J164" s="289">
        <f>'BM 03 - RANIERI'!J164+'BM 04 - Ranieri'!I164</f>
        <v>0</v>
      </c>
      <c r="K164" s="117">
        <f t="shared" si="19"/>
        <v>0</v>
      </c>
      <c r="L164" s="118">
        <f t="shared" si="20"/>
        <v>0</v>
      </c>
      <c r="M164" s="314">
        <f t="shared" si="17"/>
        <v>0</v>
      </c>
    </row>
    <row r="165" spans="2:15" ht="35.25" customHeight="1" x14ac:dyDescent="0.3">
      <c r="B165" s="139">
        <v>43478</v>
      </c>
      <c r="C165" s="107" t="s">
        <v>2177</v>
      </c>
      <c r="D165" s="108" t="s">
        <v>87</v>
      </c>
      <c r="E165" s="425">
        <v>91.39</v>
      </c>
      <c r="F165" s="426"/>
      <c r="G165" s="109">
        <v>59.8</v>
      </c>
      <c r="H165" s="110">
        <f t="shared" si="18"/>
        <v>5465.1219999999994</v>
      </c>
      <c r="I165" s="317"/>
      <c r="J165" s="289">
        <f>'BM 03 - RANIERI'!J165+'BM 04 - Ranieri'!I165</f>
        <v>0</v>
      </c>
      <c r="K165" s="117">
        <f t="shared" si="19"/>
        <v>0</v>
      </c>
      <c r="L165" s="118">
        <f t="shared" si="20"/>
        <v>0</v>
      </c>
      <c r="M165" s="314">
        <f t="shared" si="17"/>
        <v>0</v>
      </c>
    </row>
    <row r="166" spans="2:15" s="90" customFormat="1" ht="11.25" customHeight="1" x14ac:dyDescent="0.3">
      <c r="B166" s="135" t="s">
        <v>1572</v>
      </c>
      <c r="C166" s="122" t="s">
        <v>2178</v>
      </c>
      <c r="D166" s="123"/>
      <c r="E166" s="457"/>
      <c r="F166" s="458"/>
      <c r="G166" s="124"/>
      <c r="H166" s="125">
        <f>H167+H168+H169+H170+H171+H172+H173</f>
        <v>18289.714500000002</v>
      </c>
      <c r="I166" s="290"/>
      <c r="J166" s="126"/>
      <c r="K166" s="126"/>
      <c r="L166" s="126"/>
      <c r="M166" s="314"/>
      <c r="N166" s="76"/>
      <c r="O166" s="76"/>
    </row>
    <row r="167" spans="2:15" ht="35.25" customHeight="1" x14ac:dyDescent="0.3">
      <c r="B167" s="138" t="s">
        <v>2179</v>
      </c>
      <c r="C167" s="119" t="s">
        <v>2180</v>
      </c>
      <c r="D167" s="108" t="s">
        <v>47</v>
      </c>
      <c r="E167" s="425">
        <v>8.85</v>
      </c>
      <c r="F167" s="426"/>
      <c r="G167" s="109">
        <v>639.37</v>
      </c>
      <c r="H167" s="110">
        <f t="shared" ref="H167:H173" si="21">G167*E167</f>
        <v>5658.4245000000001</v>
      </c>
      <c r="I167" s="317"/>
      <c r="J167" s="289">
        <f>'BM 03 - RANIERI'!J167+'BM 04 - Ranieri'!I167</f>
        <v>0</v>
      </c>
      <c r="K167" s="117">
        <f t="shared" si="19"/>
        <v>0</v>
      </c>
      <c r="L167" s="118">
        <f t="shared" si="20"/>
        <v>0</v>
      </c>
      <c r="M167" s="314">
        <f t="shared" si="17"/>
        <v>0</v>
      </c>
    </row>
    <row r="168" spans="2:15" ht="35.25" customHeight="1" x14ac:dyDescent="0.3">
      <c r="B168" s="138" t="s">
        <v>2181</v>
      </c>
      <c r="C168" s="119" t="s">
        <v>2182</v>
      </c>
      <c r="D168" s="108" t="s">
        <v>1031</v>
      </c>
      <c r="E168" s="425">
        <v>7</v>
      </c>
      <c r="F168" s="426"/>
      <c r="G168" s="109">
        <v>85.09</v>
      </c>
      <c r="H168" s="110">
        <f t="shared" si="21"/>
        <v>595.63</v>
      </c>
      <c r="I168" s="317"/>
      <c r="J168" s="289">
        <f>'BM 03 - RANIERI'!J168+'BM 04 - Ranieri'!I168</f>
        <v>0</v>
      </c>
      <c r="K168" s="117">
        <f t="shared" si="19"/>
        <v>0</v>
      </c>
      <c r="L168" s="118">
        <f t="shared" si="20"/>
        <v>0</v>
      </c>
      <c r="M168" s="314">
        <f t="shared" si="17"/>
        <v>0</v>
      </c>
    </row>
    <row r="169" spans="2:15" ht="35.25" customHeight="1" x14ac:dyDescent="0.3">
      <c r="B169" s="138" t="s">
        <v>2183</v>
      </c>
      <c r="C169" s="119" t="s">
        <v>2184</v>
      </c>
      <c r="D169" s="108" t="s">
        <v>1031</v>
      </c>
      <c r="E169" s="425">
        <v>2</v>
      </c>
      <c r="F169" s="426"/>
      <c r="G169" s="109">
        <v>99.57</v>
      </c>
      <c r="H169" s="110">
        <f t="shared" si="21"/>
        <v>199.14</v>
      </c>
      <c r="I169" s="317"/>
      <c r="J169" s="289">
        <f>'BM 03 - RANIERI'!J169+'BM 04 - Ranieri'!I169</f>
        <v>0</v>
      </c>
      <c r="K169" s="117">
        <f t="shared" si="19"/>
        <v>0</v>
      </c>
      <c r="L169" s="118">
        <f t="shared" si="20"/>
        <v>0</v>
      </c>
      <c r="M169" s="314">
        <f t="shared" si="17"/>
        <v>0</v>
      </c>
    </row>
    <row r="170" spans="2:15" ht="35.25" customHeight="1" x14ac:dyDescent="0.3">
      <c r="B170" s="138" t="s">
        <v>2185</v>
      </c>
      <c r="C170" s="107" t="s">
        <v>2186</v>
      </c>
      <c r="D170" s="108" t="s">
        <v>1031</v>
      </c>
      <c r="E170" s="425">
        <v>7</v>
      </c>
      <c r="F170" s="426"/>
      <c r="G170" s="109">
        <v>460.58</v>
      </c>
      <c r="H170" s="110">
        <f t="shared" si="21"/>
        <v>3224.06</v>
      </c>
      <c r="I170" s="317"/>
      <c r="J170" s="289">
        <f>'BM 03 - RANIERI'!J170+'BM 04 - Ranieri'!I170</f>
        <v>0</v>
      </c>
      <c r="K170" s="117">
        <f t="shared" si="19"/>
        <v>0</v>
      </c>
      <c r="L170" s="118">
        <f t="shared" si="20"/>
        <v>0</v>
      </c>
      <c r="M170" s="314">
        <f t="shared" si="17"/>
        <v>0</v>
      </c>
    </row>
    <row r="171" spans="2:15" ht="35.25" customHeight="1" x14ac:dyDescent="0.3">
      <c r="B171" s="138" t="s">
        <v>2187</v>
      </c>
      <c r="C171" s="107" t="s">
        <v>2188</v>
      </c>
      <c r="D171" s="108" t="s">
        <v>1031</v>
      </c>
      <c r="E171" s="425">
        <v>7</v>
      </c>
      <c r="F171" s="426"/>
      <c r="G171" s="109">
        <v>638.32000000000005</v>
      </c>
      <c r="H171" s="110">
        <f t="shared" si="21"/>
        <v>4468.2400000000007</v>
      </c>
      <c r="I171" s="317"/>
      <c r="J171" s="289">
        <f>'BM 03 - RANIERI'!J171+'BM 04 - Ranieri'!I171</f>
        <v>0</v>
      </c>
      <c r="K171" s="117">
        <f t="shared" si="19"/>
        <v>0</v>
      </c>
      <c r="L171" s="118">
        <f t="shared" si="20"/>
        <v>0</v>
      </c>
      <c r="M171" s="314">
        <f t="shared" si="17"/>
        <v>0</v>
      </c>
    </row>
    <row r="172" spans="2:15" ht="35.25" customHeight="1" x14ac:dyDescent="0.3">
      <c r="B172" s="138" t="s">
        <v>2189</v>
      </c>
      <c r="C172" s="107" t="s">
        <v>2190</v>
      </c>
      <c r="D172" s="108" t="s">
        <v>1031</v>
      </c>
      <c r="E172" s="425">
        <v>2</v>
      </c>
      <c r="F172" s="426"/>
      <c r="G172" s="109">
        <v>388.11</v>
      </c>
      <c r="H172" s="110">
        <f t="shared" si="21"/>
        <v>776.22</v>
      </c>
      <c r="I172" s="317"/>
      <c r="J172" s="289">
        <f>'BM 03 - RANIERI'!J172+'BM 04 - Ranieri'!I172</f>
        <v>0</v>
      </c>
      <c r="K172" s="117">
        <f t="shared" si="19"/>
        <v>0</v>
      </c>
      <c r="L172" s="118">
        <f t="shared" si="20"/>
        <v>0</v>
      </c>
      <c r="M172" s="314">
        <f t="shared" si="17"/>
        <v>0</v>
      </c>
    </row>
    <row r="173" spans="2:15" ht="33.65" customHeight="1" x14ac:dyDescent="0.3">
      <c r="B173" s="138" t="s">
        <v>2191</v>
      </c>
      <c r="C173" s="119" t="s">
        <v>2192</v>
      </c>
      <c r="D173" s="108" t="s">
        <v>1031</v>
      </c>
      <c r="E173" s="425">
        <v>8</v>
      </c>
      <c r="F173" s="426"/>
      <c r="G173" s="109">
        <v>421</v>
      </c>
      <c r="H173" s="110">
        <f t="shared" si="21"/>
        <v>3368</v>
      </c>
      <c r="I173" s="317"/>
      <c r="J173" s="289">
        <f>'BM 03 - RANIERI'!J173+'BM 04 - Ranieri'!I173</f>
        <v>0</v>
      </c>
      <c r="K173" s="117">
        <f t="shared" si="19"/>
        <v>0</v>
      </c>
      <c r="L173" s="118">
        <f t="shared" si="20"/>
        <v>0</v>
      </c>
      <c r="M173" s="314">
        <f t="shared" si="17"/>
        <v>0</v>
      </c>
    </row>
    <row r="174" spans="2:15" s="90" customFormat="1" ht="18" customHeight="1" x14ac:dyDescent="0.3">
      <c r="B174" s="140" t="s">
        <v>1614</v>
      </c>
      <c r="C174" s="141" t="s">
        <v>2193</v>
      </c>
      <c r="D174" s="142"/>
      <c r="E174" s="467"/>
      <c r="F174" s="468"/>
      <c r="G174" s="143"/>
      <c r="H174" s="144">
        <f>H175+H177+H181+H195+H208+H213+H220+H229+H233+H238+H242+H246+H267</f>
        <v>71708.641999999993</v>
      </c>
      <c r="I174" s="291"/>
      <c r="J174" s="145"/>
      <c r="K174" s="145"/>
      <c r="L174" s="145"/>
      <c r="M174" s="314"/>
      <c r="N174" s="76"/>
      <c r="O174" s="76"/>
    </row>
    <row r="175" spans="2:15" s="90" customFormat="1" ht="9" customHeight="1" x14ac:dyDescent="0.3">
      <c r="B175" s="121" t="s">
        <v>119</v>
      </c>
      <c r="C175" s="122" t="s">
        <v>42</v>
      </c>
      <c r="D175" s="123"/>
      <c r="E175" s="457"/>
      <c r="F175" s="458"/>
      <c r="G175" s="124"/>
      <c r="H175" s="125">
        <f>H176</f>
        <v>1128.9599999999998</v>
      </c>
      <c r="I175" s="290"/>
      <c r="J175" s="126"/>
      <c r="K175" s="126"/>
      <c r="L175" s="126"/>
      <c r="M175" s="314"/>
      <c r="N175" s="76"/>
      <c r="O175" s="76"/>
    </row>
    <row r="176" spans="2:15" ht="26.75" customHeight="1" x14ac:dyDescent="0.3">
      <c r="B176" s="127" t="s">
        <v>2194</v>
      </c>
      <c r="C176" s="107" t="s">
        <v>1966</v>
      </c>
      <c r="D176" s="108" t="s">
        <v>87</v>
      </c>
      <c r="E176" s="425">
        <v>22.4</v>
      </c>
      <c r="F176" s="426"/>
      <c r="G176" s="109">
        <v>50.4</v>
      </c>
      <c r="H176" s="110">
        <f>G176*E176</f>
        <v>1128.9599999999998</v>
      </c>
      <c r="I176" s="317"/>
      <c r="J176" s="289">
        <f>'BM 03 - RANIERI'!J176+'BM 04 - Ranieri'!I176</f>
        <v>0</v>
      </c>
      <c r="K176" s="117">
        <f t="shared" si="19"/>
        <v>0</v>
      </c>
      <c r="L176" s="118">
        <f t="shared" si="20"/>
        <v>0</v>
      </c>
      <c r="M176" s="314">
        <f t="shared" si="17"/>
        <v>0</v>
      </c>
    </row>
    <row r="177" spans="2:15" s="90" customFormat="1" ht="9" customHeight="1" x14ac:dyDescent="0.3">
      <c r="B177" s="121" t="s">
        <v>124</v>
      </c>
      <c r="C177" s="122" t="s">
        <v>118</v>
      </c>
      <c r="D177" s="123"/>
      <c r="E177" s="457"/>
      <c r="F177" s="458"/>
      <c r="G177" s="124"/>
      <c r="H177" s="125">
        <f>H178+H179+H180</f>
        <v>610.35950000000003</v>
      </c>
      <c r="I177" s="290"/>
      <c r="J177" s="126"/>
      <c r="K177" s="126"/>
      <c r="L177" s="126"/>
      <c r="M177" s="314"/>
      <c r="N177" s="76"/>
      <c r="O177" s="76"/>
    </row>
    <row r="178" spans="2:15" ht="18" customHeight="1" x14ac:dyDescent="0.3">
      <c r="B178" s="128" t="s">
        <v>2195</v>
      </c>
      <c r="C178" s="107" t="s">
        <v>2196</v>
      </c>
      <c r="D178" s="108" t="s">
        <v>101</v>
      </c>
      <c r="E178" s="425">
        <v>4.8499999999999996</v>
      </c>
      <c r="F178" s="426"/>
      <c r="G178" s="109">
        <v>70.5</v>
      </c>
      <c r="H178" s="110">
        <f>G178*E178</f>
        <v>341.92499999999995</v>
      </c>
      <c r="I178" s="317"/>
      <c r="J178" s="289">
        <f>'BM 03 - RANIERI'!J178+'BM 04 - Ranieri'!I178</f>
        <v>0</v>
      </c>
      <c r="K178" s="117">
        <f t="shared" si="19"/>
        <v>0</v>
      </c>
      <c r="L178" s="118">
        <f t="shared" si="20"/>
        <v>0</v>
      </c>
      <c r="M178" s="314">
        <f t="shared" si="17"/>
        <v>0</v>
      </c>
    </row>
    <row r="179" spans="2:15" ht="9" customHeight="1" x14ac:dyDescent="0.3">
      <c r="B179" s="128" t="s">
        <v>2197</v>
      </c>
      <c r="C179" s="119" t="s">
        <v>1970</v>
      </c>
      <c r="D179" s="108" t="s">
        <v>101</v>
      </c>
      <c r="E179" s="425">
        <v>2.93</v>
      </c>
      <c r="F179" s="426"/>
      <c r="G179" s="109">
        <v>40.4</v>
      </c>
      <c r="H179" s="110">
        <f>G179*E179</f>
        <v>118.372</v>
      </c>
      <c r="I179" s="317"/>
      <c r="J179" s="289">
        <f>'BM 03 - RANIERI'!J179+'BM 04 - Ranieri'!I179</f>
        <v>0</v>
      </c>
      <c r="K179" s="117">
        <f t="shared" si="19"/>
        <v>0</v>
      </c>
      <c r="L179" s="118">
        <f t="shared" si="20"/>
        <v>0</v>
      </c>
      <c r="M179" s="314">
        <f t="shared" si="17"/>
        <v>0</v>
      </c>
    </row>
    <row r="180" spans="2:15" ht="18" customHeight="1" x14ac:dyDescent="0.3">
      <c r="B180" s="128" t="s">
        <v>2198</v>
      </c>
      <c r="C180" s="107" t="s">
        <v>2199</v>
      </c>
      <c r="D180" s="108" t="s">
        <v>101</v>
      </c>
      <c r="E180" s="425">
        <v>2.4500000000000002</v>
      </c>
      <c r="F180" s="426"/>
      <c r="G180" s="109">
        <v>61.25</v>
      </c>
      <c r="H180" s="110">
        <f>G180*E180</f>
        <v>150.0625</v>
      </c>
      <c r="I180" s="317"/>
      <c r="J180" s="289">
        <f>'BM 03 - RANIERI'!J180+'BM 04 - Ranieri'!I180</f>
        <v>0</v>
      </c>
      <c r="K180" s="146">
        <f t="shared" si="19"/>
        <v>0</v>
      </c>
      <c r="L180" s="146">
        <f t="shared" si="20"/>
        <v>0</v>
      </c>
      <c r="M180" s="314">
        <f t="shared" si="17"/>
        <v>0</v>
      </c>
    </row>
    <row r="181" spans="2:15" s="90" customFormat="1" ht="9" customHeight="1" x14ac:dyDescent="0.3">
      <c r="B181" s="121" t="s">
        <v>172</v>
      </c>
      <c r="C181" s="122" t="s">
        <v>1627</v>
      </c>
      <c r="D181" s="136"/>
      <c r="E181" s="457"/>
      <c r="F181" s="458"/>
      <c r="G181" s="124"/>
      <c r="H181" s="125">
        <f>H182+H183+H184+H185+H186+H187+H188+H189+H190+H191+H192+H193+H194</f>
        <v>8076.055800000001</v>
      </c>
      <c r="I181" s="290"/>
      <c r="J181" s="126"/>
      <c r="K181" s="126"/>
      <c r="L181" s="126"/>
      <c r="M181" s="314"/>
      <c r="N181" s="76"/>
      <c r="O181" s="76"/>
    </row>
    <row r="182" spans="2:15" ht="26.75" customHeight="1" x14ac:dyDescent="0.3">
      <c r="B182" s="127" t="s">
        <v>2200</v>
      </c>
      <c r="C182" s="107" t="s">
        <v>2201</v>
      </c>
      <c r="D182" s="108" t="s">
        <v>101</v>
      </c>
      <c r="E182" s="425">
        <v>3.36</v>
      </c>
      <c r="F182" s="426"/>
      <c r="G182" s="109">
        <v>398.5</v>
      </c>
      <c r="H182" s="110">
        <f t="shared" ref="H182:H194" si="22">G182*E182</f>
        <v>1338.96</v>
      </c>
      <c r="I182" s="317"/>
      <c r="J182" s="289">
        <f>'BM 03 - RANIERI'!J182+'BM 04 - Ranieri'!I182</f>
        <v>0</v>
      </c>
      <c r="K182" s="117">
        <f t="shared" si="19"/>
        <v>0</v>
      </c>
      <c r="L182" s="118">
        <f t="shared" si="20"/>
        <v>0</v>
      </c>
      <c r="M182" s="314">
        <f t="shared" si="17"/>
        <v>0</v>
      </c>
    </row>
    <row r="183" spans="2:15" ht="18" customHeight="1" x14ac:dyDescent="0.3">
      <c r="B183" s="128" t="s">
        <v>2202</v>
      </c>
      <c r="C183" s="107" t="s">
        <v>2203</v>
      </c>
      <c r="D183" s="108" t="s">
        <v>47</v>
      </c>
      <c r="E183" s="425">
        <v>6.03</v>
      </c>
      <c r="F183" s="426"/>
      <c r="G183" s="109">
        <v>5.5</v>
      </c>
      <c r="H183" s="110">
        <f t="shared" si="22"/>
        <v>33.164999999999999</v>
      </c>
      <c r="I183" s="317"/>
      <c r="J183" s="289">
        <f>'BM 03 - RANIERI'!J183+'BM 04 - Ranieri'!I183</f>
        <v>0</v>
      </c>
      <c r="K183" s="117">
        <f t="shared" si="19"/>
        <v>0</v>
      </c>
      <c r="L183" s="118">
        <f t="shared" si="20"/>
        <v>0</v>
      </c>
      <c r="M183" s="314">
        <f t="shared" si="17"/>
        <v>0</v>
      </c>
    </row>
    <row r="184" spans="2:15" ht="26.75" customHeight="1" x14ac:dyDescent="0.3">
      <c r="B184" s="127" t="s">
        <v>2204</v>
      </c>
      <c r="C184" s="107" t="s">
        <v>2205</v>
      </c>
      <c r="D184" s="108" t="s">
        <v>47</v>
      </c>
      <c r="E184" s="425">
        <v>6.03</v>
      </c>
      <c r="F184" s="426"/>
      <c r="G184" s="109">
        <v>65.400000000000006</v>
      </c>
      <c r="H184" s="110">
        <f t="shared" si="22"/>
        <v>394.36200000000002</v>
      </c>
      <c r="I184" s="317"/>
      <c r="J184" s="289">
        <f>'BM 03 - RANIERI'!J184+'BM 04 - Ranieri'!I184</f>
        <v>0</v>
      </c>
      <c r="K184" s="117">
        <f t="shared" si="19"/>
        <v>0</v>
      </c>
      <c r="L184" s="118">
        <f t="shared" si="20"/>
        <v>0</v>
      </c>
      <c r="M184" s="314">
        <f t="shared" si="17"/>
        <v>0</v>
      </c>
    </row>
    <row r="185" spans="2:15" ht="18" customHeight="1" x14ac:dyDescent="0.3">
      <c r="B185" s="128" t="s">
        <v>2206</v>
      </c>
      <c r="C185" s="107" t="s">
        <v>2207</v>
      </c>
      <c r="D185" s="108" t="s">
        <v>273</v>
      </c>
      <c r="E185" s="425">
        <v>35.6</v>
      </c>
      <c r="F185" s="426"/>
      <c r="G185" s="109">
        <v>16.399999999999999</v>
      </c>
      <c r="H185" s="110">
        <f t="shared" si="22"/>
        <v>583.83999999999992</v>
      </c>
      <c r="I185" s="317"/>
      <c r="J185" s="289">
        <f>'BM 03 - RANIERI'!J185+'BM 04 - Ranieri'!I185</f>
        <v>0</v>
      </c>
      <c r="K185" s="117">
        <f t="shared" si="19"/>
        <v>0</v>
      </c>
      <c r="L185" s="118">
        <f t="shared" si="20"/>
        <v>0</v>
      </c>
      <c r="M185" s="314">
        <f t="shared" si="17"/>
        <v>0</v>
      </c>
    </row>
    <row r="186" spans="2:15" ht="26.75" customHeight="1" x14ac:dyDescent="0.3">
      <c r="B186" s="127" t="s">
        <v>2208</v>
      </c>
      <c r="C186" s="107" t="s">
        <v>2209</v>
      </c>
      <c r="D186" s="108" t="s">
        <v>47</v>
      </c>
      <c r="E186" s="425">
        <v>10.31</v>
      </c>
      <c r="F186" s="426"/>
      <c r="G186" s="109">
        <v>77.23</v>
      </c>
      <c r="H186" s="110">
        <f t="shared" si="22"/>
        <v>796.24130000000002</v>
      </c>
      <c r="I186" s="317"/>
      <c r="J186" s="289">
        <f>'BM 03 - RANIERI'!J186+'BM 04 - Ranieri'!I186</f>
        <v>0</v>
      </c>
      <c r="K186" s="117">
        <f t="shared" si="19"/>
        <v>0</v>
      </c>
      <c r="L186" s="118">
        <f t="shared" si="20"/>
        <v>0</v>
      </c>
      <c r="M186" s="314">
        <f t="shared" si="17"/>
        <v>0</v>
      </c>
    </row>
    <row r="187" spans="2:15" ht="26.75" customHeight="1" x14ac:dyDescent="0.3">
      <c r="B187" s="127" t="s">
        <v>2210</v>
      </c>
      <c r="C187" s="107" t="s">
        <v>1987</v>
      </c>
      <c r="D187" s="108" t="s">
        <v>101</v>
      </c>
      <c r="E187" s="425">
        <v>0.67</v>
      </c>
      <c r="F187" s="426"/>
      <c r="G187" s="109">
        <v>575.12</v>
      </c>
      <c r="H187" s="110">
        <f t="shared" si="22"/>
        <v>385.33040000000005</v>
      </c>
      <c r="I187" s="317"/>
      <c r="J187" s="289">
        <f>'BM 03 - RANIERI'!J187+'BM 04 - Ranieri'!I187</f>
        <v>0</v>
      </c>
      <c r="K187" s="117">
        <f t="shared" si="19"/>
        <v>0</v>
      </c>
      <c r="L187" s="118">
        <f t="shared" si="20"/>
        <v>0</v>
      </c>
      <c r="M187" s="314">
        <f t="shared" si="17"/>
        <v>0</v>
      </c>
    </row>
    <row r="188" spans="2:15" ht="26.75" customHeight="1" x14ac:dyDescent="0.3">
      <c r="B188" s="127" t="s">
        <v>2211</v>
      </c>
      <c r="C188" s="107" t="s">
        <v>2212</v>
      </c>
      <c r="D188" s="108" t="s">
        <v>101</v>
      </c>
      <c r="E188" s="425">
        <v>1.25</v>
      </c>
      <c r="F188" s="426"/>
      <c r="G188" s="109">
        <v>618.83000000000004</v>
      </c>
      <c r="H188" s="110">
        <f t="shared" si="22"/>
        <v>773.53750000000002</v>
      </c>
      <c r="I188" s="317"/>
      <c r="J188" s="289">
        <f>'BM 03 - RANIERI'!J188+'BM 04 - Ranieri'!I188</f>
        <v>0</v>
      </c>
      <c r="K188" s="117">
        <f t="shared" si="19"/>
        <v>0</v>
      </c>
      <c r="L188" s="118">
        <f t="shared" si="20"/>
        <v>0</v>
      </c>
      <c r="M188" s="314">
        <f t="shared" si="17"/>
        <v>0</v>
      </c>
    </row>
    <row r="189" spans="2:15" ht="18" customHeight="1" x14ac:dyDescent="0.3">
      <c r="B189" s="128" t="s">
        <v>2213</v>
      </c>
      <c r="C189" s="107" t="s">
        <v>2214</v>
      </c>
      <c r="D189" s="108" t="s">
        <v>101</v>
      </c>
      <c r="E189" s="425">
        <v>1.92</v>
      </c>
      <c r="F189" s="426"/>
      <c r="G189" s="109">
        <v>244.23</v>
      </c>
      <c r="H189" s="110">
        <f t="shared" si="22"/>
        <v>468.92159999999996</v>
      </c>
      <c r="I189" s="317"/>
      <c r="J189" s="289">
        <f>'BM 03 - RANIERI'!J189+'BM 04 - Ranieri'!I189</f>
        <v>0</v>
      </c>
      <c r="K189" s="117">
        <f t="shared" si="19"/>
        <v>0</v>
      </c>
      <c r="L189" s="118">
        <f t="shared" si="20"/>
        <v>0</v>
      </c>
      <c r="M189" s="314">
        <f t="shared" si="17"/>
        <v>0</v>
      </c>
    </row>
    <row r="190" spans="2:15" ht="18" customHeight="1" x14ac:dyDescent="0.3">
      <c r="B190" s="128" t="s">
        <v>2215</v>
      </c>
      <c r="C190" s="107" t="s">
        <v>2216</v>
      </c>
      <c r="D190" s="108" t="s">
        <v>273</v>
      </c>
      <c r="E190" s="425">
        <v>25.2</v>
      </c>
      <c r="F190" s="426"/>
      <c r="G190" s="109">
        <v>20.72</v>
      </c>
      <c r="H190" s="110">
        <f t="shared" si="22"/>
        <v>522.14400000000001</v>
      </c>
      <c r="I190" s="317"/>
      <c r="J190" s="289">
        <f>'BM 03 - RANIERI'!J190+'BM 04 - Ranieri'!I190</f>
        <v>0</v>
      </c>
      <c r="K190" s="117">
        <f t="shared" si="19"/>
        <v>0</v>
      </c>
      <c r="L190" s="118">
        <f t="shared" si="20"/>
        <v>0</v>
      </c>
      <c r="M190" s="314">
        <f t="shared" si="17"/>
        <v>0</v>
      </c>
    </row>
    <row r="191" spans="2:15" ht="26.75" customHeight="1" x14ac:dyDescent="0.3">
      <c r="B191" s="130">
        <v>40212</v>
      </c>
      <c r="C191" s="107" t="s">
        <v>2217</v>
      </c>
      <c r="D191" s="108" t="s">
        <v>273</v>
      </c>
      <c r="E191" s="425">
        <v>18.899999999999999</v>
      </c>
      <c r="F191" s="426"/>
      <c r="G191" s="109">
        <v>18.399999999999999</v>
      </c>
      <c r="H191" s="110">
        <f t="shared" si="22"/>
        <v>347.75999999999993</v>
      </c>
      <c r="I191" s="317"/>
      <c r="J191" s="289">
        <f>'BM 03 - RANIERI'!J191+'BM 04 - Ranieri'!I191</f>
        <v>0</v>
      </c>
      <c r="K191" s="117">
        <f t="shared" si="19"/>
        <v>0</v>
      </c>
      <c r="L191" s="118">
        <f t="shared" si="20"/>
        <v>0</v>
      </c>
      <c r="M191" s="314">
        <f t="shared" si="17"/>
        <v>0</v>
      </c>
    </row>
    <row r="192" spans="2:15" ht="18" customHeight="1" x14ac:dyDescent="0.3">
      <c r="B192" s="129">
        <v>40577</v>
      </c>
      <c r="C192" s="107" t="s">
        <v>2218</v>
      </c>
      <c r="D192" s="108" t="s">
        <v>273</v>
      </c>
      <c r="E192" s="425">
        <v>33.799999999999997</v>
      </c>
      <c r="F192" s="426"/>
      <c r="G192" s="109">
        <v>15.1</v>
      </c>
      <c r="H192" s="110">
        <f t="shared" si="22"/>
        <v>510.37999999999994</v>
      </c>
      <c r="I192" s="317"/>
      <c r="J192" s="289">
        <f>'BM 03 - RANIERI'!J192+'BM 04 - Ranieri'!I192</f>
        <v>0</v>
      </c>
      <c r="K192" s="117">
        <f t="shared" si="19"/>
        <v>0</v>
      </c>
      <c r="L192" s="118">
        <f t="shared" si="20"/>
        <v>0</v>
      </c>
      <c r="M192" s="314">
        <f t="shared" si="17"/>
        <v>0</v>
      </c>
    </row>
    <row r="193" spans="2:15" ht="26.75" customHeight="1" x14ac:dyDescent="0.3">
      <c r="B193" s="130">
        <v>40942</v>
      </c>
      <c r="C193" s="107" t="s">
        <v>2219</v>
      </c>
      <c r="D193" s="108" t="s">
        <v>47</v>
      </c>
      <c r="E193" s="425">
        <v>16.55</v>
      </c>
      <c r="F193" s="426"/>
      <c r="G193" s="109">
        <v>67.88</v>
      </c>
      <c r="H193" s="110">
        <f t="shared" si="22"/>
        <v>1123.414</v>
      </c>
      <c r="I193" s="317"/>
      <c r="J193" s="289">
        <f>'BM 03 - RANIERI'!J193+'BM 04 - Ranieri'!I193</f>
        <v>0</v>
      </c>
      <c r="K193" s="117">
        <f t="shared" si="19"/>
        <v>0</v>
      </c>
      <c r="L193" s="118">
        <f t="shared" si="20"/>
        <v>0</v>
      </c>
      <c r="M193" s="314">
        <f t="shared" si="17"/>
        <v>0</v>
      </c>
    </row>
    <row r="194" spans="2:15" ht="18" customHeight="1" x14ac:dyDescent="0.3">
      <c r="B194" s="129">
        <v>41308</v>
      </c>
      <c r="C194" s="107" t="s">
        <v>2220</v>
      </c>
      <c r="D194" s="108" t="s">
        <v>47</v>
      </c>
      <c r="E194" s="425">
        <v>16.8</v>
      </c>
      <c r="F194" s="426"/>
      <c r="G194" s="109">
        <v>47.5</v>
      </c>
      <c r="H194" s="110">
        <f t="shared" si="22"/>
        <v>798</v>
      </c>
      <c r="I194" s="317"/>
      <c r="J194" s="289">
        <f>'BM 03 - RANIERI'!J194+'BM 04 - Ranieri'!I194</f>
        <v>0</v>
      </c>
      <c r="K194" s="117">
        <f t="shared" si="19"/>
        <v>0</v>
      </c>
      <c r="L194" s="118">
        <f t="shared" si="20"/>
        <v>0</v>
      </c>
      <c r="M194" s="314">
        <f t="shared" si="17"/>
        <v>0</v>
      </c>
    </row>
    <row r="195" spans="2:15" s="90" customFormat="1" ht="9" customHeight="1" x14ac:dyDescent="0.3">
      <c r="B195" s="121" t="s">
        <v>178</v>
      </c>
      <c r="C195" s="122" t="s">
        <v>1997</v>
      </c>
      <c r="D195" s="136"/>
      <c r="E195" s="457"/>
      <c r="F195" s="458"/>
      <c r="G195" s="124"/>
      <c r="H195" s="125">
        <f>H196+H197+H198+H199+H200+H201+H202+H203+H204+H205+H206+H207</f>
        <v>9325.2350000000024</v>
      </c>
      <c r="I195" s="290"/>
      <c r="J195" s="126"/>
      <c r="K195" s="126"/>
      <c r="L195" s="126"/>
      <c r="M195" s="314"/>
      <c r="N195" s="76"/>
      <c r="O195" s="76"/>
    </row>
    <row r="196" spans="2:15" ht="35.75" customHeight="1" x14ac:dyDescent="0.3">
      <c r="B196" s="128" t="s">
        <v>2221</v>
      </c>
      <c r="C196" s="107" t="s">
        <v>2222</v>
      </c>
      <c r="D196" s="108" t="s">
        <v>47</v>
      </c>
      <c r="E196" s="425">
        <v>27.44</v>
      </c>
      <c r="F196" s="426"/>
      <c r="G196" s="109">
        <v>39.299999999999997</v>
      </c>
      <c r="H196" s="110">
        <f t="shared" ref="H196:H207" si="23">G196*E196</f>
        <v>1078.3920000000001</v>
      </c>
      <c r="I196" s="317"/>
      <c r="J196" s="289">
        <f>'BM 03 - RANIERI'!J196+'BM 04 - Ranieri'!I196</f>
        <v>0</v>
      </c>
      <c r="K196" s="117">
        <f t="shared" si="19"/>
        <v>0</v>
      </c>
      <c r="L196" s="118">
        <f t="shared" si="20"/>
        <v>0</v>
      </c>
      <c r="M196" s="314">
        <f t="shared" si="17"/>
        <v>0</v>
      </c>
    </row>
    <row r="197" spans="2:15" ht="27" customHeight="1" x14ac:dyDescent="0.3">
      <c r="B197" s="127" t="s">
        <v>2223</v>
      </c>
      <c r="C197" s="107" t="s">
        <v>2224</v>
      </c>
      <c r="D197" s="108" t="s">
        <v>47</v>
      </c>
      <c r="E197" s="425">
        <v>23.63</v>
      </c>
      <c r="F197" s="426"/>
      <c r="G197" s="109">
        <v>55.4</v>
      </c>
      <c r="H197" s="110">
        <f t="shared" si="23"/>
        <v>1309.1019999999999</v>
      </c>
      <c r="I197" s="317"/>
      <c r="J197" s="289">
        <f>'BM 03 - RANIERI'!J197+'BM 04 - Ranieri'!I197</f>
        <v>0</v>
      </c>
      <c r="K197" s="117">
        <f t="shared" si="19"/>
        <v>0</v>
      </c>
      <c r="L197" s="118">
        <f t="shared" si="20"/>
        <v>0</v>
      </c>
      <c r="M197" s="314">
        <f t="shared" si="17"/>
        <v>0</v>
      </c>
    </row>
    <row r="198" spans="2:15" ht="18" customHeight="1" x14ac:dyDescent="0.3">
      <c r="B198" s="128" t="s">
        <v>2225</v>
      </c>
      <c r="C198" s="107" t="s">
        <v>2226</v>
      </c>
      <c r="D198" s="108" t="s">
        <v>47</v>
      </c>
      <c r="E198" s="425">
        <v>5.81</v>
      </c>
      <c r="F198" s="426"/>
      <c r="G198" s="109">
        <v>33.299999999999997</v>
      </c>
      <c r="H198" s="110">
        <f t="shared" si="23"/>
        <v>193.47299999999996</v>
      </c>
      <c r="I198" s="317"/>
      <c r="J198" s="289">
        <f>'BM 03 - RANIERI'!J198+'BM 04 - Ranieri'!I198</f>
        <v>0</v>
      </c>
      <c r="K198" s="117">
        <f t="shared" si="19"/>
        <v>0</v>
      </c>
      <c r="L198" s="118">
        <f t="shared" si="20"/>
        <v>0</v>
      </c>
      <c r="M198" s="314">
        <f t="shared" si="17"/>
        <v>0</v>
      </c>
    </row>
    <row r="199" spans="2:15" ht="26.75" customHeight="1" x14ac:dyDescent="0.3">
      <c r="B199" s="127" t="s">
        <v>2227</v>
      </c>
      <c r="C199" s="107" t="s">
        <v>2228</v>
      </c>
      <c r="D199" s="108" t="s">
        <v>273</v>
      </c>
      <c r="E199" s="425">
        <v>60.1</v>
      </c>
      <c r="F199" s="426"/>
      <c r="G199" s="109">
        <v>17.46</v>
      </c>
      <c r="H199" s="110">
        <f t="shared" si="23"/>
        <v>1049.346</v>
      </c>
      <c r="I199" s="317"/>
      <c r="J199" s="289">
        <f>'BM 03 - RANIERI'!J199+'BM 04 - Ranieri'!I199</f>
        <v>0</v>
      </c>
      <c r="K199" s="117">
        <f t="shared" si="19"/>
        <v>0</v>
      </c>
      <c r="L199" s="118">
        <f t="shared" si="20"/>
        <v>0</v>
      </c>
      <c r="M199" s="314">
        <f t="shared" si="17"/>
        <v>0</v>
      </c>
    </row>
    <row r="200" spans="2:15" ht="26.75" customHeight="1" x14ac:dyDescent="0.3">
      <c r="B200" s="127" t="s">
        <v>2229</v>
      </c>
      <c r="C200" s="107" t="s">
        <v>2230</v>
      </c>
      <c r="D200" s="108" t="s">
        <v>273</v>
      </c>
      <c r="E200" s="425">
        <v>0.2</v>
      </c>
      <c r="F200" s="426"/>
      <c r="G200" s="109">
        <v>17.22</v>
      </c>
      <c r="H200" s="110">
        <f t="shared" si="23"/>
        <v>3.444</v>
      </c>
      <c r="I200" s="317"/>
      <c r="J200" s="289">
        <f>'BM 03 - RANIERI'!J200+'BM 04 - Ranieri'!I200</f>
        <v>0</v>
      </c>
      <c r="K200" s="117">
        <f t="shared" si="19"/>
        <v>0</v>
      </c>
      <c r="L200" s="118">
        <f t="shared" si="20"/>
        <v>0</v>
      </c>
      <c r="M200" s="314">
        <f t="shared" si="17"/>
        <v>0</v>
      </c>
    </row>
    <row r="201" spans="2:15" ht="26.75" customHeight="1" x14ac:dyDescent="0.3">
      <c r="B201" s="127" t="s">
        <v>2231</v>
      </c>
      <c r="C201" s="107" t="s">
        <v>2232</v>
      </c>
      <c r="D201" s="108" t="s">
        <v>273</v>
      </c>
      <c r="E201" s="425">
        <v>55.1</v>
      </c>
      <c r="F201" s="426"/>
      <c r="G201" s="109">
        <v>15.67</v>
      </c>
      <c r="H201" s="110">
        <f t="shared" si="23"/>
        <v>863.41700000000003</v>
      </c>
      <c r="I201" s="317"/>
      <c r="J201" s="289">
        <f>'BM 03 - RANIERI'!J201+'BM 04 - Ranieri'!I201</f>
        <v>0</v>
      </c>
      <c r="K201" s="117">
        <f t="shared" si="19"/>
        <v>0</v>
      </c>
      <c r="L201" s="118">
        <f t="shared" si="20"/>
        <v>0</v>
      </c>
      <c r="M201" s="314">
        <f t="shared" si="17"/>
        <v>0</v>
      </c>
    </row>
    <row r="202" spans="2:15" ht="26.75" customHeight="1" x14ac:dyDescent="0.3">
      <c r="B202" s="127" t="s">
        <v>2233</v>
      </c>
      <c r="C202" s="107" t="s">
        <v>2234</v>
      </c>
      <c r="D202" s="108" t="s">
        <v>273</v>
      </c>
      <c r="E202" s="425">
        <v>100.4</v>
      </c>
      <c r="F202" s="426"/>
      <c r="G202" s="109">
        <v>14.01</v>
      </c>
      <c r="H202" s="110">
        <f t="shared" si="23"/>
        <v>1406.604</v>
      </c>
      <c r="I202" s="317"/>
      <c r="J202" s="289">
        <f>'BM 03 - RANIERI'!J202+'BM 04 - Ranieri'!I202</f>
        <v>0</v>
      </c>
      <c r="K202" s="117">
        <f t="shared" si="19"/>
        <v>0</v>
      </c>
      <c r="L202" s="118">
        <f t="shared" si="20"/>
        <v>0</v>
      </c>
      <c r="M202" s="314">
        <f t="shared" si="17"/>
        <v>0</v>
      </c>
    </row>
    <row r="203" spans="2:15" ht="26.75" customHeight="1" x14ac:dyDescent="0.3">
      <c r="B203" s="127" t="s">
        <v>2235</v>
      </c>
      <c r="C203" s="107" t="s">
        <v>2236</v>
      </c>
      <c r="D203" s="108" t="s">
        <v>273</v>
      </c>
      <c r="E203" s="425">
        <v>14.2</v>
      </c>
      <c r="F203" s="426"/>
      <c r="G203" s="109">
        <v>17.059999999999999</v>
      </c>
      <c r="H203" s="110">
        <f t="shared" si="23"/>
        <v>242.25199999999998</v>
      </c>
      <c r="I203" s="317"/>
      <c r="J203" s="289">
        <f>'BM 03 - RANIERI'!J203+'BM 04 - Ranieri'!I203</f>
        <v>0</v>
      </c>
      <c r="K203" s="117">
        <f t="shared" si="19"/>
        <v>0</v>
      </c>
      <c r="L203" s="118">
        <f t="shared" si="20"/>
        <v>0</v>
      </c>
      <c r="M203" s="314">
        <f t="shared" si="17"/>
        <v>0</v>
      </c>
    </row>
    <row r="204" spans="2:15" ht="26.75" customHeight="1" x14ac:dyDescent="0.3">
      <c r="B204" s="130">
        <v>40213</v>
      </c>
      <c r="C204" s="107" t="s">
        <v>2237</v>
      </c>
      <c r="D204" s="108" t="s">
        <v>273</v>
      </c>
      <c r="E204" s="425">
        <v>11.9</v>
      </c>
      <c r="F204" s="426"/>
      <c r="G204" s="109">
        <v>16.77</v>
      </c>
      <c r="H204" s="110">
        <f t="shared" si="23"/>
        <v>199.56299999999999</v>
      </c>
      <c r="I204" s="317"/>
      <c r="J204" s="289">
        <f>'BM 03 - RANIERI'!J204+'BM 04 - Ranieri'!I204</f>
        <v>0</v>
      </c>
      <c r="K204" s="117">
        <f t="shared" si="19"/>
        <v>0</v>
      </c>
      <c r="L204" s="118">
        <f t="shared" si="20"/>
        <v>0</v>
      </c>
      <c r="M204" s="314">
        <f t="shared" si="17"/>
        <v>0</v>
      </c>
    </row>
    <row r="205" spans="2:15" ht="26.75" customHeight="1" x14ac:dyDescent="0.3">
      <c r="B205" s="130">
        <v>40578</v>
      </c>
      <c r="C205" s="107" t="s">
        <v>2238</v>
      </c>
      <c r="D205" s="108" t="s">
        <v>273</v>
      </c>
      <c r="E205" s="425">
        <v>8.1</v>
      </c>
      <c r="F205" s="426"/>
      <c r="G205" s="109">
        <v>16.239999999999998</v>
      </c>
      <c r="H205" s="110">
        <f t="shared" si="23"/>
        <v>131.54399999999998</v>
      </c>
      <c r="I205" s="317"/>
      <c r="J205" s="289">
        <f>'BM 03 - RANIERI'!J205+'BM 04 - Ranieri'!I205</f>
        <v>0</v>
      </c>
      <c r="K205" s="117">
        <f t="shared" si="19"/>
        <v>0</v>
      </c>
      <c r="L205" s="118">
        <f t="shared" si="20"/>
        <v>0</v>
      </c>
      <c r="M205" s="314">
        <f t="shared" si="17"/>
        <v>0</v>
      </c>
    </row>
    <row r="206" spans="2:15" ht="26.75" customHeight="1" x14ac:dyDescent="0.3">
      <c r="B206" s="130">
        <v>40943</v>
      </c>
      <c r="C206" s="107" t="s">
        <v>1985</v>
      </c>
      <c r="D206" s="108" t="s">
        <v>101</v>
      </c>
      <c r="E206" s="425">
        <v>3.3</v>
      </c>
      <c r="F206" s="426"/>
      <c r="G206" s="109">
        <v>618.83000000000004</v>
      </c>
      <c r="H206" s="110">
        <f t="shared" si="23"/>
        <v>2042.1390000000001</v>
      </c>
      <c r="I206" s="317"/>
      <c r="J206" s="289">
        <f>'BM 03 - RANIERI'!J206+'BM 04 - Ranieri'!I206</f>
        <v>0</v>
      </c>
      <c r="K206" s="117">
        <f t="shared" si="19"/>
        <v>0</v>
      </c>
      <c r="L206" s="118">
        <f t="shared" si="20"/>
        <v>0</v>
      </c>
      <c r="M206" s="314">
        <f t="shared" si="17"/>
        <v>0</v>
      </c>
    </row>
    <row r="207" spans="2:15" ht="18" customHeight="1" x14ac:dyDescent="0.3">
      <c r="B207" s="129">
        <v>41309</v>
      </c>
      <c r="C207" s="107" t="s">
        <v>2214</v>
      </c>
      <c r="D207" s="108" t="s">
        <v>101</v>
      </c>
      <c r="E207" s="425">
        <v>3.3</v>
      </c>
      <c r="F207" s="426"/>
      <c r="G207" s="109">
        <v>244.23</v>
      </c>
      <c r="H207" s="110">
        <f t="shared" si="23"/>
        <v>805.95899999999995</v>
      </c>
      <c r="I207" s="317"/>
      <c r="J207" s="289">
        <f>'BM 03 - RANIERI'!J207+'BM 04 - Ranieri'!I207</f>
        <v>0</v>
      </c>
      <c r="K207" s="117">
        <f t="shared" si="19"/>
        <v>0</v>
      </c>
      <c r="L207" s="118">
        <f t="shared" si="20"/>
        <v>0</v>
      </c>
      <c r="M207" s="314">
        <f t="shared" si="17"/>
        <v>0</v>
      </c>
    </row>
    <row r="208" spans="2:15" s="90" customFormat="1" ht="9" customHeight="1" x14ac:dyDescent="0.3">
      <c r="B208" s="121" t="s">
        <v>1704</v>
      </c>
      <c r="C208" s="122" t="s">
        <v>2020</v>
      </c>
      <c r="D208" s="136"/>
      <c r="E208" s="457"/>
      <c r="F208" s="458"/>
      <c r="G208" s="124"/>
      <c r="H208" s="125">
        <f>H209+H210+H211+H212</f>
        <v>4487.4059999999999</v>
      </c>
      <c r="I208" s="290"/>
      <c r="J208" s="126"/>
      <c r="K208" s="126"/>
      <c r="L208" s="126" t="s">
        <v>2239</v>
      </c>
      <c r="M208" s="314"/>
      <c r="N208" s="76"/>
      <c r="O208" s="76"/>
    </row>
    <row r="209" spans="2:15" ht="35.75" customHeight="1" x14ac:dyDescent="0.3">
      <c r="B209" s="128" t="s">
        <v>2240</v>
      </c>
      <c r="C209" s="107" t="s">
        <v>2241</v>
      </c>
      <c r="D209" s="108" t="s">
        <v>47</v>
      </c>
      <c r="E209" s="425">
        <v>75.62</v>
      </c>
      <c r="F209" s="426"/>
      <c r="G209" s="109">
        <v>50.45</v>
      </c>
      <c r="H209" s="110">
        <f>G209*E209</f>
        <v>3815.0290000000005</v>
      </c>
      <c r="I209" s="317"/>
      <c r="J209" s="289">
        <f>'BM 03 - RANIERI'!J209+'BM 04 - Ranieri'!I209</f>
        <v>0</v>
      </c>
      <c r="K209" s="117">
        <f t="shared" si="19"/>
        <v>0</v>
      </c>
      <c r="L209" s="118">
        <f t="shared" si="20"/>
        <v>0</v>
      </c>
      <c r="M209" s="314">
        <f t="shared" ref="M209:M272" si="24">J209/E209</f>
        <v>0</v>
      </c>
    </row>
    <row r="210" spans="2:15" ht="26.75" customHeight="1" x14ac:dyDescent="0.3">
      <c r="B210" s="127" t="s">
        <v>2242</v>
      </c>
      <c r="C210" s="107" t="s">
        <v>2243</v>
      </c>
      <c r="D210" s="108" t="s">
        <v>87</v>
      </c>
      <c r="E210" s="425">
        <v>2.9</v>
      </c>
      <c r="F210" s="426"/>
      <c r="G210" s="109">
        <v>55.4</v>
      </c>
      <c r="H210" s="110">
        <f>G210*E210</f>
        <v>160.66</v>
      </c>
      <c r="I210" s="317"/>
      <c r="J210" s="289">
        <f>'BM 03 - RANIERI'!J210+'BM 04 - Ranieri'!I210</f>
        <v>0</v>
      </c>
      <c r="K210" s="117">
        <f t="shared" si="19"/>
        <v>0</v>
      </c>
      <c r="L210" s="118">
        <f t="shared" si="20"/>
        <v>0</v>
      </c>
      <c r="M210" s="314">
        <f t="shared" si="24"/>
        <v>0</v>
      </c>
    </row>
    <row r="211" spans="2:15" ht="26.75" customHeight="1" x14ac:dyDescent="0.3">
      <c r="B211" s="127" t="s">
        <v>2244</v>
      </c>
      <c r="C211" s="107" t="s">
        <v>2245</v>
      </c>
      <c r="D211" s="108" t="s">
        <v>87</v>
      </c>
      <c r="E211" s="425">
        <v>3.1</v>
      </c>
      <c r="F211" s="426"/>
      <c r="G211" s="109">
        <v>60.08</v>
      </c>
      <c r="H211" s="110">
        <f>G211*E211</f>
        <v>186.24799999999999</v>
      </c>
      <c r="I211" s="317"/>
      <c r="J211" s="289">
        <f>'BM 03 - RANIERI'!J211+'BM 04 - Ranieri'!I211</f>
        <v>0</v>
      </c>
      <c r="K211" s="117">
        <f t="shared" si="19"/>
        <v>0</v>
      </c>
      <c r="L211" s="118">
        <f t="shared" si="20"/>
        <v>0</v>
      </c>
      <c r="M211" s="314">
        <f t="shared" si="24"/>
        <v>0</v>
      </c>
    </row>
    <row r="212" spans="2:15" ht="26.75" customHeight="1" x14ac:dyDescent="0.3">
      <c r="B212" s="127" t="s">
        <v>2246</v>
      </c>
      <c r="C212" s="119" t="s">
        <v>2028</v>
      </c>
      <c r="D212" s="108" t="s">
        <v>87</v>
      </c>
      <c r="E212" s="425">
        <v>3.1</v>
      </c>
      <c r="F212" s="426"/>
      <c r="G212" s="109">
        <v>104.99</v>
      </c>
      <c r="H212" s="110">
        <f>G212*E212</f>
        <v>325.46899999999999</v>
      </c>
      <c r="I212" s="317"/>
      <c r="J212" s="289">
        <f>'BM 03 - RANIERI'!J212+'BM 04 - Ranieri'!I212</f>
        <v>0</v>
      </c>
      <c r="K212" s="117">
        <f t="shared" si="19"/>
        <v>0</v>
      </c>
      <c r="L212" s="118">
        <f t="shared" si="20"/>
        <v>0</v>
      </c>
      <c r="M212" s="314">
        <f t="shared" si="24"/>
        <v>0</v>
      </c>
    </row>
    <row r="213" spans="2:15" s="90" customFormat="1" ht="9" customHeight="1" x14ac:dyDescent="0.3">
      <c r="B213" s="121" t="s">
        <v>1724</v>
      </c>
      <c r="C213" s="122" t="s">
        <v>2247</v>
      </c>
      <c r="D213" s="136"/>
      <c r="E213" s="457"/>
      <c r="F213" s="458"/>
      <c r="G213" s="124"/>
      <c r="H213" s="125">
        <f>H214+H215+H216+H217+H218+H219</f>
        <v>10837.8544</v>
      </c>
      <c r="I213" s="290"/>
      <c r="J213" s="126"/>
      <c r="K213" s="126"/>
      <c r="L213" s="126"/>
      <c r="M213" s="314"/>
      <c r="N213" s="76"/>
      <c r="O213" s="76"/>
    </row>
    <row r="214" spans="2:15" ht="27.65" customHeight="1" x14ac:dyDescent="0.3">
      <c r="B214" s="127" t="s">
        <v>2248</v>
      </c>
      <c r="C214" s="119" t="s">
        <v>2249</v>
      </c>
      <c r="D214" s="108" t="s">
        <v>47</v>
      </c>
      <c r="E214" s="425">
        <v>151.24</v>
      </c>
      <c r="F214" s="426"/>
      <c r="G214" s="109">
        <v>7.03</v>
      </c>
      <c r="H214" s="110">
        <f t="shared" ref="H214:H219" si="25">G214*E214</f>
        <v>1063.2172</v>
      </c>
      <c r="I214" s="317"/>
      <c r="J214" s="289">
        <f>'BM 03 - RANIERI'!J214+'BM 04 - Ranieri'!I214</f>
        <v>0</v>
      </c>
      <c r="K214" s="117">
        <f t="shared" si="19"/>
        <v>0</v>
      </c>
      <c r="L214" s="118">
        <f t="shared" si="20"/>
        <v>0</v>
      </c>
      <c r="M214" s="314">
        <f t="shared" si="24"/>
        <v>0</v>
      </c>
    </row>
    <row r="215" spans="2:15" ht="36" customHeight="1" x14ac:dyDescent="0.3">
      <c r="B215" s="127" t="s">
        <v>2250</v>
      </c>
      <c r="C215" s="107" t="s">
        <v>2251</v>
      </c>
      <c r="D215" s="108" t="s">
        <v>47</v>
      </c>
      <c r="E215" s="425">
        <v>151.24</v>
      </c>
      <c r="F215" s="426"/>
      <c r="G215" s="109">
        <v>21.54</v>
      </c>
      <c r="H215" s="110">
        <f t="shared" si="25"/>
        <v>3257.7096000000001</v>
      </c>
      <c r="I215" s="317"/>
      <c r="J215" s="289">
        <f>'BM 03 - RANIERI'!J215+'BM 04 - Ranieri'!I215</f>
        <v>0</v>
      </c>
      <c r="K215" s="117">
        <f t="shared" si="19"/>
        <v>0</v>
      </c>
      <c r="L215" s="118">
        <f t="shared" si="20"/>
        <v>0</v>
      </c>
      <c r="M215" s="314">
        <f t="shared" si="24"/>
        <v>0</v>
      </c>
    </row>
    <row r="216" spans="2:15" ht="43.75" customHeight="1" x14ac:dyDescent="0.3">
      <c r="B216" s="127" t="s">
        <v>2252</v>
      </c>
      <c r="C216" s="107" t="s">
        <v>2253</v>
      </c>
      <c r="D216" s="108" t="s">
        <v>47</v>
      </c>
      <c r="E216" s="425">
        <v>18</v>
      </c>
      <c r="F216" s="426"/>
      <c r="G216" s="109">
        <v>77.14</v>
      </c>
      <c r="H216" s="110">
        <f t="shared" si="25"/>
        <v>1388.52</v>
      </c>
      <c r="I216" s="317"/>
      <c r="J216" s="289">
        <f>'BM 03 - RANIERI'!J216+'BM 04 - Ranieri'!I216</f>
        <v>0</v>
      </c>
      <c r="K216" s="117">
        <f t="shared" si="19"/>
        <v>0</v>
      </c>
      <c r="L216" s="118">
        <f t="shared" si="20"/>
        <v>0</v>
      </c>
      <c r="M216" s="314">
        <f t="shared" si="24"/>
        <v>0</v>
      </c>
    </row>
    <row r="217" spans="2:15" ht="19.25" customHeight="1" x14ac:dyDescent="0.3">
      <c r="B217" s="127" t="s">
        <v>2254</v>
      </c>
      <c r="C217" s="119" t="s">
        <v>2050</v>
      </c>
      <c r="D217" s="108" t="s">
        <v>47</v>
      </c>
      <c r="E217" s="425">
        <v>133.24</v>
      </c>
      <c r="F217" s="426"/>
      <c r="G217" s="109">
        <v>3.31</v>
      </c>
      <c r="H217" s="110">
        <f t="shared" si="25"/>
        <v>441.02440000000001</v>
      </c>
      <c r="I217" s="317"/>
      <c r="J217" s="289">
        <f>'BM 03 - RANIERI'!J217+'BM 04 - Ranieri'!I217</f>
        <v>0</v>
      </c>
      <c r="K217" s="117">
        <f t="shared" si="19"/>
        <v>0</v>
      </c>
      <c r="L217" s="118">
        <f t="shared" si="20"/>
        <v>0</v>
      </c>
      <c r="M217" s="314">
        <f t="shared" si="24"/>
        <v>0</v>
      </c>
    </row>
    <row r="218" spans="2:15" ht="19.25" customHeight="1" x14ac:dyDescent="0.3">
      <c r="B218" s="127" t="s">
        <v>2255</v>
      </c>
      <c r="C218" s="119" t="s">
        <v>2052</v>
      </c>
      <c r="D218" s="108" t="s">
        <v>47</v>
      </c>
      <c r="E218" s="425">
        <v>133.24</v>
      </c>
      <c r="F218" s="426"/>
      <c r="G218" s="109">
        <v>20.54</v>
      </c>
      <c r="H218" s="110">
        <f t="shared" si="25"/>
        <v>2736.7496000000001</v>
      </c>
      <c r="I218" s="317"/>
      <c r="J218" s="289">
        <f>'BM 03 - RANIERI'!J218+'BM 04 - Ranieri'!I218</f>
        <v>0</v>
      </c>
      <c r="K218" s="117">
        <f t="shared" si="19"/>
        <v>0</v>
      </c>
      <c r="L218" s="118">
        <f t="shared" si="20"/>
        <v>0</v>
      </c>
      <c r="M218" s="314">
        <f t="shared" si="24"/>
        <v>0</v>
      </c>
    </row>
    <row r="219" spans="2:15" ht="19.25" customHeight="1" x14ac:dyDescent="0.3">
      <c r="B219" s="127" t="s">
        <v>2256</v>
      </c>
      <c r="C219" s="119" t="s">
        <v>2054</v>
      </c>
      <c r="D219" s="108" t="s">
        <v>47</v>
      </c>
      <c r="E219" s="425">
        <v>133.24</v>
      </c>
      <c r="F219" s="426"/>
      <c r="G219" s="109">
        <v>14.64</v>
      </c>
      <c r="H219" s="110">
        <f t="shared" si="25"/>
        <v>1950.6336000000001</v>
      </c>
      <c r="I219" s="317"/>
      <c r="J219" s="289">
        <f>'BM 03 - RANIERI'!J219+'BM 04 - Ranieri'!I219</f>
        <v>0</v>
      </c>
      <c r="K219" s="117">
        <f t="shared" ref="K219:K282" si="26">I219*G219</f>
        <v>0</v>
      </c>
      <c r="L219" s="118">
        <f t="shared" ref="L219:L282" si="27">J219*G219</f>
        <v>0</v>
      </c>
      <c r="M219" s="314">
        <f t="shared" si="24"/>
        <v>0</v>
      </c>
    </row>
    <row r="220" spans="2:15" s="90" customFormat="1" ht="10.25" customHeight="1" x14ac:dyDescent="0.3">
      <c r="B220" s="121" t="s">
        <v>1750</v>
      </c>
      <c r="C220" s="122" t="s">
        <v>2128</v>
      </c>
      <c r="D220" s="136"/>
      <c r="E220" s="457"/>
      <c r="F220" s="458"/>
      <c r="G220" s="124"/>
      <c r="H220" s="125">
        <f>H221+H222+H223+H224+H225+H226+H227+H228</f>
        <v>8939.4369000000006</v>
      </c>
      <c r="I220" s="290"/>
      <c r="J220" s="126"/>
      <c r="K220" s="126"/>
      <c r="L220" s="126"/>
      <c r="M220" s="314"/>
      <c r="N220" s="76"/>
      <c r="O220" s="76"/>
    </row>
    <row r="221" spans="2:15" ht="18" customHeight="1" x14ac:dyDescent="0.3">
      <c r="B221" s="128" t="s">
        <v>2257</v>
      </c>
      <c r="C221" s="107" t="s">
        <v>2258</v>
      </c>
      <c r="D221" s="108" t="s">
        <v>47</v>
      </c>
      <c r="E221" s="425">
        <v>8</v>
      </c>
      <c r="F221" s="426"/>
      <c r="G221" s="109">
        <v>66.5</v>
      </c>
      <c r="H221" s="110">
        <f t="shared" ref="H221:H228" si="28">G221*E221</f>
        <v>532</v>
      </c>
      <c r="I221" s="317"/>
      <c r="J221" s="289">
        <f>'BM 03 - RANIERI'!J221+'BM 04 - Ranieri'!I221</f>
        <v>0</v>
      </c>
      <c r="K221" s="117">
        <f t="shared" si="26"/>
        <v>0</v>
      </c>
      <c r="L221" s="118">
        <f t="shared" si="27"/>
        <v>0</v>
      </c>
      <c r="M221" s="314">
        <f t="shared" si="24"/>
        <v>0</v>
      </c>
    </row>
    <row r="222" spans="2:15" ht="18" customHeight="1" x14ac:dyDescent="0.3">
      <c r="B222" s="128" t="s">
        <v>2259</v>
      </c>
      <c r="C222" s="107" t="s">
        <v>2260</v>
      </c>
      <c r="D222" s="108" t="s">
        <v>47</v>
      </c>
      <c r="E222" s="425">
        <v>10.83</v>
      </c>
      <c r="F222" s="426"/>
      <c r="G222" s="109">
        <v>112.45</v>
      </c>
      <c r="H222" s="110">
        <f t="shared" si="28"/>
        <v>1217.8335</v>
      </c>
      <c r="I222" s="317"/>
      <c r="J222" s="289">
        <f>'BM 03 - RANIERI'!J222+'BM 04 - Ranieri'!I222</f>
        <v>0</v>
      </c>
      <c r="K222" s="117">
        <f t="shared" si="26"/>
        <v>0</v>
      </c>
      <c r="L222" s="118">
        <f t="shared" si="27"/>
        <v>0</v>
      </c>
      <c r="M222" s="314">
        <f t="shared" si="24"/>
        <v>0</v>
      </c>
    </row>
    <row r="223" spans="2:15" ht="18" customHeight="1" x14ac:dyDescent="0.3">
      <c r="B223" s="128" t="s">
        <v>2261</v>
      </c>
      <c r="C223" s="107" t="s">
        <v>2262</v>
      </c>
      <c r="D223" s="108" t="s">
        <v>47</v>
      </c>
      <c r="E223" s="425">
        <v>10.83</v>
      </c>
      <c r="F223" s="426"/>
      <c r="G223" s="109">
        <v>50.68</v>
      </c>
      <c r="H223" s="110">
        <f t="shared" si="28"/>
        <v>548.86440000000005</v>
      </c>
      <c r="I223" s="317"/>
      <c r="J223" s="289">
        <f>'BM 03 - RANIERI'!J223+'BM 04 - Ranieri'!I223</f>
        <v>0</v>
      </c>
      <c r="K223" s="117">
        <f t="shared" si="26"/>
        <v>0</v>
      </c>
      <c r="L223" s="118">
        <f t="shared" si="27"/>
        <v>0</v>
      </c>
      <c r="M223" s="314">
        <f t="shared" si="24"/>
        <v>0</v>
      </c>
    </row>
    <row r="224" spans="2:15" ht="38.4" customHeight="1" x14ac:dyDescent="0.3">
      <c r="B224" s="127" t="s">
        <v>2263</v>
      </c>
      <c r="C224" s="119" t="s">
        <v>2264</v>
      </c>
      <c r="D224" s="108" t="s">
        <v>1031</v>
      </c>
      <c r="E224" s="425">
        <v>2</v>
      </c>
      <c r="F224" s="426"/>
      <c r="G224" s="109">
        <v>1382.37</v>
      </c>
      <c r="H224" s="110">
        <f t="shared" si="28"/>
        <v>2764.74</v>
      </c>
      <c r="I224" s="317"/>
      <c r="J224" s="289">
        <f>'BM 03 - RANIERI'!J224+'BM 04 - Ranieri'!I224</f>
        <v>0</v>
      </c>
      <c r="K224" s="117">
        <f t="shared" si="26"/>
        <v>0</v>
      </c>
      <c r="L224" s="118">
        <f t="shared" si="27"/>
        <v>0</v>
      </c>
      <c r="M224" s="314">
        <f t="shared" si="24"/>
        <v>0</v>
      </c>
    </row>
    <row r="225" spans="2:15" ht="28.75" customHeight="1" x14ac:dyDescent="0.3">
      <c r="B225" s="127" t="s">
        <v>2265</v>
      </c>
      <c r="C225" s="119" t="s">
        <v>2266</v>
      </c>
      <c r="D225" s="108" t="s">
        <v>47</v>
      </c>
      <c r="E225" s="425">
        <v>8</v>
      </c>
      <c r="F225" s="426"/>
      <c r="G225" s="109">
        <v>16.100000000000001</v>
      </c>
      <c r="H225" s="110">
        <f t="shared" si="28"/>
        <v>128.80000000000001</v>
      </c>
      <c r="I225" s="317"/>
      <c r="J225" s="289">
        <f>'BM 03 - RANIERI'!J225+'BM 04 - Ranieri'!I225</f>
        <v>0</v>
      </c>
      <c r="K225" s="117">
        <f t="shared" si="26"/>
        <v>0</v>
      </c>
      <c r="L225" s="118">
        <f t="shared" si="27"/>
        <v>0</v>
      </c>
      <c r="M225" s="314">
        <f t="shared" si="24"/>
        <v>0</v>
      </c>
    </row>
    <row r="226" spans="2:15" ht="19.25" customHeight="1" x14ac:dyDescent="0.3">
      <c r="B226" s="127" t="s">
        <v>2267</v>
      </c>
      <c r="C226" s="119" t="s">
        <v>2268</v>
      </c>
      <c r="D226" s="108" t="s">
        <v>87</v>
      </c>
      <c r="E226" s="425">
        <v>8.15</v>
      </c>
      <c r="F226" s="426"/>
      <c r="G226" s="109">
        <v>63.55</v>
      </c>
      <c r="H226" s="110">
        <f t="shared" si="28"/>
        <v>517.9325</v>
      </c>
      <c r="I226" s="317"/>
      <c r="J226" s="289">
        <f>'BM 03 - RANIERI'!J226+'BM 04 - Ranieri'!I226</f>
        <v>0</v>
      </c>
      <c r="K226" s="117">
        <f t="shared" si="26"/>
        <v>0</v>
      </c>
      <c r="L226" s="118">
        <f t="shared" si="27"/>
        <v>0</v>
      </c>
      <c r="M226" s="314">
        <f t="shared" si="24"/>
        <v>0</v>
      </c>
    </row>
    <row r="227" spans="2:15" ht="27" customHeight="1" x14ac:dyDescent="0.3">
      <c r="B227" s="127" t="s">
        <v>2269</v>
      </c>
      <c r="C227" s="119" t="s">
        <v>2144</v>
      </c>
      <c r="D227" s="108" t="s">
        <v>87</v>
      </c>
      <c r="E227" s="425">
        <v>13.95</v>
      </c>
      <c r="F227" s="426"/>
      <c r="G227" s="109">
        <v>185.65</v>
      </c>
      <c r="H227" s="110">
        <f t="shared" si="28"/>
        <v>2589.8175000000001</v>
      </c>
      <c r="I227" s="317"/>
      <c r="J227" s="289">
        <f>'BM 03 - RANIERI'!J227+'BM 04 - Ranieri'!I227</f>
        <v>0</v>
      </c>
      <c r="K227" s="117">
        <f t="shared" si="26"/>
        <v>0</v>
      </c>
      <c r="L227" s="118">
        <f t="shared" si="27"/>
        <v>0</v>
      </c>
      <c r="M227" s="314">
        <f t="shared" si="24"/>
        <v>0</v>
      </c>
    </row>
    <row r="228" spans="2:15" ht="18" customHeight="1" x14ac:dyDescent="0.3">
      <c r="B228" s="127" t="s">
        <v>2270</v>
      </c>
      <c r="C228" s="119" t="s">
        <v>2146</v>
      </c>
      <c r="D228" s="108" t="s">
        <v>47</v>
      </c>
      <c r="E228" s="425">
        <v>16.3</v>
      </c>
      <c r="F228" s="426"/>
      <c r="G228" s="109">
        <v>39.229999999999997</v>
      </c>
      <c r="H228" s="110">
        <f t="shared" si="28"/>
        <v>639.44899999999996</v>
      </c>
      <c r="I228" s="317"/>
      <c r="J228" s="289">
        <f>'BM 03 - RANIERI'!J228+'BM 04 - Ranieri'!I228</f>
        <v>0</v>
      </c>
      <c r="K228" s="117">
        <f t="shared" si="26"/>
        <v>0</v>
      </c>
      <c r="L228" s="118">
        <f t="shared" si="27"/>
        <v>0</v>
      </c>
      <c r="M228" s="314">
        <f t="shared" si="24"/>
        <v>0</v>
      </c>
    </row>
    <row r="229" spans="2:15" s="90" customFormat="1" ht="11.25" customHeight="1" x14ac:dyDescent="0.3">
      <c r="B229" s="121" t="s">
        <v>1782</v>
      </c>
      <c r="C229" s="122" t="s">
        <v>1011</v>
      </c>
      <c r="D229" s="136"/>
      <c r="E229" s="457"/>
      <c r="F229" s="458"/>
      <c r="G229" s="124"/>
      <c r="H229" s="125">
        <f>H230+H231+H232</f>
        <v>5854.3475000000008</v>
      </c>
      <c r="I229" s="290"/>
      <c r="J229" s="126"/>
      <c r="K229" s="126"/>
      <c r="L229" s="126"/>
      <c r="M229" s="314"/>
      <c r="N229" s="76"/>
      <c r="O229" s="76"/>
    </row>
    <row r="230" spans="2:15" ht="34.75" customHeight="1" x14ac:dyDescent="0.3">
      <c r="B230" s="128" t="s">
        <v>2271</v>
      </c>
      <c r="C230" s="107" t="s">
        <v>2272</v>
      </c>
      <c r="D230" s="108" t="s">
        <v>1031</v>
      </c>
      <c r="E230" s="425">
        <v>1</v>
      </c>
      <c r="F230" s="426"/>
      <c r="G230" s="109">
        <v>1210.4100000000001</v>
      </c>
      <c r="H230" s="110">
        <f>G230*E230</f>
        <v>1210.4100000000001</v>
      </c>
      <c r="I230" s="317"/>
      <c r="J230" s="289">
        <f>'BM 03 - RANIERI'!J230+'BM 04 - Ranieri'!I230</f>
        <v>0</v>
      </c>
      <c r="K230" s="117">
        <f t="shared" si="26"/>
        <v>0</v>
      </c>
      <c r="L230" s="118">
        <f t="shared" si="27"/>
        <v>0</v>
      </c>
      <c r="M230" s="314">
        <f t="shared" si="24"/>
        <v>0</v>
      </c>
    </row>
    <row r="231" spans="2:15" ht="34.75" customHeight="1" x14ac:dyDescent="0.3">
      <c r="B231" s="128" t="s">
        <v>2273</v>
      </c>
      <c r="C231" s="107" t="s">
        <v>2274</v>
      </c>
      <c r="D231" s="108" t="s">
        <v>47</v>
      </c>
      <c r="E231" s="425">
        <v>3.75</v>
      </c>
      <c r="F231" s="426"/>
      <c r="G231" s="109">
        <v>929.97</v>
      </c>
      <c r="H231" s="110">
        <f>G231*E231</f>
        <v>3487.3875000000003</v>
      </c>
      <c r="I231" s="317"/>
      <c r="J231" s="289">
        <f>'BM 03 - RANIERI'!J231+'BM 04 - Ranieri'!I231</f>
        <v>0</v>
      </c>
      <c r="K231" s="117">
        <f t="shared" si="26"/>
        <v>0</v>
      </c>
      <c r="L231" s="118">
        <f t="shared" si="27"/>
        <v>0</v>
      </c>
      <c r="M231" s="314">
        <f t="shared" si="24"/>
        <v>0</v>
      </c>
    </row>
    <row r="232" spans="2:15" ht="34.75" customHeight="1" x14ac:dyDescent="0.3">
      <c r="B232" s="128" t="s">
        <v>2275</v>
      </c>
      <c r="C232" s="107" t="s">
        <v>2276</v>
      </c>
      <c r="D232" s="108" t="s">
        <v>1031</v>
      </c>
      <c r="E232" s="425">
        <v>1</v>
      </c>
      <c r="F232" s="426"/>
      <c r="G232" s="109">
        <v>1156.55</v>
      </c>
      <c r="H232" s="110">
        <f>G232*E232</f>
        <v>1156.55</v>
      </c>
      <c r="I232" s="317"/>
      <c r="J232" s="289">
        <f>'BM 03 - RANIERI'!J232+'BM 04 - Ranieri'!I232</f>
        <v>0</v>
      </c>
      <c r="K232" s="117">
        <f t="shared" si="26"/>
        <v>0</v>
      </c>
      <c r="L232" s="118">
        <f t="shared" si="27"/>
        <v>0</v>
      </c>
      <c r="M232" s="314">
        <f t="shared" si="24"/>
        <v>0</v>
      </c>
    </row>
    <row r="233" spans="2:15" s="90" customFormat="1" ht="11.25" customHeight="1" x14ac:dyDescent="0.3">
      <c r="B233" s="121" t="s">
        <v>1793</v>
      </c>
      <c r="C233" s="122" t="s">
        <v>2178</v>
      </c>
      <c r="D233" s="136"/>
      <c r="E233" s="457"/>
      <c r="F233" s="458"/>
      <c r="G233" s="124"/>
      <c r="H233" s="125">
        <f>H234+H235+H236+H237</f>
        <v>2136.4488000000001</v>
      </c>
      <c r="I233" s="290"/>
      <c r="J233" s="126"/>
      <c r="K233" s="126"/>
      <c r="L233" s="126"/>
      <c r="M233" s="314"/>
      <c r="N233" s="76"/>
      <c r="O233" s="76"/>
    </row>
    <row r="234" spans="2:15" ht="22.75" customHeight="1" x14ac:dyDescent="0.3">
      <c r="B234" s="128" t="s">
        <v>2277</v>
      </c>
      <c r="C234" s="119" t="s">
        <v>2278</v>
      </c>
      <c r="D234" s="108" t="s">
        <v>1031</v>
      </c>
      <c r="E234" s="425">
        <v>1</v>
      </c>
      <c r="F234" s="426"/>
      <c r="G234" s="109">
        <v>332.15</v>
      </c>
      <c r="H234" s="110">
        <f>G234*E234</f>
        <v>332.15</v>
      </c>
      <c r="I234" s="317"/>
      <c r="J234" s="289">
        <f>'BM 03 - RANIERI'!J234+'BM 04 - Ranieri'!I234</f>
        <v>0</v>
      </c>
      <c r="K234" s="117">
        <f t="shared" si="26"/>
        <v>0</v>
      </c>
      <c r="L234" s="118">
        <f t="shared" si="27"/>
        <v>0</v>
      </c>
      <c r="M234" s="314">
        <f t="shared" si="24"/>
        <v>0</v>
      </c>
    </row>
    <row r="235" spans="2:15" ht="22.5" customHeight="1" x14ac:dyDescent="0.3">
      <c r="B235" s="128" t="s">
        <v>2279</v>
      </c>
      <c r="C235" s="107" t="s">
        <v>2280</v>
      </c>
      <c r="D235" s="108" t="s">
        <v>1031</v>
      </c>
      <c r="E235" s="425">
        <v>1</v>
      </c>
      <c r="F235" s="426"/>
      <c r="G235" s="109">
        <v>85.09</v>
      </c>
      <c r="H235" s="110">
        <f>G235*E235</f>
        <v>85.09</v>
      </c>
      <c r="I235" s="317"/>
      <c r="J235" s="289">
        <f>'BM 03 - RANIERI'!J235+'BM 04 - Ranieri'!I235</f>
        <v>0</v>
      </c>
      <c r="K235" s="117">
        <f t="shared" si="26"/>
        <v>0</v>
      </c>
      <c r="L235" s="118">
        <f t="shared" si="27"/>
        <v>0</v>
      </c>
      <c r="M235" s="314">
        <f t="shared" si="24"/>
        <v>0</v>
      </c>
    </row>
    <row r="236" spans="2:15" ht="18" customHeight="1" x14ac:dyDescent="0.3">
      <c r="B236" s="128" t="s">
        <v>2281</v>
      </c>
      <c r="C236" s="107" t="s">
        <v>2282</v>
      </c>
      <c r="D236" s="108" t="s">
        <v>47</v>
      </c>
      <c r="E236" s="425">
        <v>1.24</v>
      </c>
      <c r="F236" s="426"/>
      <c r="G236" s="109">
        <v>639.37</v>
      </c>
      <c r="H236" s="110">
        <f>G236*E236</f>
        <v>792.81880000000001</v>
      </c>
      <c r="I236" s="317"/>
      <c r="J236" s="289">
        <f>'BM 03 - RANIERI'!J236+'BM 04 - Ranieri'!I236</f>
        <v>0</v>
      </c>
      <c r="K236" s="117">
        <f t="shared" si="26"/>
        <v>0</v>
      </c>
      <c r="L236" s="118">
        <f t="shared" si="27"/>
        <v>0</v>
      </c>
      <c r="M236" s="314">
        <f t="shared" si="24"/>
        <v>0</v>
      </c>
    </row>
    <row r="237" spans="2:15" ht="35.75" customHeight="1" x14ac:dyDescent="0.3">
      <c r="B237" s="128" t="s">
        <v>2283</v>
      </c>
      <c r="C237" s="107" t="s">
        <v>2284</v>
      </c>
      <c r="D237" s="108" t="s">
        <v>1031</v>
      </c>
      <c r="E237" s="425">
        <v>1</v>
      </c>
      <c r="F237" s="426"/>
      <c r="G237" s="109">
        <v>926.39</v>
      </c>
      <c r="H237" s="110">
        <f>G237*E237</f>
        <v>926.39</v>
      </c>
      <c r="I237" s="317"/>
      <c r="J237" s="289">
        <f>'BM 03 - RANIERI'!J237+'BM 04 - Ranieri'!I237</f>
        <v>0</v>
      </c>
      <c r="K237" s="117">
        <f t="shared" si="26"/>
        <v>0</v>
      </c>
      <c r="L237" s="118">
        <f t="shared" si="27"/>
        <v>0</v>
      </c>
      <c r="M237" s="314">
        <f t="shared" si="24"/>
        <v>0</v>
      </c>
    </row>
    <row r="238" spans="2:15" s="90" customFormat="1" ht="9" customHeight="1" x14ac:dyDescent="0.3">
      <c r="B238" s="121" t="s">
        <v>1804</v>
      </c>
      <c r="C238" s="122" t="s">
        <v>1805</v>
      </c>
      <c r="D238" s="136"/>
      <c r="E238" s="457"/>
      <c r="F238" s="458"/>
      <c r="G238" s="124"/>
      <c r="H238" s="125">
        <f>H239+H240+H241</f>
        <v>4544.6810000000005</v>
      </c>
      <c r="I238" s="290"/>
      <c r="J238" s="126"/>
      <c r="K238" s="126"/>
      <c r="L238" s="126"/>
      <c r="M238" s="314"/>
      <c r="N238" s="76"/>
      <c r="O238" s="76"/>
    </row>
    <row r="239" spans="2:15" ht="18" customHeight="1" x14ac:dyDescent="0.3">
      <c r="B239" s="138" t="s">
        <v>2285</v>
      </c>
      <c r="C239" s="107" t="s">
        <v>2286</v>
      </c>
      <c r="D239" s="108" t="s">
        <v>101</v>
      </c>
      <c r="E239" s="425">
        <v>0.82</v>
      </c>
      <c r="F239" s="426"/>
      <c r="G239" s="109">
        <v>635</v>
      </c>
      <c r="H239" s="110">
        <f>G239*E239</f>
        <v>520.69999999999993</v>
      </c>
      <c r="I239" s="317"/>
      <c r="J239" s="289">
        <f>'BM 03 - RANIERI'!J239+'BM 04 - Ranieri'!I239</f>
        <v>0</v>
      </c>
      <c r="K239" s="117">
        <f t="shared" si="26"/>
        <v>0</v>
      </c>
      <c r="L239" s="118">
        <f t="shared" si="27"/>
        <v>0</v>
      </c>
      <c r="M239" s="314">
        <f t="shared" si="24"/>
        <v>0</v>
      </c>
    </row>
    <row r="240" spans="2:15" ht="43.75" customHeight="1" x14ac:dyDescent="0.3">
      <c r="B240" s="137" t="s">
        <v>2287</v>
      </c>
      <c r="C240" s="107" t="s">
        <v>2288</v>
      </c>
      <c r="D240" s="108" t="s">
        <v>47</v>
      </c>
      <c r="E240" s="425">
        <v>16.3</v>
      </c>
      <c r="F240" s="426"/>
      <c r="G240" s="109">
        <v>44</v>
      </c>
      <c r="H240" s="110">
        <f>G240*E240</f>
        <v>717.2</v>
      </c>
      <c r="I240" s="317"/>
      <c r="J240" s="289">
        <f>'BM 03 - RANIERI'!J240+'BM 04 - Ranieri'!I240</f>
        <v>0</v>
      </c>
      <c r="K240" s="117">
        <f t="shared" si="26"/>
        <v>0</v>
      </c>
      <c r="L240" s="118">
        <f t="shared" si="27"/>
        <v>0</v>
      </c>
      <c r="M240" s="314">
        <f t="shared" si="24"/>
        <v>0</v>
      </c>
    </row>
    <row r="241" spans="2:17" ht="26.75" customHeight="1" x14ac:dyDescent="0.3">
      <c r="B241" s="137" t="s">
        <v>2289</v>
      </c>
      <c r="C241" s="107" t="s">
        <v>2290</v>
      </c>
      <c r="D241" s="108" t="s">
        <v>47</v>
      </c>
      <c r="E241" s="425">
        <v>16.3</v>
      </c>
      <c r="F241" s="426"/>
      <c r="G241" s="109">
        <v>202.87</v>
      </c>
      <c r="H241" s="110">
        <f>G241*E241</f>
        <v>3306.7810000000004</v>
      </c>
      <c r="I241" s="317"/>
      <c r="J241" s="289">
        <f>'BM 03 - RANIERI'!J241+'BM 04 - Ranieri'!I241</f>
        <v>0</v>
      </c>
      <c r="K241" s="117">
        <f t="shared" si="26"/>
        <v>0</v>
      </c>
      <c r="L241" s="118">
        <f t="shared" si="27"/>
        <v>0</v>
      </c>
      <c r="M241" s="314">
        <f t="shared" si="24"/>
        <v>0</v>
      </c>
    </row>
    <row r="242" spans="2:17" s="90" customFormat="1" ht="9" customHeight="1" x14ac:dyDescent="0.3">
      <c r="B242" s="121" t="s">
        <v>1812</v>
      </c>
      <c r="C242" s="122" t="s">
        <v>2048</v>
      </c>
      <c r="D242" s="136"/>
      <c r="E242" s="457"/>
      <c r="F242" s="458"/>
      <c r="G242" s="124"/>
      <c r="H242" s="125">
        <f>SUM(H243:H245)</f>
        <v>627.38700000000006</v>
      </c>
      <c r="I242" s="290"/>
      <c r="J242" s="126"/>
      <c r="K242" s="126"/>
      <c r="L242" s="126"/>
      <c r="M242" s="314"/>
      <c r="N242" s="76"/>
      <c r="O242" s="76"/>
    </row>
    <row r="243" spans="2:17" ht="18" customHeight="1" x14ac:dyDescent="0.3">
      <c r="B243" s="138" t="s">
        <v>2291</v>
      </c>
      <c r="C243" s="107" t="s">
        <v>2292</v>
      </c>
      <c r="D243" s="108" t="s">
        <v>47</v>
      </c>
      <c r="E243" s="425">
        <v>16.3</v>
      </c>
      <c r="F243" s="426"/>
      <c r="G243" s="109">
        <v>3.31</v>
      </c>
      <c r="H243" s="110">
        <f>G243*E243</f>
        <v>53.953000000000003</v>
      </c>
      <c r="I243" s="317"/>
      <c r="J243" s="289">
        <f>'BM 03 - RANIERI'!J243+'BM 04 - Ranieri'!I243</f>
        <v>0</v>
      </c>
      <c r="K243" s="117">
        <f t="shared" si="26"/>
        <v>0</v>
      </c>
      <c r="L243" s="118">
        <f t="shared" si="27"/>
        <v>0</v>
      </c>
      <c r="M243" s="314">
        <f t="shared" si="24"/>
        <v>0</v>
      </c>
    </row>
    <row r="244" spans="2:17" ht="18" customHeight="1" x14ac:dyDescent="0.3">
      <c r="B244" s="138" t="s">
        <v>2293</v>
      </c>
      <c r="C244" s="107" t="s">
        <v>2294</v>
      </c>
      <c r="D244" s="108" t="s">
        <v>47</v>
      </c>
      <c r="E244" s="425">
        <v>16.3</v>
      </c>
      <c r="F244" s="426"/>
      <c r="G244" s="109">
        <v>20.54</v>
      </c>
      <c r="H244" s="110">
        <f>G244*E244</f>
        <v>334.80200000000002</v>
      </c>
      <c r="I244" s="317"/>
      <c r="J244" s="289">
        <f>'BM 03 - RANIERI'!J244+'BM 04 - Ranieri'!I244</f>
        <v>0</v>
      </c>
      <c r="K244" s="117">
        <f t="shared" si="26"/>
        <v>0</v>
      </c>
      <c r="L244" s="118">
        <f t="shared" si="27"/>
        <v>0</v>
      </c>
      <c r="M244" s="314">
        <f t="shared" si="24"/>
        <v>0</v>
      </c>
    </row>
    <row r="245" spans="2:17" ht="18" customHeight="1" x14ac:dyDescent="0.3">
      <c r="B245" s="138" t="s">
        <v>2295</v>
      </c>
      <c r="C245" s="107" t="s">
        <v>2296</v>
      </c>
      <c r="D245" s="108" t="s">
        <v>47</v>
      </c>
      <c r="E245" s="425">
        <v>16.3</v>
      </c>
      <c r="F245" s="426"/>
      <c r="G245" s="109">
        <v>14.64</v>
      </c>
      <c r="H245" s="110">
        <f>G245*E245</f>
        <v>238.63200000000003</v>
      </c>
      <c r="I245" s="317"/>
      <c r="J245" s="289">
        <f>'BM 03 - RANIERI'!J245+'BM 04 - Ranieri'!I245</f>
        <v>0</v>
      </c>
      <c r="K245" s="117">
        <f t="shared" si="26"/>
        <v>0</v>
      </c>
      <c r="L245" s="118">
        <f t="shared" si="27"/>
        <v>0</v>
      </c>
      <c r="M245" s="314">
        <f t="shared" si="24"/>
        <v>0</v>
      </c>
    </row>
    <row r="246" spans="2:17" s="90" customFormat="1" ht="9" customHeight="1" x14ac:dyDescent="0.3">
      <c r="B246" s="121" t="s">
        <v>1819</v>
      </c>
      <c r="C246" s="122" t="s">
        <v>2075</v>
      </c>
      <c r="D246" s="136"/>
      <c r="E246" s="457"/>
      <c r="F246" s="458"/>
      <c r="G246" s="124"/>
      <c r="H246" s="125">
        <f>H247+H248+H249+H250+H251+H252+H253+H254+H255+H256+H257+H258+H259+H260+H261+H262+H263+H264+H265+H266</f>
        <v>8762.9088999999985</v>
      </c>
      <c r="I246" s="290"/>
      <c r="J246" s="126"/>
      <c r="K246" s="126"/>
      <c r="L246" s="126"/>
      <c r="M246" s="314"/>
      <c r="N246" s="76"/>
      <c r="O246" s="76"/>
    </row>
    <row r="247" spans="2:17" ht="26.75" customHeight="1" x14ac:dyDescent="0.3">
      <c r="B247" s="137" t="s">
        <v>2297</v>
      </c>
      <c r="C247" s="107" t="s">
        <v>2298</v>
      </c>
      <c r="D247" s="108" t="s">
        <v>1031</v>
      </c>
      <c r="E247" s="425">
        <v>14</v>
      </c>
      <c r="F247" s="426"/>
      <c r="G247" s="109">
        <v>13.66</v>
      </c>
      <c r="H247" s="110">
        <f t="shared" ref="H247:H266" si="29">G247*E247</f>
        <v>191.24</v>
      </c>
      <c r="I247" s="317"/>
      <c r="J247" s="289">
        <f>'BM 03 - RANIERI'!J247+'BM 04 - Ranieri'!I247</f>
        <v>0</v>
      </c>
      <c r="K247" s="117">
        <f t="shared" si="26"/>
        <v>0</v>
      </c>
      <c r="L247" s="118">
        <f t="shared" si="27"/>
        <v>0</v>
      </c>
      <c r="M247" s="314">
        <f t="shared" si="24"/>
        <v>0</v>
      </c>
    </row>
    <row r="248" spans="2:17" s="76" customFormat="1" ht="26.75" customHeight="1" x14ac:dyDescent="0.3">
      <c r="B248" s="137" t="s">
        <v>2299</v>
      </c>
      <c r="C248" s="107" t="s">
        <v>2300</v>
      </c>
      <c r="D248" s="108" t="s">
        <v>1031</v>
      </c>
      <c r="E248" s="425">
        <v>6</v>
      </c>
      <c r="F248" s="426"/>
      <c r="G248" s="109">
        <v>17.8</v>
      </c>
      <c r="H248" s="110">
        <f t="shared" si="29"/>
        <v>106.80000000000001</v>
      </c>
      <c r="I248" s="317"/>
      <c r="J248" s="289">
        <f>'BM 03 - RANIERI'!J248+'BM 04 - Ranieri'!I248</f>
        <v>0</v>
      </c>
      <c r="K248" s="117">
        <f t="shared" si="26"/>
        <v>0</v>
      </c>
      <c r="L248" s="118">
        <f t="shared" si="27"/>
        <v>0</v>
      </c>
      <c r="M248" s="314">
        <f t="shared" si="24"/>
        <v>0</v>
      </c>
      <c r="P248" s="72"/>
      <c r="Q248" s="72"/>
    </row>
    <row r="249" spans="2:17" s="76" customFormat="1" ht="23.4" customHeight="1" x14ac:dyDescent="0.3">
      <c r="B249" s="115" t="s">
        <v>2301</v>
      </c>
      <c r="C249" s="119" t="s">
        <v>2302</v>
      </c>
      <c r="D249" s="108" t="s">
        <v>1031</v>
      </c>
      <c r="E249" s="425">
        <v>4</v>
      </c>
      <c r="F249" s="426"/>
      <c r="G249" s="109">
        <v>14.37</v>
      </c>
      <c r="H249" s="110">
        <f t="shared" si="29"/>
        <v>57.48</v>
      </c>
      <c r="I249" s="317"/>
      <c r="J249" s="289">
        <f>'BM 03 - RANIERI'!J249+'BM 04 - Ranieri'!I249</f>
        <v>0</v>
      </c>
      <c r="K249" s="117">
        <f t="shared" si="26"/>
        <v>0</v>
      </c>
      <c r="L249" s="118">
        <f t="shared" si="27"/>
        <v>0</v>
      </c>
      <c r="M249" s="314">
        <f t="shared" si="24"/>
        <v>0</v>
      </c>
      <c r="P249" s="72"/>
      <c r="Q249" s="72"/>
    </row>
    <row r="250" spans="2:17" s="76" customFormat="1" ht="26.75" customHeight="1" x14ac:dyDescent="0.3">
      <c r="B250" s="115" t="s">
        <v>2303</v>
      </c>
      <c r="C250" s="107" t="s">
        <v>2304</v>
      </c>
      <c r="D250" s="108" t="s">
        <v>87</v>
      </c>
      <c r="E250" s="425">
        <v>124.2</v>
      </c>
      <c r="F250" s="426"/>
      <c r="G250" s="109">
        <v>4.75</v>
      </c>
      <c r="H250" s="110">
        <f t="shared" si="29"/>
        <v>589.95000000000005</v>
      </c>
      <c r="I250" s="317"/>
      <c r="J250" s="289">
        <f>'BM 03 - RANIERI'!J250+'BM 04 - Ranieri'!I250</f>
        <v>0</v>
      </c>
      <c r="K250" s="117">
        <f t="shared" si="26"/>
        <v>0</v>
      </c>
      <c r="L250" s="118">
        <f t="shared" si="27"/>
        <v>0</v>
      </c>
      <c r="M250" s="314">
        <f t="shared" si="24"/>
        <v>0</v>
      </c>
      <c r="P250" s="72"/>
      <c r="Q250" s="72"/>
    </row>
    <row r="251" spans="2:17" s="76" customFormat="1" ht="26.75" customHeight="1" x14ac:dyDescent="0.3">
      <c r="B251" s="115" t="s">
        <v>2305</v>
      </c>
      <c r="C251" s="107" t="s">
        <v>2306</v>
      </c>
      <c r="D251" s="108" t="s">
        <v>87</v>
      </c>
      <c r="E251" s="425">
        <v>87</v>
      </c>
      <c r="F251" s="426"/>
      <c r="G251" s="109">
        <v>3.22</v>
      </c>
      <c r="H251" s="110">
        <f t="shared" si="29"/>
        <v>280.14000000000004</v>
      </c>
      <c r="I251" s="317"/>
      <c r="J251" s="289">
        <f>'BM 03 - RANIERI'!J251+'BM 04 - Ranieri'!I251</f>
        <v>0</v>
      </c>
      <c r="K251" s="117">
        <f t="shared" si="26"/>
        <v>0</v>
      </c>
      <c r="L251" s="118">
        <f t="shared" si="27"/>
        <v>0</v>
      </c>
      <c r="M251" s="314">
        <f t="shared" si="24"/>
        <v>0</v>
      </c>
      <c r="P251" s="72"/>
      <c r="Q251" s="72"/>
    </row>
    <row r="252" spans="2:17" s="76" customFormat="1" ht="26.75" customHeight="1" x14ac:dyDescent="0.3">
      <c r="B252" s="115" t="s">
        <v>2307</v>
      </c>
      <c r="C252" s="107" t="s">
        <v>2308</v>
      </c>
      <c r="D252" s="108" t="s">
        <v>87</v>
      </c>
      <c r="E252" s="425">
        <v>94.2</v>
      </c>
      <c r="F252" s="426"/>
      <c r="G252" s="109">
        <v>10.48</v>
      </c>
      <c r="H252" s="110">
        <f t="shared" si="29"/>
        <v>987.21600000000012</v>
      </c>
      <c r="I252" s="317"/>
      <c r="J252" s="289">
        <f>'BM 03 - RANIERI'!J252+'BM 04 - Ranieri'!I252</f>
        <v>0</v>
      </c>
      <c r="K252" s="117">
        <f t="shared" si="26"/>
        <v>0</v>
      </c>
      <c r="L252" s="118">
        <f t="shared" si="27"/>
        <v>0</v>
      </c>
      <c r="M252" s="314">
        <f t="shared" si="24"/>
        <v>0</v>
      </c>
      <c r="P252" s="72"/>
      <c r="Q252" s="72"/>
    </row>
    <row r="253" spans="2:17" s="76" customFormat="1" ht="18" customHeight="1" x14ac:dyDescent="0.3">
      <c r="B253" s="106" t="s">
        <v>2309</v>
      </c>
      <c r="C253" s="107" t="s">
        <v>2310</v>
      </c>
      <c r="D253" s="108" t="s">
        <v>1031</v>
      </c>
      <c r="E253" s="425">
        <v>1</v>
      </c>
      <c r="F253" s="426"/>
      <c r="G253" s="109">
        <v>111.45</v>
      </c>
      <c r="H253" s="110">
        <f t="shared" si="29"/>
        <v>111.45</v>
      </c>
      <c r="I253" s="317"/>
      <c r="J253" s="289">
        <f>'BM 03 - RANIERI'!J253+'BM 04 - Ranieri'!I253</f>
        <v>0</v>
      </c>
      <c r="K253" s="117">
        <f t="shared" si="26"/>
        <v>0</v>
      </c>
      <c r="L253" s="118">
        <f t="shared" si="27"/>
        <v>0</v>
      </c>
      <c r="M253" s="314">
        <f t="shared" si="24"/>
        <v>0</v>
      </c>
      <c r="P253" s="72"/>
      <c r="Q253" s="72"/>
    </row>
    <row r="254" spans="2:17" s="76" customFormat="1" ht="18" customHeight="1" x14ac:dyDescent="0.3">
      <c r="B254" s="106" t="s">
        <v>2311</v>
      </c>
      <c r="C254" s="107" t="s">
        <v>2312</v>
      </c>
      <c r="D254" s="108" t="s">
        <v>1031</v>
      </c>
      <c r="E254" s="425">
        <v>6</v>
      </c>
      <c r="F254" s="426"/>
      <c r="G254" s="109">
        <v>18.420000000000002</v>
      </c>
      <c r="H254" s="110">
        <f t="shared" si="29"/>
        <v>110.52000000000001</v>
      </c>
      <c r="I254" s="317"/>
      <c r="J254" s="289">
        <f>'BM 03 - RANIERI'!J254+'BM 04 - Ranieri'!I254</f>
        <v>0</v>
      </c>
      <c r="K254" s="117">
        <f t="shared" si="26"/>
        <v>0</v>
      </c>
      <c r="L254" s="118">
        <f t="shared" si="27"/>
        <v>0</v>
      </c>
      <c r="M254" s="314">
        <f t="shared" si="24"/>
        <v>0</v>
      </c>
      <c r="P254" s="72"/>
      <c r="Q254" s="72"/>
    </row>
    <row r="255" spans="2:17" s="76" customFormat="1" ht="18" customHeight="1" x14ac:dyDescent="0.3">
      <c r="B255" s="106" t="s">
        <v>2313</v>
      </c>
      <c r="C255" s="107" t="s">
        <v>2314</v>
      </c>
      <c r="D255" s="108" t="s">
        <v>1031</v>
      </c>
      <c r="E255" s="425">
        <v>2</v>
      </c>
      <c r="F255" s="426"/>
      <c r="G255" s="109">
        <v>102.84</v>
      </c>
      <c r="H255" s="110">
        <f t="shared" si="29"/>
        <v>205.68</v>
      </c>
      <c r="I255" s="317"/>
      <c r="J255" s="289">
        <f>'BM 03 - RANIERI'!J255+'BM 04 - Ranieri'!I255</f>
        <v>0</v>
      </c>
      <c r="K255" s="117">
        <f t="shared" si="26"/>
        <v>0</v>
      </c>
      <c r="L255" s="118">
        <f t="shared" si="27"/>
        <v>0</v>
      </c>
      <c r="M255" s="314">
        <f t="shared" si="24"/>
        <v>0</v>
      </c>
      <c r="P255" s="72"/>
      <c r="Q255" s="72"/>
    </row>
    <row r="256" spans="2:17" s="76" customFormat="1" ht="18" customHeight="1" x14ac:dyDescent="0.3">
      <c r="B256" s="139">
        <v>40221</v>
      </c>
      <c r="C256" s="107" t="s">
        <v>2315</v>
      </c>
      <c r="D256" s="108" t="s">
        <v>1031</v>
      </c>
      <c r="E256" s="425">
        <v>2</v>
      </c>
      <c r="F256" s="426"/>
      <c r="G256" s="109">
        <v>195</v>
      </c>
      <c r="H256" s="110">
        <f t="shared" si="29"/>
        <v>390</v>
      </c>
      <c r="I256" s="317"/>
      <c r="J256" s="289">
        <f>'BM 03 - RANIERI'!J256+'BM 04 - Ranieri'!I256</f>
        <v>0</v>
      </c>
      <c r="K256" s="117">
        <f t="shared" si="26"/>
        <v>0</v>
      </c>
      <c r="L256" s="118">
        <f t="shared" si="27"/>
        <v>0</v>
      </c>
      <c r="M256" s="314">
        <f t="shared" si="24"/>
        <v>0</v>
      </c>
      <c r="P256" s="72"/>
      <c r="Q256" s="72"/>
    </row>
    <row r="257" spans="2:17" s="76" customFormat="1" ht="26.75" customHeight="1" x14ac:dyDescent="0.3">
      <c r="B257" s="120">
        <v>40586</v>
      </c>
      <c r="C257" s="107" t="s">
        <v>2316</v>
      </c>
      <c r="D257" s="108" t="s">
        <v>1031</v>
      </c>
      <c r="E257" s="425">
        <v>2</v>
      </c>
      <c r="F257" s="426"/>
      <c r="G257" s="109">
        <v>30.46</v>
      </c>
      <c r="H257" s="110">
        <f t="shared" si="29"/>
        <v>60.92</v>
      </c>
      <c r="I257" s="317"/>
      <c r="J257" s="289">
        <f>'BM 03 - RANIERI'!J257+'BM 04 - Ranieri'!I257</f>
        <v>0</v>
      </c>
      <c r="K257" s="117">
        <f t="shared" si="26"/>
        <v>0</v>
      </c>
      <c r="L257" s="118">
        <f t="shared" si="27"/>
        <v>0</v>
      </c>
      <c r="M257" s="314">
        <f t="shared" si="24"/>
        <v>0</v>
      </c>
      <c r="P257" s="72"/>
      <c r="Q257" s="72"/>
    </row>
    <row r="258" spans="2:17" s="76" customFormat="1" ht="26.75" customHeight="1" x14ac:dyDescent="0.3">
      <c r="B258" s="120">
        <v>40951</v>
      </c>
      <c r="C258" s="107" t="s">
        <v>2317</v>
      </c>
      <c r="D258" s="108" t="s">
        <v>1031</v>
      </c>
      <c r="E258" s="425">
        <v>2</v>
      </c>
      <c r="F258" s="426"/>
      <c r="G258" s="109">
        <v>59.71</v>
      </c>
      <c r="H258" s="110">
        <f t="shared" si="29"/>
        <v>119.42</v>
      </c>
      <c r="I258" s="317"/>
      <c r="J258" s="289">
        <f>'BM 03 - RANIERI'!J258+'BM 04 - Ranieri'!I258</f>
        <v>0</v>
      </c>
      <c r="K258" s="117">
        <f t="shared" si="26"/>
        <v>0</v>
      </c>
      <c r="L258" s="118">
        <f t="shared" si="27"/>
        <v>0</v>
      </c>
      <c r="M258" s="314">
        <f t="shared" si="24"/>
        <v>0</v>
      </c>
      <c r="P258" s="72"/>
      <c r="Q258" s="72"/>
    </row>
    <row r="259" spans="2:17" s="76" customFormat="1" ht="26.75" customHeight="1" x14ac:dyDescent="0.3">
      <c r="B259" s="120">
        <v>41317</v>
      </c>
      <c r="C259" s="107" t="s">
        <v>2318</v>
      </c>
      <c r="D259" s="108" t="s">
        <v>1031</v>
      </c>
      <c r="E259" s="425">
        <v>10</v>
      </c>
      <c r="F259" s="426"/>
      <c r="G259" s="109">
        <v>32.119999999999997</v>
      </c>
      <c r="H259" s="110">
        <f t="shared" si="29"/>
        <v>321.2</v>
      </c>
      <c r="I259" s="317"/>
      <c r="J259" s="289">
        <f>'BM 03 - RANIERI'!J259+'BM 04 - Ranieri'!I259</f>
        <v>0</v>
      </c>
      <c r="K259" s="117">
        <f t="shared" si="26"/>
        <v>0</v>
      </c>
      <c r="L259" s="118">
        <f t="shared" si="27"/>
        <v>0</v>
      </c>
      <c r="M259" s="314">
        <f t="shared" si="24"/>
        <v>0</v>
      </c>
      <c r="P259" s="72"/>
      <c r="Q259" s="72"/>
    </row>
    <row r="260" spans="2:17" s="76" customFormat="1" ht="26.75" customHeight="1" x14ac:dyDescent="0.3">
      <c r="B260" s="120">
        <v>41682</v>
      </c>
      <c r="C260" s="107" t="s">
        <v>2319</v>
      </c>
      <c r="D260" s="108" t="s">
        <v>87</v>
      </c>
      <c r="E260" s="425">
        <v>69.66</v>
      </c>
      <c r="F260" s="426"/>
      <c r="G260" s="109">
        <v>11.44</v>
      </c>
      <c r="H260" s="110">
        <f t="shared" si="29"/>
        <v>796.91039999999998</v>
      </c>
      <c r="I260" s="317"/>
      <c r="J260" s="289">
        <f>'BM 03 - RANIERI'!J260+'BM 04 - Ranieri'!I260</f>
        <v>0</v>
      </c>
      <c r="K260" s="117">
        <f t="shared" si="26"/>
        <v>0</v>
      </c>
      <c r="L260" s="118">
        <f t="shared" si="27"/>
        <v>0</v>
      </c>
      <c r="M260" s="314">
        <f t="shared" si="24"/>
        <v>0</v>
      </c>
      <c r="P260" s="72"/>
      <c r="Q260" s="72"/>
    </row>
    <row r="261" spans="2:17" s="76" customFormat="1" ht="26.75" customHeight="1" x14ac:dyDescent="0.3">
      <c r="B261" s="120">
        <v>42047</v>
      </c>
      <c r="C261" s="107" t="s">
        <v>2320</v>
      </c>
      <c r="D261" s="108" t="s">
        <v>87</v>
      </c>
      <c r="E261" s="425">
        <v>20.95</v>
      </c>
      <c r="F261" s="426"/>
      <c r="G261" s="109">
        <v>15.55</v>
      </c>
      <c r="H261" s="110">
        <f t="shared" si="29"/>
        <v>325.77249999999998</v>
      </c>
      <c r="I261" s="317"/>
      <c r="J261" s="289">
        <f>'BM 03 - RANIERI'!J261+'BM 04 - Ranieri'!I261</f>
        <v>0</v>
      </c>
      <c r="K261" s="117">
        <f t="shared" si="26"/>
        <v>0</v>
      </c>
      <c r="L261" s="118">
        <f t="shared" si="27"/>
        <v>0</v>
      </c>
      <c r="M261" s="314">
        <f t="shared" si="24"/>
        <v>0</v>
      </c>
      <c r="P261" s="72"/>
      <c r="Q261" s="72"/>
    </row>
    <row r="262" spans="2:17" s="76" customFormat="1" ht="26.75" customHeight="1" x14ac:dyDescent="0.3">
      <c r="B262" s="120">
        <v>42412</v>
      </c>
      <c r="C262" s="107" t="s">
        <v>2321</v>
      </c>
      <c r="D262" s="108" t="s">
        <v>1031</v>
      </c>
      <c r="E262" s="425">
        <v>1</v>
      </c>
      <c r="F262" s="426"/>
      <c r="G262" s="109">
        <v>112.62</v>
      </c>
      <c r="H262" s="110">
        <f t="shared" si="29"/>
        <v>112.62</v>
      </c>
      <c r="I262" s="317"/>
      <c r="J262" s="289">
        <f>'BM 03 - RANIERI'!J262+'BM 04 - Ranieri'!I262</f>
        <v>0</v>
      </c>
      <c r="K262" s="117">
        <f t="shared" si="26"/>
        <v>0</v>
      </c>
      <c r="L262" s="118">
        <f t="shared" si="27"/>
        <v>0</v>
      </c>
      <c r="M262" s="314">
        <f t="shared" si="24"/>
        <v>0</v>
      </c>
      <c r="P262" s="72"/>
      <c r="Q262" s="72"/>
    </row>
    <row r="263" spans="2:17" s="76" customFormat="1" ht="26.75" customHeight="1" x14ac:dyDescent="0.3">
      <c r="B263" s="120">
        <v>42778</v>
      </c>
      <c r="C263" s="107" t="s">
        <v>2322</v>
      </c>
      <c r="D263" s="108" t="s">
        <v>1031</v>
      </c>
      <c r="E263" s="425">
        <v>1</v>
      </c>
      <c r="F263" s="426"/>
      <c r="G263" s="109">
        <v>1901.96</v>
      </c>
      <c r="H263" s="110">
        <f t="shared" si="29"/>
        <v>1901.96</v>
      </c>
      <c r="I263" s="317"/>
      <c r="J263" s="289">
        <f>'BM 03 - RANIERI'!J263+'BM 04 - Ranieri'!I263</f>
        <v>0</v>
      </c>
      <c r="K263" s="117">
        <f t="shared" si="26"/>
        <v>0</v>
      </c>
      <c r="L263" s="118">
        <f t="shared" si="27"/>
        <v>0</v>
      </c>
      <c r="M263" s="314">
        <f t="shared" si="24"/>
        <v>0</v>
      </c>
      <c r="P263" s="72"/>
      <c r="Q263" s="72"/>
    </row>
    <row r="264" spans="2:17" ht="19.25" customHeight="1" x14ac:dyDescent="0.3">
      <c r="B264" s="120">
        <v>43143</v>
      </c>
      <c r="C264" s="107" t="s">
        <v>2323</v>
      </c>
      <c r="D264" s="108" t="s">
        <v>1031</v>
      </c>
      <c r="E264" s="425">
        <v>1</v>
      </c>
      <c r="F264" s="426"/>
      <c r="G264" s="109">
        <v>1117.45</v>
      </c>
      <c r="H264" s="110">
        <f t="shared" si="29"/>
        <v>1117.45</v>
      </c>
      <c r="I264" s="317"/>
      <c r="J264" s="289">
        <f>'BM 03 - RANIERI'!J264+'BM 04 - Ranieri'!I264</f>
        <v>0</v>
      </c>
      <c r="K264" s="117">
        <f t="shared" si="26"/>
        <v>0</v>
      </c>
      <c r="L264" s="118">
        <f t="shared" si="27"/>
        <v>0</v>
      </c>
      <c r="M264" s="314">
        <f t="shared" si="24"/>
        <v>0</v>
      </c>
    </row>
    <row r="265" spans="2:17" ht="35.75" customHeight="1" x14ac:dyDescent="0.3">
      <c r="B265" s="139">
        <v>43508</v>
      </c>
      <c r="C265" s="107" t="s">
        <v>2324</v>
      </c>
      <c r="D265" s="108" t="s">
        <v>1031</v>
      </c>
      <c r="E265" s="425">
        <v>6</v>
      </c>
      <c r="F265" s="426"/>
      <c r="G265" s="109">
        <v>136.31</v>
      </c>
      <c r="H265" s="110">
        <f t="shared" si="29"/>
        <v>817.86</v>
      </c>
      <c r="I265" s="317"/>
      <c r="J265" s="289">
        <f>'BM 03 - RANIERI'!J265+'BM 04 - Ranieri'!I265</f>
        <v>0</v>
      </c>
      <c r="K265" s="117">
        <f t="shared" si="26"/>
        <v>0</v>
      </c>
      <c r="L265" s="118">
        <f t="shared" si="27"/>
        <v>0</v>
      </c>
      <c r="M265" s="314">
        <f t="shared" si="24"/>
        <v>0</v>
      </c>
    </row>
    <row r="266" spans="2:17" ht="18" customHeight="1" x14ac:dyDescent="0.3">
      <c r="B266" s="139">
        <v>43873</v>
      </c>
      <c r="C266" s="107" t="s">
        <v>2325</v>
      </c>
      <c r="D266" s="108" t="s">
        <v>1031</v>
      </c>
      <c r="E266" s="425">
        <v>4</v>
      </c>
      <c r="F266" s="426"/>
      <c r="G266" s="109">
        <v>39.58</v>
      </c>
      <c r="H266" s="110">
        <f t="shared" si="29"/>
        <v>158.32</v>
      </c>
      <c r="I266" s="317"/>
      <c r="J266" s="289">
        <f>'BM 03 - RANIERI'!J266+'BM 04 - Ranieri'!I266</f>
        <v>0</v>
      </c>
      <c r="K266" s="117">
        <f t="shared" si="26"/>
        <v>0</v>
      </c>
      <c r="L266" s="118">
        <f t="shared" si="27"/>
        <v>0</v>
      </c>
      <c r="M266" s="314">
        <f t="shared" si="24"/>
        <v>0</v>
      </c>
    </row>
    <row r="267" spans="2:17" s="90" customFormat="1" ht="9" customHeight="1" x14ac:dyDescent="0.3">
      <c r="B267" s="135" t="s">
        <v>1887</v>
      </c>
      <c r="C267" s="122" t="s">
        <v>2326</v>
      </c>
      <c r="D267" s="136"/>
      <c r="E267" s="457"/>
      <c r="F267" s="458"/>
      <c r="G267" s="124"/>
      <c r="H267" s="125">
        <f>H268+H269+H270+H271+H272+H273+H274+H275+H276+H277+H278+H279+H280+H281+H282+H283</f>
        <v>6377.5611999999992</v>
      </c>
      <c r="I267" s="290"/>
      <c r="J267" s="126"/>
      <c r="K267" s="126"/>
      <c r="L267" s="126"/>
      <c r="M267" s="314"/>
      <c r="N267" s="76"/>
      <c r="O267" s="76"/>
    </row>
    <row r="268" spans="2:17" ht="44.75" customHeight="1" x14ac:dyDescent="0.3">
      <c r="B268" s="115" t="s">
        <v>2327</v>
      </c>
      <c r="C268" s="107" t="s">
        <v>2328</v>
      </c>
      <c r="D268" s="108" t="s">
        <v>87</v>
      </c>
      <c r="E268" s="425">
        <v>9.5299999999999994</v>
      </c>
      <c r="F268" s="426"/>
      <c r="G268" s="109">
        <v>42.92</v>
      </c>
      <c r="H268" s="110">
        <f t="shared" ref="H268:H283" si="30">G268*E268</f>
        <v>409.02760000000001</v>
      </c>
      <c r="I268" s="317"/>
      <c r="J268" s="289">
        <f>'BM 03 - RANIERI'!J268+'BM 04 - Ranieri'!I268</f>
        <v>0</v>
      </c>
      <c r="K268" s="117">
        <f t="shared" si="26"/>
        <v>0</v>
      </c>
      <c r="L268" s="118">
        <f t="shared" si="27"/>
        <v>0</v>
      </c>
      <c r="M268" s="314">
        <f t="shared" si="24"/>
        <v>0</v>
      </c>
    </row>
    <row r="269" spans="2:17" ht="44.5" customHeight="1" x14ac:dyDescent="0.3">
      <c r="B269" s="115" t="s">
        <v>2329</v>
      </c>
      <c r="C269" s="107" t="s">
        <v>2330</v>
      </c>
      <c r="D269" s="108" t="s">
        <v>87</v>
      </c>
      <c r="E269" s="425">
        <v>11.7</v>
      </c>
      <c r="F269" s="426"/>
      <c r="G269" s="109">
        <v>43.97</v>
      </c>
      <c r="H269" s="110">
        <f t="shared" si="30"/>
        <v>514.44899999999996</v>
      </c>
      <c r="I269" s="317"/>
      <c r="J269" s="289">
        <f>'BM 03 - RANIERI'!J269+'BM 04 - Ranieri'!I269</f>
        <v>0</v>
      </c>
      <c r="K269" s="117">
        <f t="shared" si="26"/>
        <v>0</v>
      </c>
      <c r="L269" s="118">
        <f t="shared" si="27"/>
        <v>0</v>
      </c>
      <c r="M269" s="314">
        <f t="shared" si="24"/>
        <v>0</v>
      </c>
    </row>
    <row r="270" spans="2:17" ht="44.5" customHeight="1" x14ac:dyDescent="0.3">
      <c r="B270" s="115" t="s">
        <v>2331</v>
      </c>
      <c r="C270" s="107" t="s">
        <v>2332</v>
      </c>
      <c r="D270" s="108" t="s">
        <v>87</v>
      </c>
      <c r="E270" s="425">
        <v>4.5</v>
      </c>
      <c r="F270" s="426"/>
      <c r="G270" s="109">
        <v>31.73</v>
      </c>
      <c r="H270" s="110">
        <f t="shared" si="30"/>
        <v>142.785</v>
      </c>
      <c r="I270" s="317"/>
      <c r="J270" s="289">
        <f>'BM 03 - RANIERI'!J270+'BM 04 - Ranieri'!I270</f>
        <v>0</v>
      </c>
      <c r="K270" s="117">
        <f t="shared" si="26"/>
        <v>0</v>
      </c>
      <c r="L270" s="118">
        <f t="shared" si="27"/>
        <v>0</v>
      </c>
      <c r="M270" s="314">
        <f t="shared" si="24"/>
        <v>0</v>
      </c>
    </row>
    <row r="271" spans="2:17" ht="35.75" customHeight="1" x14ac:dyDescent="0.3">
      <c r="B271" s="106" t="s">
        <v>2333</v>
      </c>
      <c r="C271" s="107" t="s">
        <v>2157</v>
      </c>
      <c r="D271" s="108" t="s">
        <v>87</v>
      </c>
      <c r="E271" s="425">
        <v>4.24</v>
      </c>
      <c r="F271" s="426"/>
      <c r="G271" s="109">
        <v>41.09</v>
      </c>
      <c r="H271" s="110">
        <f t="shared" si="30"/>
        <v>174.22160000000002</v>
      </c>
      <c r="I271" s="317"/>
      <c r="J271" s="289">
        <f>'BM 03 - RANIERI'!J271+'BM 04 - Ranieri'!I271</f>
        <v>0</v>
      </c>
      <c r="K271" s="117">
        <f t="shared" si="26"/>
        <v>0</v>
      </c>
      <c r="L271" s="118">
        <f t="shared" si="27"/>
        <v>0</v>
      </c>
      <c r="M271" s="314">
        <f t="shared" si="24"/>
        <v>0</v>
      </c>
    </row>
    <row r="272" spans="2:17" ht="26.75" customHeight="1" x14ac:dyDescent="0.3">
      <c r="B272" s="115" t="s">
        <v>2334</v>
      </c>
      <c r="C272" s="107" t="s">
        <v>2335</v>
      </c>
      <c r="D272" s="108" t="s">
        <v>1031</v>
      </c>
      <c r="E272" s="425">
        <v>1</v>
      </c>
      <c r="F272" s="426"/>
      <c r="G272" s="109">
        <v>119.99</v>
      </c>
      <c r="H272" s="110">
        <f t="shared" si="30"/>
        <v>119.99</v>
      </c>
      <c r="I272" s="317"/>
      <c r="J272" s="289">
        <f>'BM 03 - RANIERI'!J272+'BM 04 - Ranieri'!I272</f>
        <v>0</v>
      </c>
      <c r="K272" s="117">
        <f t="shared" si="26"/>
        <v>0</v>
      </c>
      <c r="L272" s="118">
        <f t="shared" si="27"/>
        <v>0</v>
      </c>
      <c r="M272" s="314">
        <f t="shared" si="24"/>
        <v>0</v>
      </c>
    </row>
    <row r="273" spans="2:17" ht="18" customHeight="1" x14ac:dyDescent="0.3">
      <c r="B273" s="106" t="s">
        <v>2336</v>
      </c>
      <c r="C273" s="107" t="s">
        <v>2337</v>
      </c>
      <c r="D273" s="108" t="s">
        <v>1031</v>
      </c>
      <c r="E273" s="425">
        <v>2</v>
      </c>
      <c r="F273" s="426"/>
      <c r="G273" s="109">
        <v>49.16</v>
      </c>
      <c r="H273" s="110">
        <f t="shared" si="30"/>
        <v>98.32</v>
      </c>
      <c r="I273" s="317"/>
      <c r="J273" s="289">
        <f>'BM 03 - RANIERI'!J273+'BM 04 - Ranieri'!I273</f>
        <v>0</v>
      </c>
      <c r="K273" s="117">
        <f t="shared" si="26"/>
        <v>0</v>
      </c>
      <c r="L273" s="118">
        <f t="shared" si="27"/>
        <v>0</v>
      </c>
      <c r="M273" s="314">
        <f t="shared" ref="M273:M283" si="31">J273/E273</f>
        <v>0</v>
      </c>
    </row>
    <row r="274" spans="2:17" ht="27" customHeight="1" x14ac:dyDescent="0.3">
      <c r="B274" s="115" t="s">
        <v>2338</v>
      </c>
      <c r="C274" s="107" t="s">
        <v>2339</v>
      </c>
      <c r="D274" s="108" t="s">
        <v>1031</v>
      </c>
      <c r="E274" s="425">
        <v>2</v>
      </c>
      <c r="F274" s="426"/>
      <c r="G274" s="109">
        <v>890.58</v>
      </c>
      <c r="H274" s="110">
        <f t="shared" si="30"/>
        <v>1781.16</v>
      </c>
      <c r="I274" s="317"/>
      <c r="J274" s="289">
        <f>'BM 03 - RANIERI'!J274+'BM 04 - Ranieri'!I274</f>
        <v>0</v>
      </c>
      <c r="K274" s="117">
        <f t="shared" si="26"/>
        <v>0</v>
      </c>
      <c r="L274" s="118">
        <f t="shared" si="27"/>
        <v>0</v>
      </c>
      <c r="M274" s="314">
        <f t="shared" si="31"/>
        <v>0</v>
      </c>
    </row>
    <row r="275" spans="2:17" ht="18" customHeight="1" x14ac:dyDescent="0.3">
      <c r="B275" s="106" t="s">
        <v>2340</v>
      </c>
      <c r="C275" s="107" t="s">
        <v>2341</v>
      </c>
      <c r="D275" s="108" t="s">
        <v>1031</v>
      </c>
      <c r="E275" s="425">
        <v>1</v>
      </c>
      <c r="F275" s="426"/>
      <c r="G275" s="109">
        <v>56.16</v>
      </c>
      <c r="H275" s="110">
        <f t="shared" si="30"/>
        <v>56.16</v>
      </c>
      <c r="I275" s="317"/>
      <c r="J275" s="289">
        <f>'BM 03 - RANIERI'!J275+'BM 04 - Ranieri'!I275</f>
        <v>0</v>
      </c>
      <c r="K275" s="117">
        <f t="shared" si="26"/>
        <v>0</v>
      </c>
      <c r="L275" s="118">
        <f t="shared" si="27"/>
        <v>0</v>
      </c>
      <c r="M275" s="314">
        <f t="shared" si="31"/>
        <v>0</v>
      </c>
    </row>
    <row r="276" spans="2:17" ht="21" customHeight="1" x14ac:dyDescent="0.3">
      <c r="B276" s="115" t="s">
        <v>2342</v>
      </c>
      <c r="C276" s="119" t="s">
        <v>2343</v>
      </c>
      <c r="D276" s="108" t="s">
        <v>1031</v>
      </c>
      <c r="E276" s="425">
        <v>1</v>
      </c>
      <c r="F276" s="426"/>
      <c r="G276" s="109">
        <v>398.63</v>
      </c>
      <c r="H276" s="110">
        <f t="shared" si="30"/>
        <v>398.63</v>
      </c>
      <c r="I276" s="317"/>
      <c r="J276" s="289">
        <f>'BM 03 - RANIERI'!J276+'BM 04 - Ranieri'!I276</f>
        <v>0</v>
      </c>
      <c r="K276" s="117">
        <f t="shared" si="26"/>
        <v>0</v>
      </c>
      <c r="L276" s="118">
        <f t="shared" si="27"/>
        <v>0</v>
      </c>
      <c r="M276" s="314">
        <f t="shared" si="31"/>
        <v>0</v>
      </c>
    </row>
    <row r="277" spans="2:17" ht="30" customHeight="1" x14ac:dyDescent="0.3">
      <c r="B277" s="120">
        <v>40222</v>
      </c>
      <c r="C277" s="119" t="s">
        <v>2170</v>
      </c>
      <c r="D277" s="108" t="s">
        <v>1031</v>
      </c>
      <c r="E277" s="425">
        <v>2</v>
      </c>
      <c r="F277" s="426"/>
      <c r="G277" s="109">
        <v>205</v>
      </c>
      <c r="H277" s="110">
        <f t="shared" si="30"/>
        <v>410</v>
      </c>
      <c r="I277" s="317"/>
      <c r="J277" s="289">
        <f>'BM 03 - RANIERI'!J277+'BM 04 - Ranieri'!I277</f>
        <v>0</v>
      </c>
      <c r="K277" s="117">
        <f t="shared" si="26"/>
        <v>0</v>
      </c>
      <c r="L277" s="118">
        <f t="shared" si="27"/>
        <v>0</v>
      </c>
      <c r="M277" s="314">
        <f t="shared" si="31"/>
        <v>0</v>
      </c>
    </row>
    <row r="278" spans="2:17" ht="21" customHeight="1" x14ac:dyDescent="0.3">
      <c r="B278" s="120">
        <v>40587</v>
      </c>
      <c r="C278" s="119" t="s">
        <v>2171</v>
      </c>
      <c r="D278" s="108" t="s">
        <v>1031</v>
      </c>
      <c r="E278" s="425">
        <v>1</v>
      </c>
      <c r="F278" s="426"/>
      <c r="G278" s="109">
        <v>38.909999999999997</v>
      </c>
      <c r="H278" s="110">
        <f t="shared" si="30"/>
        <v>38.909999999999997</v>
      </c>
      <c r="I278" s="317"/>
      <c r="J278" s="289">
        <f>'BM 03 - RANIERI'!J278+'BM 04 - Ranieri'!I278</f>
        <v>0</v>
      </c>
      <c r="K278" s="117">
        <f t="shared" si="26"/>
        <v>0</v>
      </c>
      <c r="L278" s="118">
        <f t="shared" si="27"/>
        <v>0</v>
      </c>
      <c r="M278" s="314">
        <f t="shared" si="31"/>
        <v>0</v>
      </c>
    </row>
    <row r="279" spans="2:17" ht="41" customHeight="1" x14ac:dyDescent="0.3">
      <c r="B279" s="120">
        <v>40952</v>
      </c>
      <c r="C279" s="107" t="s">
        <v>2344</v>
      </c>
      <c r="D279" s="108" t="s">
        <v>87</v>
      </c>
      <c r="E279" s="425">
        <v>2.38</v>
      </c>
      <c r="F279" s="426"/>
      <c r="G279" s="109">
        <v>62.06</v>
      </c>
      <c r="H279" s="110">
        <f t="shared" si="30"/>
        <v>147.7028</v>
      </c>
      <c r="I279" s="317"/>
      <c r="J279" s="289">
        <f>'BM 03 - RANIERI'!J279+'BM 04 - Ranieri'!I279</f>
        <v>0</v>
      </c>
      <c r="K279" s="117">
        <f t="shared" si="26"/>
        <v>0</v>
      </c>
      <c r="L279" s="118">
        <f t="shared" si="27"/>
        <v>0</v>
      </c>
      <c r="M279" s="314">
        <f t="shared" si="31"/>
        <v>0</v>
      </c>
    </row>
    <row r="280" spans="2:17" s="76" customFormat="1" ht="34" x14ac:dyDescent="0.3">
      <c r="B280" s="120">
        <v>41318</v>
      </c>
      <c r="C280" s="107" t="s">
        <v>2345</v>
      </c>
      <c r="D280" s="108" t="s">
        <v>87</v>
      </c>
      <c r="E280" s="425">
        <v>8.01</v>
      </c>
      <c r="F280" s="426"/>
      <c r="G280" s="109">
        <v>101.66</v>
      </c>
      <c r="H280" s="110">
        <f t="shared" si="30"/>
        <v>814.2965999999999</v>
      </c>
      <c r="I280" s="317"/>
      <c r="J280" s="289">
        <f>'BM 03 - RANIERI'!J280+'BM 04 - Ranieri'!I280</f>
        <v>0</v>
      </c>
      <c r="K280" s="117">
        <f t="shared" si="26"/>
        <v>0</v>
      </c>
      <c r="L280" s="118">
        <f t="shared" si="27"/>
        <v>0</v>
      </c>
      <c r="M280" s="314">
        <f t="shared" si="31"/>
        <v>0</v>
      </c>
      <c r="P280" s="72"/>
      <c r="Q280" s="72"/>
    </row>
    <row r="281" spans="2:17" s="76" customFormat="1" ht="33.65" customHeight="1" x14ac:dyDescent="0.3">
      <c r="B281" s="120">
        <v>41683</v>
      </c>
      <c r="C281" s="119" t="s">
        <v>2346</v>
      </c>
      <c r="D281" s="108" t="s">
        <v>87</v>
      </c>
      <c r="E281" s="425">
        <v>8.5399999999999991</v>
      </c>
      <c r="F281" s="426"/>
      <c r="G281" s="109">
        <v>76.59</v>
      </c>
      <c r="H281" s="110">
        <f t="shared" si="30"/>
        <v>654.07859999999994</v>
      </c>
      <c r="I281" s="317"/>
      <c r="J281" s="289">
        <f>'BM 03 - RANIERI'!J281+'BM 04 - Ranieri'!I281</f>
        <v>0</v>
      </c>
      <c r="K281" s="117">
        <f t="shared" si="26"/>
        <v>0</v>
      </c>
      <c r="L281" s="118">
        <f t="shared" si="27"/>
        <v>0</v>
      </c>
      <c r="M281" s="314">
        <f t="shared" si="31"/>
        <v>0</v>
      </c>
      <c r="P281" s="72"/>
      <c r="Q281" s="72"/>
    </row>
    <row r="282" spans="2:17" s="76" customFormat="1" ht="25.5" x14ac:dyDescent="0.3">
      <c r="B282" s="120">
        <v>42048</v>
      </c>
      <c r="C282" s="119" t="s">
        <v>2176</v>
      </c>
      <c r="D282" s="108" t="s">
        <v>1031</v>
      </c>
      <c r="E282" s="425">
        <v>1</v>
      </c>
      <c r="F282" s="426"/>
      <c r="G282" s="109">
        <v>288.93</v>
      </c>
      <c r="H282" s="110">
        <f t="shared" si="30"/>
        <v>288.93</v>
      </c>
      <c r="I282" s="317"/>
      <c r="J282" s="289">
        <f>'BM 03 - RANIERI'!J282+'BM 04 - Ranieri'!I282</f>
        <v>0</v>
      </c>
      <c r="K282" s="117">
        <f t="shared" si="26"/>
        <v>0</v>
      </c>
      <c r="L282" s="118">
        <f t="shared" si="27"/>
        <v>0</v>
      </c>
      <c r="M282" s="314">
        <f t="shared" si="31"/>
        <v>0</v>
      </c>
      <c r="P282" s="72"/>
      <c r="Q282" s="72"/>
    </row>
    <row r="283" spans="2:17" s="76" customFormat="1" ht="46.25" customHeight="1" thickBot="1" x14ac:dyDescent="0.35">
      <c r="B283" s="147">
        <v>42413</v>
      </c>
      <c r="C283" s="148" t="s">
        <v>2347</v>
      </c>
      <c r="D283" s="149" t="s">
        <v>87</v>
      </c>
      <c r="E283" s="469">
        <v>5.5</v>
      </c>
      <c r="F283" s="470"/>
      <c r="G283" s="150">
        <v>59.8</v>
      </c>
      <c r="H283" s="151">
        <f t="shared" si="30"/>
        <v>328.9</v>
      </c>
      <c r="I283" s="328"/>
      <c r="J283" s="289">
        <f>'BM 03 - RANIERI'!J283+'BM 04 - Ranieri'!I283</f>
        <v>0</v>
      </c>
      <c r="K283" s="153">
        <f>I283*G283</f>
        <v>0</v>
      </c>
      <c r="L283" s="154">
        <f>J283*G283</f>
        <v>0</v>
      </c>
      <c r="M283" s="314">
        <f t="shared" si="31"/>
        <v>0</v>
      </c>
      <c r="P283" s="346">
        <f>K284+'[45]BM 03'!$L$8</f>
        <v>245249.49846000003</v>
      </c>
      <c r="Q283" s="72"/>
    </row>
    <row r="284" spans="2:17" x14ac:dyDescent="0.3">
      <c r="J284" s="361" t="s">
        <v>2480</v>
      </c>
      <c r="K284" s="362">
        <f>SUM(K15:K283)</f>
        <v>131364.28310000003</v>
      </c>
      <c r="L284" s="362">
        <f>SUM(L15:L283)</f>
        <v>314948.26077999995</v>
      </c>
    </row>
    <row r="285" spans="2:17" s="76" customFormat="1" x14ac:dyDescent="0.3">
      <c r="B285" s="72"/>
      <c r="C285" s="72"/>
      <c r="D285" s="73"/>
      <c r="E285" s="74"/>
      <c r="F285" s="74"/>
      <c r="G285" s="75"/>
      <c r="H285" s="74"/>
      <c r="I285" s="74"/>
      <c r="J285" s="74"/>
      <c r="M285" s="314">
        <f>AVERAGE(M15:M284)</f>
        <v>0.14595496694622803</v>
      </c>
      <c r="P285" s="72"/>
      <c r="Q285" s="72"/>
    </row>
  </sheetData>
  <mergeCells count="293">
    <mergeCell ref="E268:F268"/>
    <mergeCell ref="E269:F269"/>
    <mergeCell ref="E270:F270"/>
    <mergeCell ref="E280:F280"/>
    <mergeCell ref="E281:F281"/>
    <mergeCell ref="E282:F282"/>
    <mergeCell ref="E283:F283"/>
    <mergeCell ref="E274:F274"/>
    <mergeCell ref="E275:F275"/>
    <mergeCell ref="E276:F276"/>
    <mergeCell ref="E277:F277"/>
    <mergeCell ref="E278:F278"/>
    <mergeCell ref="E279:F279"/>
    <mergeCell ref="E244:F244"/>
    <mergeCell ref="E245:F245"/>
    <mergeCell ref="E246:F246"/>
    <mergeCell ref="E271:F271"/>
    <mergeCell ref="E272:F272"/>
    <mergeCell ref="E273:F273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20:F220"/>
    <mergeCell ref="E221:F221"/>
    <mergeCell ref="E222:F222"/>
    <mergeCell ref="E247:F247"/>
    <mergeCell ref="E248:F248"/>
    <mergeCell ref="E249:F249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196:F196"/>
    <mergeCell ref="E197:F197"/>
    <mergeCell ref="E198:F198"/>
    <mergeCell ref="E223:F223"/>
    <mergeCell ref="E224:F224"/>
    <mergeCell ref="E225:F225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172:F172"/>
    <mergeCell ref="E173:F173"/>
    <mergeCell ref="E174:F174"/>
    <mergeCell ref="E199:F199"/>
    <mergeCell ref="E200:F200"/>
    <mergeCell ref="E201:F201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48:F148"/>
    <mergeCell ref="E149:F149"/>
    <mergeCell ref="E150:F150"/>
    <mergeCell ref="E175:F175"/>
    <mergeCell ref="E176:F176"/>
    <mergeCell ref="E177:F177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24:F124"/>
    <mergeCell ref="E125:F125"/>
    <mergeCell ref="E126:F126"/>
    <mergeCell ref="E151:F151"/>
    <mergeCell ref="E152:F152"/>
    <mergeCell ref="E153:F153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00:F100"/>
    <mergeCell ref="E101:F101"/>
    <mergeCell ref="E102:F102"/>
    <mergeCell ref="E127:F127"/>
    <mergeCell ref="E128:F128"/>
    <mergeCell ref="E129:F129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76:F76"/>
    <mergeCell ref="E77:F77"/>
    <mergeCell ref="E78:F78"/>
    <mergeCell ref="E103:F103"/>
    <mergeCell ref="E104:F104"/>
    <mergeCell ref="E105:F105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52:F52"/>
    <mergeCell ref="E53:F53"/>
    <mergeCell ref="E54:F54"/>
    <mergeCell ref="E79:F79"/>
    <mergeCell ref="E80:F80"/>
    <mergeCell ref="E81:F81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N28:N30"/>
    <mergeCell ref="E29:F29"/>
    <mergeCell ref="E30:F30"/>
    <mergeCell ref="E55:F55"/>
    <mergeCell ref="E56:F56"/>
    <mergeCell ref="E57:F57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31:F31"/>
    <mergeCell ref="E32:F32"/>
    <mergeCell ref="E33:F33"/>
    <mergeCell ref="K12:K14"/>
    <mergeCell ref="L12:L14"/>
    <mergeCell ref="E13:F13"/>
    <mergeCell ref="E14:F14"/>
    <mergeCell ref="E15:F15"/>
    <mergeCell ref="E16:F16"/>
    <mergeCell ref="E12:F12"/>
    <mergeCell ref="I12:I14"/>
    <mergeCell ref="J12:J14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B2:H3"/>
    <mergeCell ref="I2:L3"/>
    <mergeCell ref="B4:H4"/>
    <mergeCell ref="I4:K4"/>
    <mergeCell ref="B5:H5"/>
    <mergeCell ref="I5:K5"/>
    <mergeCell ref="B9:H9"/>
    <mergeCell ref="B10:H10"/>
    <mergeCell ref="E11:F11"/>
    <mergeCell ref="B6:D8"/>
    <mergeCell ref="E6:G6"/>
    <mergeCell ref="I6:K6"/>
    <mergeCell ref="E7:G7"/>
    <mergeCell ref="I7:K7"/>
    <mergeCell ref="E8:H8"/>
    <mergeCell ref="I8:K8"/>
  </mergeCells>
  <pageMargins left="0.7" right="0.7" top="0.75" bottom="0.75" header="0.3" footer="0.3"/>
  <pageSetup paperSize="9" scale="90" fitToHeight="0" orientation="landscape" r:id="rId1"/>
  <rowBreaks count="13" manualBreakCount="13">
    <brk id="30" min="1" max="11" man="1"/>
    <brk id="53" min="1" max="11" man="1"/>
    <brk id="72" min="1" max="11" man="1"/>
    <brk id="93" min="1" max="11" man="1"/>
    <brk id="116" min="1" max="11" man="1"/>
    <brk id="133" min="1" max="11" man="1"/>
    <brk id="150" min="1" max="11" man="1"/>
    <brk id="167" min="1" max="11" man="1"/>
    <brk id="189" min="1" max="11" man="1"/>
    <brk id="210" min="1" max="11" man="1"/>
    <brk id="231" min="1" max="11" man="1"/>
    <brk id="254" min="1" max="11" man="1"/>
    <brk id="272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18</vt:i4>
      </vt:variant>
    </vt:vector>
  </HeadingPairs>
  <TitlesOfParts>
    <vt:vector size="31" baseType="lpstr">
      <vt:lpstr>Plan.Orçam.</vt:lpstr>
      <vt:lpstr>MC 00</vt:lpstr>
      <vt:lpstr>BM 01 - RANIEIRI</vt:lpstr>
      <vt:lpstr>MC 01 - RANIERI</vt:lpstr>
      <vt:lpstr>MEDIÇÃO 02 - RANIEIRI</vt:lpstr>
      <vt:lpstr>MC 02 - RANIERI</vt:lpstr>
      <vt:lpstr>BM 03 - RANIERI</vt:lpstr>
      <vt:lpstr>MC 03 - RANIERI</vt:lpstr>
      <vt:lpstr>BM 04 - Ranieri</vt:lpstr>
      <vt:lpstr>MC 04 - Ranieri</vt:lpstr>
      <vt:lpstr>BM 05</vt:lpstr>
      <vt:lpstr>MC 05</vt:lpstr>
      <vt:lpstr>Planilha1</vt:lpstr>
      <vt:lpstr>'BM 01 - RANIEIRI'!Area_de_impressao</vt:lpstr>
      <vt:lpstr>'BM 03 - RANIERI'!Area_de_impressao</vt:lpstr>
      <vt:lpstr>'BM 04 - Ranieri'!Area_de_impressao</vt:lpstr>
      <vt:lpstr>'BM 05'!Area_de_impressao</vt:lpstr>
      <vt:lpstr>'MC 00'!Area_de_impressao</vt:lpstr>
      <vt:lpstr>'MC 01 - RANIERI'!Area_de_impressao</vt:lpstr>
      <vt:lpstr>'MC 02 - RANIERI'!Area_de_impressao</vt:lpstr>
      <vt:lpstr>'MC 03 - RANIERI'!Area_de_impressao</vt:lpstr>
      <vt:lpstr>'MC 04 - Ranieri'!Area_de_impressao</vt:lpstr>
      <vt:lpstr>'MC 05'!Area_de_impressao</vt:lpstr>
      <vt:lpstr>'MEDIÇÃO 02 - RANIEIRI'!Area_de_impressao</vt:lpstr>
      <vt:lpstr>Plan.Orçam.!Area_de_impressao</vt:lpstr>
      <vt:lpstr>'MC 00'!Titulos_de_impressao</vt:lpstr>
      <vt:lpstr>'MC 02 - RANIERI'!Titulos_de_impressao</vt:lpstr>
      <vt:lpstr>'MC 03 - RANIERI'!Titulos_de_impressao</vt:lpstr>
      <vt:lpstr>'MC 04 - Ranieri'!Titulos_de_impressao</vt:lpstr>
      <vt:lpstr>'MC 05'!Titulos_de_impressao</vt:lpstr>
      <vt:lpstr>Plan.Orçam.!Titulos_de_impressao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Raniere Sarmento</dc:creator>
  <cp:lastModifiedBy>Raniere Sarmento</cp:lastModifiedBy>
  <cp:lastPrinted>2024-12-03T13:06:02Z</cp:lastPrinted>
  <dcterms:created xsi:type="dcterms:W3CDTF">2023-12-28T02:21:06Z</dcterms:created>
  <dcterms:modified xsi:type="dcterms:W3CDTF">2024-12-03T13:06:07Z</dcterms:modified>
</cp:coreProperties>
</file>